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pivotTables/pivotTable1.xml" ContentType="application/vnd.openxmlformats-officedocument.spreadsheetml.pivotTable+xml"/>
  <Override PartName="/xl/drawings/drawing1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2.xml" ContentType="application/vnd.openxmlformats-officedocument.spreadsheetml.pivotTable+xml"/>
  <Override PartName="/xl/drawings/drawing13.xml" ContentType="application/vnd.openxmlformats-officedocument.drawing+xml"/>
  <Override PartName="/xl/pivotTables/pivotTable3.xml" ContentType="application/vnd.openxmlformats-officedocument.spreadsheetml.pivotTable+xml"/>
  <Override PartName="/xl/drawings/drawing14.xml" ContentType="application/vnd.openxmlformats-officedocument.drawing+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5.xml" ContentType="application/vnd.openxmlformats-officedocument.drawing+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drawings/drawing18.xml" ContentType="application/vnd.openxmlformats-officedocument.drawingml.chartshapes+xml"/>
  <Override PartName="/xl/charts/chart10.xml" ContentType="application/vnd.openxmlformats-officedocument.drawingml.chart+xml"/>
  <Override PartName="/xl/theme/themeOverride3.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21.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drawings/drawing22.xml" ContentType="application/vnd.openxmlformats-officedocument.drawingml.chartshapes+xml"/>
  <Override PartName="/xl/charts/chart12.xml" ContentType="application/vnd.openxmlformats-officedocument.drawingml.chart+xml"/>
  <Override PartName="/xl/theme/themeOverride5.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hidePivotFieldList="1" defaultThemeVersion="164011"/>
  <mc:AlternateContent xmlns:mc="http://schemas.openxmlformats.org/markup-compatibility/2006">
    <mc:Choice Requires="x15">
      <x15ac:absPath xmlns:x15ac="http://schemas.microsoft.com/office/spreadsheetml/2010/11/ac" url="G:\Unidades de equipo\Oficina Asesora de Planeación\2019\PLANES\INDICADORES\Indicadores publicados\"/>
    </mc:Choice>
  </mc:AlternateContent>
  <bookViews>
    <workbookView showHorizontalScroll="0" showVerticalScroll="0" showSheetTabs="0" xWindow="-120" yWindow="-120" windowWidth="20730" windowHeight="11160" tabRatio="932" firstSheet="9" activeTab="15"/>
  </bookViews>
  <sheets>
    <sheet name="Formato para Impresión" sheetId="19" r:id="rId1"/>
    <sheet name="FICHA TÉCNICA" sheetId="20" r:id="rId2"/>
    <sheet name="CONSULTA INDICADOR" sheetId="6" r:id="rId3"/>
    <sheet name="POR DEPENDENCIA" sheetId="8" r:id="rId4"/>
    <sheet name="POR PROCESO" sheetId="18" r:id="rId5"/>
    <sheet name="TD P. ESTRATEGICO" sheetId="14" r:id="rId6"/>
    <sheet name="TD P DESARROLLO" sheetId="13" r:id="rId7"/>
    <sheet name="POA 2018" sheetId="24" r:id="rId8"/>
    <sheet name="ESTADÍSTICAS" sheetId="28" r:id="rId9"/>
    <sheet name="POA 2018 (2)" sheetId="25" r:id="rId10"/>
    <sheet name="PLAN ESTRATÉGICO" sheetId="27" r:id="rId11"/>
    <sheet name="matriz" sheetId="5" r:id="rId12"/>
    <sheet name="PLAN DE DESARROLLO" sheetId="16" r:id="rId13"/>
    <sheet name="CONVEN" sheetId="10" r:id="rId14"/>
    <sheet name="CMI" sheetId="21" r:id="rId15"/>
    <sheet name="INICIO" sheetId="12" r:id="rId16"/>
    <sheet name="IMPERATIVOS" sheetId="22" r:id="rId17"/>
    <sheet name="dependencias" sheetId="29" r:id="rId18"/>
    <sheet name="PLANES" sheetId="23" r:id="rId19"/>
    <sheet name="Hoja2" sheetId="26" r:id="rId20"/>
    <sheet name="listados" sheetId="7" r:id="rId21"/>
  </sheets>
  <externalReferences>
    <externalReference r:id="rId22"/>
    <externalReference r:id="rId23"/>
    <externalReference r:id="rId24"/>
  </externalReferences>
  <definedNames>
    <definedName name="_1er_trim">matriz!$AM$5:$AM$70</definedName>
    <definedName name="_2do_trim">matriz!$AN$5:$AN$70</definedName>
    <definedName name="_2PR_2019">matriz!$AF$5:$AF$70</definedName>
    <definedName name="_3er_trim">matriz!$AO$5:$AO$70</definedName>
    <definedName name="_422_NÚMERO_DE_DÍAS_PROMEDIO_UTILIZADO_PARA_LA_EXPEDICIÓN_DE_CONCEPTOS">matriz!$F$14:$AX$14</definedName>
    <definedName name="_423_NÚMERO_DE_ESTUDIOS_JURÍDICOS__REALIZADOS_EN_TEMAS_DE_INTERÉS_PARA_EL_DISTRITO_CAPITAL">matriz!$F$20:$AX$20</definedName>
    <definedName name="_424_NÚMERO_DE_SISTEMAS_DE_INFORMACIÓN_JURÍDICOS_CON_DESARROLLO__SOPORTE_Y_MANTENIMIENTO" localSheetId="17">matriz!#REF!</definedName>
    <definedName name="_424_NÚMERO_DE_SISTEMAS_DE_INFORMACIÓN_JURÍDICOS_CON_DESARROLLO__SOPORTE_Y_MANTENIMIENTO" localSheetId="9">matriz!#REF!</definedName>
    <definedName name="_424_NÚMERO_DE_SISTEMAS_DE_INFORMACIÓN_JURÍDICOS_CON_DESARROLLO__SOPORTE_Y_MANTENIMIENTO">matriz!#REF!</definedName>
    <definedName name="_425_NÚMERO_DE_EVENTOS_DE_ORIENTACIÓN_JURÍDICA_DESARROLLADOS">matriz!$F$15:$AX$15</definedName>
    <definedName name="_426_NÚMERO_DE_CIUDADANOS_ORIENTADOS_EN_DERECHOS_Y_OBLIGACIONES_DE_LAS_ENTIDADES_SIN_ÁNIMO_DE_LUCRO___ESAL">matriz!$F$17:$AX$17</definedName>
    <definedName name="_427_PORCENTAJE_DE_PERCEPCIÓN_DE_LOS_SERVICIOS_PRESTADOS_A_ENTIDADES_SIN_ÁNIMO_DE_LUCRO___ESAL">matriz!$F$19:$AX$19</definedName>
    <definedName name="_428_NÚMERO_DE_DIRECTRICES_EN_MATERIA_DE_POLÍTICA_PÚBLICA_DISCIPLINARIA_DISTRITAL_FORMULADAS_POR_LA_DDAD">matriz!$F$6:$AX$6</definedName>
    <definedName name="_429_NÚMERO_DE_SERVIDORES_PÚBLICOS_DEL_DISTRITO_ORIENTADOS_EN_TEMAS_DE_RESPONSABILIDAD_DISCIPLINARIA" localSheetId="17">matriz!#REF!</definedName>
    <definedName name="_429_NÚMERO_DE_SERVIDORES_PÚBLICOS_DEL_DISTRITO_ORIENTADOS_EN_TEMAS_DE_RESPONSABILIDAD_DISCIPLINARIA">matriz!#REF!</definedName>
    <definedName name="_430_NÚMERO_DE_CAPACITACIONES_BRINDADAS_A_LOS_OPERADORES_DISCIPLINARIOS_DISTRITALES_EN_TEMAS_PROPIOS_DEL_DERECHO_DISCIPLINARIO">matriz!$F$9:$AX$9</definedName>
    <definedName name="_4to_trim">matriz!$AP$5:$AP$70</definedName>
    <definedName name="_xlnm._FilterDatabase" localSheetId="8" hidden="1">ESTADÍSTICAS!$A$1:$M$65</definedName>
    <definedName name="_xlnm._FilterDatabase" localSheetId="11" hidden="1">matriz!$A$4:$BH$69</definedName>
    <definedName name="_xlnm._FilterDatabase" localSheetId="9" hidden="1">'POA 2018 (2)'!$A$4:$AD$4</definedName>
    <definedName name="_xlcn.WorksheetConnection_IMPERATIVOSB75D791" hidden="1">IMPERATIVOS!$B$90:$D$93</definedName>
    <definedName name="ADMINISTRATIVA" localSheetId="17">CONVEN!#REF!</definedName>
    <definedName name="ADMINISTRATIVA" localSheetId="1">CONVEN!#REF!</definedName>
    <definedName name="ADMINISTRATIVA" localSheetId="9">CONVEN!#REF!</definedName>
    <definedName name="ADMINISTRATIVA">CONVEN!#REF!</definedName>
    <definedName name="analiza">matriz!$AA$5:$AA$70</definedName>
    <definedName name="Anualización">matriz!$W$5:$W$70</definedName>
    <definedName name="_xlnm.Print_Area" localSheetId="14">CMI!$A$4:$X$61</definedName>
    <definedName name="_xlnm.Print_Area" localSheetId="2">'CONSULTA INDICADOR'!$B:$Q</definedName>
    <definedName name="_xlnm.Print_Area" localSheetId="1">'FICHA TÉCNICA'!$1:$41</definedName>
    <definedName name="_xlnm.Print_Area" localSheetId="0">'Formato para Impresión'!$D:$S</definedName>
    <definedName name="_xlnm.Print_Area" localSheetId="12">'PLAN DE DESARROLLO'!$E$1:$Q$26</definedName>
    <definedName name="_xlnm.Print_Area" localSheetId="3">'POR DEPENDENCIA'!$E$1:$T$73</definedName>
    <definedName name="_xlnm.Print_Area" localSheetId="4">'POR PROCESO'!$E$2:$T$72</definedName>
    <definedName name="_xlnm.Print_Area" localSheetId="6">'TD P DESARROLLO'!$B$3:$M$19</definedName>
    <definedName name="CIUDADANO" localSheetId="17">CONVEN!#REF!</definedName>
    <definedName name="CIUDADANO" localSheetId="1">CONVEN!#REF!</definedName>
    <definedName name="CIUDADANO" localSheetId="9">CONVEN!#REF!</definedName>
    <definedName name="CIUDADANO">CONVEN!#REF!</definedName>
    <definedName name="COMUNICACIONES" localSheetId="17">CONVEN!#REF!</definedName>
    <definedName name="COMUNICACIONES" localSheetId="1">CONVEN!#REF!</definedName>
    <definedName name="COMUNICACIONES" localSheetId="9">CONVEN!#REF!</definedName>
    <definedName name="COMUNICACIONES">CONVEN!#REF!</definedName>
    <definedName name="CONTRACTUAL" localSheetId="17">CONVEN!#REF!</definedName>
    <definedName name="CONTRACTUAL" localSheetId="1">CONVEN!#REF!</definedName>
    <definedName name="CONTRACTUAL" localSheetId="9">CONVEN!#REF!</definedName>
    <definedName name="CONTRACTUAL">CONVEN!#REF!</definedName>
    <definedName name="CONTROL_INTERNO" localSheetId="17">CONVEN!#REF!</definedName>
    <definedName name="CONTROL_INTERNO" localSheetId="1">CONVEN!#REF!</definedName>
    <definedName name="CONTROL_INTERNO" localSheetId="9">CONVEN!#REF!</definedName>
    <definedName name="CONTROL_INTERNO">CONVEN!#REF!</definedName>
    <definedName name="CUMPLIMIENTO_DEL_PLAN_DE_COMUNICACIONES_DE_LA_SECRETARÍA_JURÍDICA_DISTRITAL">matriz!$F$5:$AX$5</definedName>
    <definedName name="decisiones">matriz!$AB$5:$AB$70</definedName>
    <definedName name="Denominador">matriz!$P$5:$P$70</definedName>
    <definedName name="DEPENDENCIA">matriz!$H$5:$H$70</definedName>
    <definedName name="DESPACHO_SECRETARÍA_JURÍDICA">CONVEN!$B$5:$B$19</definedName>
    <definedName name="DIRECCIÓN_DE_GESTIÓN_CORPORATIVA">CONVEN!$C$5:$C$24</definedName>
    <definedName name="DIRECCIÓN_DISTRITAL_DE_ASUNTOS_DISCIPLINARIOS">CONVEN!$D$5:$D$19</definedName>
    <definedName name="DIRECCIÓN_DISTRITAL_DE_DEFENSA_JUDICIAL_Y_PREVENCIÓN_DEL_DAÑO_ANTIJURÍDICO">CONVEN!$E$5:$E$19</definedName>
    <definedName name="DIRECCIÓN_DISTRITAL_DE_DOCTRINA_Y_ASUNTOS_NORMATIVOS">CONVEN!$F$5:$F$19</definedName>
    <definedName name="DIRECCIÓN_DISTRITAL_DE_INSPECCIÓN__VIGILANCIA_Y_CONTROL_DE_PERSONAS_JURÍDICAS_SIN_ÁNIMO_DE_LUCRO">CONVEN!$G$5:$G$19</definedName>
    <definedName name="DIRECCIÓN_DISTRITAL_DE_POLÍTICA_E_INFORMÁTICA_JURÍDICA">CONVEN!$H$5:$H$19</definedName>
    <definedName name="DISCIPLINARIO" localSheetId="17">CONVEN!#REF!</definedName>
    <definedName name="DISCIPLINARIO" localSheetId="1">CONVEN!#REF!</definedName>
    <definedName name="DISCIPLINARIO" localSheetId="9">CONVEN!#REF!</definedName>
    <definedName name="DISCIPLINARIO">CONVEN!#REF!</definedName>
    <definedName name="DOCTRINA">CMI!$C$44:$F$44</definedName>
    <definedName name="DOCUMENTAL" localSheetId="17">CONVEN!#REF!</definedName>
    <definedName name="DOCUMENTAL" localSheetId="1">CONVEN!#REF!</definedName>
    <definedName name="DOCUMENTAL" localSheetId="9">CONVEN!#REF!</definedName>
    <definedName name="DOCUMENTAL">CONVEN!#REF!</definedName>
    <definedName name="EFICIENCIA_FISCAL_EN_LA_DEFENSA_JUDICIAL_DE_LOS_INTERESES_DEL_DISTRITO_CAPITAL">matriz!$F$10:$AX$10</definedName>
    <definedName name="EJE_1er_trim">matriz!$AQ$5:$AQ$70</definedName>
    <definedName name="EJE_2016">matriz!$AH$5:$AH$70</definedName>
    <definedName name="EJE_2017">matriz!$AI$5:$AI$70</definedName>
    <definedName name="EJE_2018">matriz!$AJ$5:$AJ$70</definedName>
    <definedName name="EJE_2019">matriz!$AK$5:$AK$70</definedName>
    <definedName name="EJE_2020">matriz!$AL$5:$AL$70</definedName>
    <definedName name="EJE_2do_trim">matriz!$AR$5:$AR$70</definedName>
    <definedName name="EJE_3er_trim">matriz!$AS$5:$AS$70</definedName>
    <definedName name="EJE_4to_trim">matriz!$AT$5:$AT$70</definedName>
    <definedName name="emitir">matriz!$E$27:$H$27</definedName>
    <definedName name="ESAL" localSheetId="17">CONVEN!#REF!</definedName>
    <definedName name="ESAL" localSheetId="1">CONVEN!#REF!</definedName>
    <definedName name="ESAL" localSheetId="9">CONVEN!#REF!</definedName>
    <definedName name="ESAL">CONVEN!#REF!</definedName>
    <definedName name="EVALUACION" localSheetId="17">CONVEN!#REF!</definedName>
    <definedName name="EVALUACION" localSheetId="1">CONVEN!#REF!</definedName>
    <definedName name="EVALUACION" localSheetId="9">CONVEN!#REF!</definedName>
    <definedName name="EVALUACION">CONVEN!#REF!</definedName>
    <definedName name="EXP_DENOMINADOR">matriz!$R:$R</definedName>
    <definedName name="EXP_NUMERADOR">matriz!$Q:$Q</definedName>
    <definedName name="EXPLICACION_DE_LA_VARIABLE_DENOMINADOR">matriz!$R$5:$R$70</definedName>
    <definedName name="EXPLICACION_DE_LA_VARIABLE_NUMERADOR">matriz!$Q$5:$Q$70</definedName>
    <definedName name="FINANCIERA" localSheetId="17">CONVEN!#REF!</definedName>
    <definedName name="FINANCIERA" localSheetId="1">CONVEN!#REF!</definedName>
    <definedName name="FINANCIERA" localSheetId="9">CONVEN!#REF!</definedName>
    <definedName name="FINANCIERA">CONVEN!#REF!</definedName>
    <definedName name="FORMULA">matriz!$M:$M</definedName>
    <definedName name="FORMULA_DEL_INDICADOR">matriz!$M$5:$M$70</definedName>
    <definedName name="FUENTE_DE_INFORMACION_denominador">matriz!$T$5:$T$70</definedName>
    <definedName name="Fuente_de_información_línea_base">matriz!$V$5:$V$70</definedName>
    <definedName name="FUENTE_DE_INFORMACION_NUMERADOR">matriz!$S$5:$S$70</definedName>
    <definedName name="FUENTE_DEN">matriz!$T:$T</definedName>
    <definedName name="FUENTE_LB">matriz!$V:$V</definedName>
    <definedName name="FUENTE_NUM">matriz!$S:$S</definedName>
    <definedName name="GEST_JUDICIAL" localSheetId="17">CONVEN!#REF!</definedName>
    <definedName name="GEST_JUDICIAL" localSheetId="1">CONVEN!#REF!</definedName>
    <definedName name="GEST_JUDICIAL" localSheetId="9">CONVEN!#REF!</definedName>
    <definedName name="GEST_JUDICIAL">CONVEN!#REF!</definedName>
    <definedName name="GESTION_NORMATIVA" localSheetId="17">CONVEN!#REF!</definedName>
    <definedName name="GESTION_NORMATIVA" localSheetId="1">CONVEN!#REF!</definedName>
    <definedName name="GESTION_NORMATIVA" localSheetId="9">CONVEN!#REF!</definedName>
    <definedName name="GESTION_NORMATIVA">CONVEN!#REF!</definedName>
    <definedName name="IMPERATIVO">matriz!$F$5:$F$70</definedName>
    <definedName name="INDICADOR">matriz!$E:$E</definedName>
    <definedName name="JURIDICA_DISTRITAL" localSheetId="17">CONVEN!#REF!</definedName>
    <definedName name="JURIDICA_DISTRITAL" localSheetId="1">CONVEN!#REF!</definedName>
    <definedName name="JURIDICA_DISTRITAL" localSheetId="9">CONVEN!#REF!</definedName>
    <definedName name="JURIDICA_DISTRITAL">CONVEN!#REF!</definedName>
    <definedName name="Línea_base">matriz!$U$5:$U$70</definedName>
    <definedName name="mantener">matriz!$E$32:$H$33</definedName>
    <definedName name="MEDIDA">matriz!$N:$N</definedName>
    <definedName name="MIDE">matriz!$L$5:$L$70</definedName>
    <definedName name="MIDE1">matriz!$I:$I</definedName>
    <definedName name="MIDE2">matriz!$J:$J</definedName>
    <definedName name="MIDE3">matriz!$K:$K</definedName>
    <definedName name="MIDE4">matriz!$L:$L</definedName>
    <definedName name="NIVEL_DE_ÉXITO_PROCESAL_EN_EL_DISTRITO_CAPITAL">matriz!$F$13:$AX$13</definedName>
    <definedName name="NOMBRE_DEL_INDICADOR">matriz!$F$5:$AX$70</definedName>
    <definedName name="NOTIFICACIONES" localSheetId="17">CONVEN!#REF!</definedName>
    <definedName name="NOTIFICACIONES" localSheetId="1">CONVEN!#REF!</definedName>
    <definedName name="NOTIFICACIONES" localSheetId="9">CONVEN!#REF!</definedName>
    <definedName name="NOTIFICACIONES">CONVEN!#REF!</definedName>
    <definedName name="Numerador">matriz!$O$5:$O$70</definedName>
    <definedName name="OFICINA_ASESORA_DE_PLANEACIÓN">CONVEN!$I$5:$I$19</definedName>
    <definedName name="OFICINA_DE_CONTROL_INTERNO">CONVEN!$J$5:$J$19</definedName>
    <definedName name="OFICINA_DE_TECNOLOGÍAS_DE_LA_INFORMACIÓN_Y_LAS_COMUNICACIONES">CONVEN!$K$5:$K$19</definedName>
    <definedName name="Periodicidad">matriz!$X$5:$X$70</definedName>
    <definedName name="PLANEACION" localSheetId="17">CONVEN!#REF!</definedName>
    <definedName name="PLANEACION" localSheetId="1">CONVEN!#REF!</definedName>
    <definedName name="PLANEACION" localSheetId="9">CONVEN!#REF!</definedName>
    <definedName name="PLANEACION">CONVEN!#REF!</definedName>
    <definedName name="PLANEACION_Y_MEJORA_CONTINUA" localSheetId="17">CONVEN!#REF!</definedName>
    <definedName name="PLANEACION_Y_MEJORA_CONTINUA" localSheetId="1">CONVEN!#REF!</definedName>
    <definedName name="PLANEACION_Y_MEJORA_CONTINUA" localSheetId="9">CONVEN!#REF!</definedName>
    <definedName name="PLANEACION_Y_MEJORA_CONTINUA">CONVEN!#REF!</definedName>
    <definedName name="PO_001_PLANEACION_Y_MEJORA_CONTINUA">CONVEN!$B$28:$B$43</definedName>
    <definedName name="PO_001_PLANEACIÓN_Y_MEJORA_CONTINUA" localSheetId="17">CONVEN!#REF!</definedName>
    <definedName name="PO_001_PLANEACIÓN_Y_MEJORA_CONTINUA" localSheetId="1">CONVEN!#REF!</definedName>
    <definedName name="PO_001_PLANEACIÓN_Y_MEJORA_CONTINUA" localSheetId="9">CONVEN!#REF!</definedName>
    <definedName name="PO_001_PLANEACIÓN_Y_MEJORA_CONTINUA">CONVEN!#REF!</definedName>
    <definedName name="PO_002_GESTIÓN_DE_LAS_COMUNICACIONES">CONVEN!$C$28:$C$44</definedName>
    <definedName name="PO_003_GESTIÓN_DE_TIC">CONVEN!$D$28:$D$44</definedName>
    <definedName name="PO_004_GESTIÓN_DOCUMENTAL">CONVEN!$E$28:$E$44</definedName>
    <definedName name="PO_005_GESTIÓN_DEL_TALENTO_HUMANO">CONVEN!$F$28:$F$44</definedName>
    <definedName name="PO_006_GESTIÓN_JURÍDICA_DISTRITAL">CONVEN!$G$28:$G$44</definedName>
    <definedName name="PO_007_GESTIÓN_DISCIPLINARIA_DISTRITAL">CONVEN!$H$28:$H$44</definedName>
    <definedName name="PO_008_INSPECCIÓN_VIGILANCIA_Y_CONTROL_ESAL">CONVEN!$I$28:$I$44</definedName>
    <definedName name="PO_009_GESTIÓN_NORMATIVA_Y_CONCEPTUAL">CONVEN!$J$28:$J$44</definedName>
    <definedName name="PO_010_GESTIÓN_JUDICIAL_Y_EXTRAJUDICIAL_DEL_DISTRITO">CONVEN!$K$28:$K$44</definedName>
    <definedName name="PO_011_NOTIFICACIONES">CONVEN!$L$28:$L$44</definedName>
    <definedName name="PO_012_GESTIÓN_FINANCIERA">CONVEN!$M$28:$M$44</definedName>
    <definedName name="PO_013_GESTIÓN_ADMINISTRATIVA">CONVEN!$N$28:$N$44</definedName>
    <definedName name="PO_014_GESTIÓN_CONTRACTUAL">CONVEN!$O$28:$O$44</definedName>
    <definedName name="PO_015_EVALUACIÓN_INDEPENDIENTE">CONVEN!$P$28:$P$44</definedName>
    <definedName name="PO_016_CONTROL_INTERNO_DISCIPLINARIO">CONVEN!$Q$28:$Q$44</definedName>
    <definedName name="PO_017_ATENCIÓN_A_LA_CIUDADANÍA">CONVEN!$R$28:$R$44</definedName>
    <definedName name="PR_2016">matriz!$AC$5:$AC$70</definedName>
    <definedName name="PR_2017">matriz!$AD$5:$AD$70</definedName>
    <definedName name="PR_2018">matriz!$AE$5:$AE$70</definedName>
    <definedName name="PR_2020">matriz!$AG$5:$AG$70</definedName>
    <definedName name="PROCESO">matriz!$G$5:$G$70</definedName>
    <definedName name="PROCESOS" localSheetId="17">CONVEN!#REF!</definedName>
    <definedName name="PROCESOS" localSheetId="1">CONVEN!#REF!</definedName>
    <definedName name="PROCESOS" localSheetId="9">CONVEN!#REF!</definedName>
    <definedName name="PROCESOS">CONVEN!#REF!</definedName>
    <definedName name="recopila">matriz!$Z$5:$Z$70</definedName>
    <definedName name="Resultados_1er_Trimestre">matriz!$AU$5:$AU$70</definedName>
    <definedName name="Resultados_2do_Trimestre">matriz!$AV$5:$AV$70</definedName>
    <definedName name="Resultados_3er_Trimestre">matriz!$AW$5:$AW$70</definedName>
    <definedName name="Resultados_4to_Trimestre">matriz!$AX$5:$AX$70</definedName>
    <definedName name="SUBSECRETARÍA_JURÍDICA_DISTRITAL">CONVEN!$L$5:$L$19</definedName>
    <definedName name="THUMANO" localSheetId="17">CONVEN!#REF!</definedName>
    <definedName name="THUMANO" localSheetId="1">CONVEN!#REF!</definedName>
    <definedName name="THUMANO" localSheetId="9">CONVEN!#REF!</definedName>
    <definedName name="THUMANO">CONVEN!#REF!</definedName>
    <definedName name="TIC" localSheetId="17">CONVEN!#REF!</definedName>
    <definedName name="TIC" localSheetId="1">CONVEN!#REF!</definedName>
    <definedName name="TIC" localSheetId="9">CONVEN!#REF!</definedName>
    <definedName name="TIC">CONVEN!#REF!</definedName>
    <definedName name="Tipo">matriz!$Y$5:$Y$70</definedName>
    <definedName name="_xlnm.Print_Titles" localSheetId="12">'PLAN DE DESARROLLO'!$1:$5</definedName>
    <definedName name="_xlnm.Print_Titles" localSheetId="5">'TD P. ESTRATEGICO'!$1:$41</definedName>
    <definedName name="UNIDAD_DE_MEDIDA">matriz!$N$5:$N$70</definedName>
  </definedNames>
  <calcPr calcId="162913"/>
  <customWorkbookViews>
    <customWorkbookView name="consulta" guid="{7FB50B2F-45DA-4DA3-BDA5-580E793170E4}" includePrintSettings="0" includeHiddenRowCol="0" maximized="1" showHorizontalScroll="0" showSheetTabs="0" xWindow="-8" yWindow="-8" windowWidth="1936" windowHeight="1056" activeSheetId="8" showFormulaBar="0"/>
  </customWorkbookViews>
  <pivotCaches>
    <pivotCache cacheId="0" r:id="rId25"/>
    <pivotCache cacheId="1" r:id="rId26"/>
    <pivotCache cacheId="2" r:id="rId27"/>
    <pivotCache cacheId="3" r:id="rId28"/>
    <pivotCache cacheId="4" r:id="rId29"/>
    <pivotCache cacheId="13" r:id="rId30"/>
    <pivotCache cacheId="17" r:id="rId31"/>
    <pivotCache cacheId="27" r:id="rId32"/>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IMPERATIVOS!$B$75:$D$79"/>
        </x15:modelTables>
      </x15:dataModel>
    </ext>
  </extLst>
</workbook>
</file>

<file path=xl/calcChain.xml><?xml version="1.0" encoding="utf-8"?>
<calcChain xmlns="http://schemas.openxmlformats.org/spreadsheetml/2006/main">
  <c r="E78" i="5" l="1"/>
  <c r="M94" i="29" l="1"/>
  <c r="O37" i="29"/>
  <c r="P37" i="29"/>
  <c r="Q37" i="29"/>
  <c r="R37" i="29"/>
  <c r="N37" i="29"/>
  <c r="B98" i="29"/>
  <c r="B97" i="29"/>
  <c r="B96" i="29"/>
  <c r="B95" i="29"/>
  <c r="B94" i="29"/>
  <c r="B93" i="29"/>
  <c r="B92" i="29"/>
  <c r="B91" i="29"/>
  <c r="B90" i="29"/>
  <c r="B89" i="29"/>
  <c r="B88" i="29"/>
  <c r="Q8" i="29"/>
  <c r="Q4" i="29"/>
  <c r="Q5" i="29" s="1"/>
  <c r="R4" i="29"/>
  <c r="R5" i="29" s="1"/>
  <c r="N7" i="29"/>
  <c r="O7" i="29"/>
  <c r="P7" i="29"/>
  <c r="Q7" i="29"/>
  <c r="R7" i="29"/>
  <c r="N8" i="29"/>
  <c r="O8" i="29"/>
  <c r="P8" i="29"/>
  <c r="R8" i="29"/>
  <c r="N9" i="29"/>
  <c r="O9" i="29"/>
  <c r="P9" i="29"/>
  <c r="Q9" i="29"/>
  <c r="R9" i="29"/>
  <c r="N10" i="29"/>
  <c r="O10" i="29"/>
  <c r="P10" i="29"/>
  <c r="Q10" i="29"/>
  <c r="R10" i="29"/>
  <c r="N11" i="29"/>
  <c r="O11" i="29"/>
  <c r="P11" i="29"/>
  <c r="Q11" i="29"/>
  <c r="R11" i="29"/>
  <c r="N12" i="29"/>
  <c r="O12" i="29"/>
  <c r="P12" i="29"/>
  <c r="Q12" i="29"/>
  <c r="R12" i="29"/>
  <c r="N13" i="29"/>
  <c r="O13" i="29"/>
  <c r="P13" i="29"/>
  <c r="Q13" i="29"/>
  <c r="R13" i="29"/>
  <c r="N14" i="29"/>
  <c r="O14" i="29"/>
  <c r="P14" i="29"/>
  <c r="Q14" i="29"/>
  <c r="R14" i="29"/>
  <c r="N15" i="29"/>
  <c r="O15" i="29"/>
  <c r="P15" i="29"/>
  <c r="Q15" i="29"/>
  <c r="R15" i="29"/>
  <c r="N16" i="29"/>
  <c r="O16" i="29"/>
  <c r="P16" i="29"/>
  <c r="Q16" i="29"/>
  <c r="R16" i="29"/>
  <c r="N17" i="29"/>
  <c r="O17" i="29"/>
  <c r="P17" i="29"/>
  <c r="Q17" i="29"/>
  <c r="R17" i="29"/>
  <c r="N18" i="29"/>
  <c r="O18" i="29"/>
  <c r="P18" i="29"/>
  <c r="Q18" i="29"/>
  <c r="R18" i="29"/>
  <c r="N19" i="29"/>
  <c r="O19" i="29"/>
  <c r="P19" i="29"/>
  <c r="Q19" i="29"/>
  <c r="R19" i="29"/>
  <c r="N20" i="29"/>
  <c r="O20" i="29"/>
  <c r="P20" i="29"/>
  <c r="Q20" i="29"/>
  <c r="R20" i="29"/>
  <c r="N21" i="29"/>
  <c r="O21" i="29"/>
  <c r="P21" i="29"/>
  <c r="Q21" i="29"/>
  <c r="R21" i="29"/>
  <c r="N77" i="29"/>
  <c r="O77" i="29"/>
  <c r="P77" i="29"/>
  <c r="Q77" i="29"/>
  <c r="R77" i="29"/>
  <c r="N78" i="29"/>
  <c r="O78" i="29"/>
  <c r="P78" i="29"/>
  <c r="Q78" i="29"/>
  <c r="R78" i="29"/>
  <c r="R76" i="29"/>
  <c r="Q76" i="29"/>
  <c r="P76" i="29"/>
  <c r="O76" i="29"/>
  <c r="N76" i="29"/>
  <c r="N69" i="29"/>
  <c r="O69" i="29"/>
  <c r="P69" i="29"/>
  <c r="Q69" i="29"/>
  <c r="R69" i="29"/>
  <c r="N70" i="29"/>
  <c r="O70" i="29"/>
  <c r="P70" i="29"/>
  <c r="Q70" i="29"/>
  <c r="R70" i="29"/>
  <c r="N71" i="29"/>
  <c r="O71" i="29"/>
  <c r="P71" i="29"/>
  <c r="Q71" i="29"/>
  <c r="R71" i="29"/>
  <c r="N72" i="29"/>
  <c r="O72" i="29"/>
  <c r="P72" i="29"/>
  <c r="Q72" i="29"/>
  <c r="R72" i="29"/>
  <c r="N73" i="29"/>
  <c r="O73" i="29"/>
  <c r="P73" i="29"/>
  <c r="Q73" i="29"/>
  <c r="R73" i="29"/>
  <c r="N74" i="29"/>
  <c r="O74" i="29"/>
  <c r="P74" i="29"/>
  <c r="Q74" i="29"/>
  <c r="R74" i="29"/>
  <c r="R68" i="29"/>
  <c r="Q68" i="29"/>
  <c r="P68" i="29"/>
  <c r="O68" i="29"/>
  <c r="N68" i="29"/>
  <c r="N66" i="29"/>
  <c r="N67" i="29" s="1"/>
  <c r="P66" i="29"/>
  <c r="P67" i="29" s="1"/>
  <c r="Q66" i="29"/>
  <c r="Q67" i="29" s="1"/>
  <c r="R66" i="29"/>
  <c r="R67" i="29" s="1"/>
  <c r="O66" i="29"/>
  <c r="O67" i="29" s="1"/>
  <c r="R64" i="29"/>
  <c r="Q64" i="29"/>
  <c r="P64" i="29"/>
  <c r="O64" i="29"/>
  <c r="N64" i="29"/>
  <c r="R63" i="29"/>
  <c r="Q63" i="29"/>
  <c r="P63" i="29"/>
  <c r="O63" i="29"/>
  <c r="N63" i="29"/>
  <c r="R62" i="29"/>
  <c r="Q62" i="29"/>
  <c r="P62" i="29"/>
  <c r="O62" i="29"/>
  <c r="N62" i="29"/>
  <c r="R61" i="29"/>
  <c r="Q61" i="29"/>
  <c r="P61" i="29"/>
  <c r="O61" i="29"/>
  <c r="N61" i="29"/>
  <c r="R60" i="29"/>
  <c r="Q60" i="29"/>
  <c r="P60" i="29"/>
  <c r="O60" i="29"/>
  <c r="N60" i="29"/>
  <c r="R59" i="29"/>
  <c r="Q59" i="29"/>
  <c r="P59" i="29"/>
  <c r="O59" i="29"/>
  <c r="N59" i="29"/>
  <c r="R58" i="29"/>
  <c r="Q58" i="29"/>
  <c r="P58" i="29"/>
  <c r="O58" i="29"/>
  <c r="N58" i="29"/>
  <c r="R57" i="29"/>
  <c r="Q57" i="29"/>
  <c r="P57" i="29"/>
  <c r="O57" i="29"/>
  <c r="N57" i="29"/>
  <c r="R55" i="29"/>
  <c r="Q55" i="29"/>
  <c r="P55" i="29"/>
  <c r="O55" i="29"/>
  <c r="N55" i="29"/>
  <c r="R54" i="29"/>
  <c r="Q54" i="29"/>
  <c r="P54" i="29"/>
  <c r="O54" i="29"/>
  <c r="N54" i="29"/>
  <c r="R53" i="29"/>
  <c r="Q53" i="29"/>
  <c r="P53" i="29"/>
  <c r="O53" i="29"/>
  <c r="N53" i="29"/>
  <c r="R52" i="29"/>
  <c r="Q52" i="29"/>
  <c r="P52" i="29"/>
  <c r="O52" i="29"/>
  <c r="N52" i="29"/>
  <c r="R51" i="29"/>
  <c r="Q51" i="29"/>
  <c r="P51" i="29"/>
  <c r="O51" i="29"/>
  <c r="N51" i="29"/>
  <c r="R48" i="29"/>
  <c r="Q48" i="29"/>
  <c r="P48" i="29"/>
  <c r="O48" i="29"/>
  <c r="N48" i="29"/>
  <c r="R47" i="29"/>
  <c r="Q47" i="29"/>
  <c r="P47" i="29"/>
  <c r="O47" i="29"/>
  <c r="N47" i="29"/>
  <c r="R46" i="29"/>
  <c r="Q46" i="29"/>
  <c r="P46" i="29"/>
  <c r="O46" i="29"/>
  <c r="N46" i="29"/>
  <c r="R45" i="29"/>
  <c r="Q45" i="29"/>
  <c r="P45" i="29"/>
  <c r="O45" i="29"/>
  <c r="N45" i="29"/>
  <c r="R44" i="29"/>
  <c r="Q44" i="29"/>
  <c r="P44" i="29"/>
  <c r="O44" i="29"/>
  <c r="N44" i="29"/>
  <c r="R43" i="29"/>
  <c r="Q43" i="29"/>
  <c r="P43" i="29"/>
  <c r="O43" i="29"/>
  <c r="N43" i="29"/>
  <c r="R41" i="29"/>
  <c r="Q41" i="29"/>
  <c r="P41" i="29"/>
  <c r="O41" i="29"/>
  <c r="N41" i="29"/>
  <c r="R40" i="29"/>
  <c r="Q40" i="29"/>
  <c r="P40" i="29"/>
  <c r="O40" i="29"/>
  <c r="N40" i="29"/>
  <c r="R39" i="29"/>
  <c r="Q39" i="29"/>
  <c r="P39" i="29"/>
  <c r="O39" i="29"/>
  <c r="N39" i="29"/>
  <c r="R38" i="29"/>
  <c r="Q38" i="29"/>
  <c r="P38" i="29"/>
  <c r="O38" i="29"/>
  <c r="N38" i="29"/>
  <c r="R35" i="29"/>
  <c r="Q35" i="29"/>
  <c r="P35" i="29"/>
  <c r="O35" i="29"/>
  <c r="N35" i="29"/>
  <c r="R34" i="29"/>
  <c r="Q34" i="29"/>
  <c r="P34" i="29"/>
  <c r="O34" i="29"/>
  <c r="N34" i="29"/>
  <c r="R33" i="29"/>
  <c r="Q33" i="29"/>
  <c r="P33" i="29"/>
  <c r="O33" i="29"/>
  <c r="N33" i="29"/>
  <c r="R32" i="29"/>
  <c r="Q32" i="29"/>
  <c r="P32" i="29"/>
  <c r="O32" i="29"/>
  <c r="N32" i="29"/>
  <c r="R31" i="29"/>
  <c r="Q31" i="29"/>
  <c r="P31" i="29"/>
  <c r="O31" i="29"/>
  <c r="N31" i="29"/>
  <c r="R29" i="29"/>
  <c r="Q29" i="29"/>
  <c r="P29" i="29"/>
  <c r="O29" i="29"/>
  <c r="N29" i="29"/>
  <c r="R28" i="29"/>
  <c r="Q28" i="29"/>
  <c r="P28" i="29"/>
  <c r="O28" i="29"/>
  <c r="N28" i="29"/>
  <c r="R27" i="29"/>
  <c r="Q27" i="29"/>
  <c r="P27" i="29"/>
  <c r="O27" i="29"/>
  <c r="N27" i="29"/>
  <c r="R26" i="29"/>
  <c r="Q26" i="29"/>
  <c r="P26" i="29"/>
  <c r="O26" i="29"/>
  <c r="N26" i="29"/>
  <c r="R25" i="29"/>
  <c r="Q25" i="29"/>
  <c r="P25" i="29"/>
  <c r="O25" i="29"/>
  <c r="N25" i="29"/>
  <c r="R24" i="29"/>
  <c r="Q24" i="29"/>
  <c r="P24" i="29"/>
  <c r="O24" i="29"/>
  <c r="N24" i="29"/>
  <c r="R23" i="29"/>
  <c r="Q23" i="29"/>
  <c r="P23" i="29"/>
  <c r="O23" i="29"/>
  <c r="N23" i="29"/>
  <c r="R6" i="29"/>
  <c r="Q6" i="29"/>
  <c r="P6" i="29"/>
  <c r="O6" i="29"/>
  <c r="N6" i="29"/>
  <c r="P4" i="29"/>
  <c r="P5" i="29" s="1"/>
  <c r="O4" i="29"/>
  <c r="O5" i="29" s="1"/>
  <c r="N4" i="29"/>
  <c r="N5" i="29" s="1"/>
  <c r="C88" i="29" l="1"/>
  <c r="L88" i="29"/>
  <c r="G88" i="29"/>
  <c r="M88" i="29"/>
  <c r="N88" i="29"/>
  <c r="O88" i="29"/>
  <c r="K88" i="29"/>
  <c r="O79" i="29"/>
  <c r="D98" i="29" s="1"/>
  <c r="S67" i="29"/>
  <c r="E88" i="29"/>
  <c r="D96" i="29"/>
  <c r="P30" i="29"/>
  <c r="P42" i="29"/>
  <c r="E92" i="29" s="1"/>
  <c r="O49" i="29"/>
  <c r="D93" i="29" s="1"/>
  <c r="P65" i="29"/>
  <c r="P79" i="29"/>
  <c r="E98" i="29" s="1"/>
  <c r="N79" i="29"/>
  <c r="F88" i="29"/>
  <c r="E96" i="29"/>
  <c r="G96" i="29"/>
  <c r="D88" i="29"/>
  <c r="H88" i="29" s="1"/>
  <c r="N22" i="29"/>
  <c r="C89" i="29" s="1"/>
  <c r="E95" i="29"/>
  <c r="E90" i="29"/>
  <c r="F96" i="29"/>
  <c r="C96" i="29"/>
  <c r="S5" i="29"/>
  <c r="R36" i="29"/>
  <c r="G91" i="29" s="1"/>
  <c r="P49" i="29"/>
  <c r="E93" i="29" s="1"/>
  <c r="N56" i="29"/>
  <c r="R56" i="29"/>
  <c r="G94" i="29" s="1"/>
  <c r="P75" i="29"/>
  <c r="E97" i="29" s="1"/>
  <c r="N75" i="29"/>
  <c r="Q79" i="29"/>
  <c r="F98" i="29" s="1"/>
  <c r="O22" i="29"/>
  <c r="D89" i="29" s="1"/>
  <c r="N30" i="29"/>
  <c r="R30" i="29"/>
  <c r="G90" i="29" s="1"/>
  <c r="O36" i="29"/>
  <c r="D91" i="29" s="1"/>
  <c r="R42" i="29"/>
  <c r="G92" i="29" s="1"/>
  <c r="Q49" i="29"/>
  <c r="F93" i="29" s="1"/>
  <c r="O56" i="29"/>
  <c r="D94" i="29" s="1"/>
  <c r="N65" i="29"/>
  <c r="Q75" i="29"/>
  <c r="F97" i="29" s="1"/>
  <c r="O75" i="29"/>
  <c r="D97" i="29" s="1"/>
  <c r="R79" i="29"/>
  <c r="G98" i="29" s="1"/>
  <c r="N36" i="29"/>
  <c r="O30" i="29"/>
  <c r="D90" i="29" s="1"/>
  <c r="Q30" i="29"/>
  <c r="F90" i="29" s="1"/>
  <c r="P36" i="29"/>
  <c r="E91" i="29" s="1"/>
  <c r="Q36" i="29"/>
  <c r="F91" i="29" s="1"/>
  <c r="O42" i="29"/>
  <c r="D92" i="29" s="1"/>
  <c r="N42" i="29"/>
  <c r="Q42" i="29"/>
  <c r="F92" i="29" s="1"/>
  <c r="N49" i="29"/>
  <c r="R49" i="29"/>
  <c r="G93" i="29" s="1"/>
  <c r="P56" i="29"/>
  <c r="E94" i="29" s="1"/>
  <c r="Q56" i="29"/>
  <c r="F94" i="29" s="1"/>
  <c r="O65" i="29"/>
  <c r="D95" i="29" s="1"/>
  <c r="R65" i="29"/>
  <c r="G95" i="29" s="1"/>
  <c r="Q65" i="29"/>
  <c r="F95" i="29" s="1"/>
  <c r="R75" i="29"/>
  <c r="G97" i="29" s="1"/>
  <c r="Q22" i="29"/>
  <c r="F89" i="29" s="1"/>
  <c r="R22" i="29"/>
  <c r="P22" i="29"/>
  <c r="E66" i="28"/>
  <c r="F66" i="28"/>
  <c r="G66" i="28"/>
  <c r="H66" i="28"/>
  <c r="I66" i="28"/>
  <c r="J66" i="28"/>
  <c r="K66" i="28"/>
  <c r="B66" i="28"/>
  <c r="P88" i="29" l="1"/>
  <c r="F99" i="29"/>
  <c r="D99" i="29"/>
  <c r="R81" i="29"/>
  <c r="S79" i="29"/>
  <c r="S36" i="29"/>
  <c r="H96" i="29"/>
  <c r="S42" i="29"/>
  <c r="C92" i="29"/>
  <c r="H92" i="29" s="1"/>
  <c r="S30" i="29"/>
  <c r="G89" i="29"/>
  <c r="G99" i="29" s="1"/>
  <c r="C91" i="29"/>
  <c r="H91" i="29" s="1"/>
  <c r="S49" i="29"/>
  <c r="S65" i="29"/>
  <c r="C94" i="29"/>
  <c r="H94" i="29" s="1"/>
  <c r="S56" i="29"/>
  <c r="E89" i="29"/>
  <c r="E99" i="29" s="1"/>
  <c r="S75" i="29"/>
  <c r="C97" i="29"/>
  <c r="H97" i="29" s="1"/>
  <c r="C90" i="29"/>
  <c r="H90" i="29" s="1"/>
  <c r="C98" i="29"/>
  <c r="H98" i="29" s="1"/>
  <c r="C95" i="29"/>
  <c r="H95" i="29" s="1"/>
  <c r="C93" i="29"/>
  <c r="H93" i="29" s="1"/>
  <c r="S22" i="29"/>
  <c r="Q21" i="8"/>
  <c r="S81" i="29" l="1"/>
  <c r="C99" i="29"/>
  <c r="H99" i="29" s="1"/>
  <c r="H89" i="29"/>
  <c r="I88" i="29" s="1"/>
  <c r="N14" i="18"/>
  <c r="F5" i="25"/>
  <c r="R7" i="14" l="1"/>
  <c r="R8" i="14"/>
  <c r="R9" i="14"/>
  <c r="R10" i="14"/>
  <c r="R11" i="14"/>
  <c r="R12" i="14"/>
  <c r="R13" i="14"/>
  <c r="R14" i="14"/>
  <c r="R15" i="14"/>
  <c r="R16" i="14"/>
  <c r="R17" i="14"/>
  <c r="R18" i="14"/>
  <c r="R19" i="14"/>
  <c r="R20"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X59" i="14"/>
  <c r="V58" i="14"/>
  <c r="R6" i="14" l="1"/>
  <c r="R53" i="14" s="1"/>
  <c r="T58" i="14" s="1"/>
  <c r="Q6" i="14"/>
  <c r="P6" i="14"/>
  <c r="T53" i="14"/>
  <c r="O8" i="14"/>
  <c r="P8" i="14"/>
  <c r="Q8" i="14"/>
  <c r="O9" i="14"/>
  <c r="P9" i="14"/>
  <c r="Q9" i="14"/>
  <c r="O10" i="14"/>
  <c r="P10" i="14"/>
  <c r="Q10" i="14"/>
  <c r="O11" i="14"/>
  <c r="P11" i="14"/>
  <c r="Q11" i="14"/>
  <c r="O12" i="14"/>
  <c r="P12" i="14"/>
  <c r="Q12" i="14"/>
  <c r="O13" i="14"/>
  <c r="P13" i="14"/>
  <c r="Q13" i="14"/>
  <c r="O14" i="14"/>
  <c r="P14" i="14"/>
  <c r="Q14" i="14"/>
  <c r="O15" i="14"/>
  <c r="P15" i="14"/>
  <c r="Q15" i="14"/>
  <c r="O16" i="14"/>
  <c r="P16" i="14"/>
  <c r="Q16" i="14"/>
  <c r="O17" i="14"/>
  <c r="P17" i="14"/>
  <c r="Q17" i="14"/>
  <c r="O18" i="14"/>
  <c r="P18" i="14"/>
  <c r="Q18" i="14"/>
  <c r="O19" i="14"/>
  <c r="P19" i="14"/>
  <c r="Q19" i="14"/>
  <c r="O20" i="14"/>
  <c r="P20" i="14"/>
  <c r="Q20" i="14"/>
  <c r="O21" i="14"/>
  <c r="P21" i="14"/>
  <c r="Q21" i="14"/>
  <c r="O22" i="14"/>
  <c r="P22" i="14"/>
  <c r="Q22" i="14"/>
  <c r="O23" i="14"/>
  <c r="P23" i="14"/>
  <c r="Q23" i="14"/>
  <c r="O24" i="14"/>
  <c r="P24" i="14"/>
  <c r="Q24" i="14"/>
  <c r="O25" i="14"/>
  <c r="P25" i="14"/>
  <c r="Q25" i="14"/>
  <c r="O26" i="14"/>
  <c r="P26" i="14"/>
  <c r="Q26" i="14"/>
  <c r="O27" i="14"/>
  <c r="P27" i="14"/>
  <c r="Q27" i="14"/>
  <c r="O28" i="14"/>
  <c r="P28" i="14"/>
  <c r="Q28" i="14"/>
  <c r="O29" i="14"/>
  <c r="P29" i="14"/>
  <c r="Q29" i="14"/>
  <c r="O30" i="14"/>
  <c r="P30" i="14"/>
  <c r="Q30" i="14"/>
  <c r="O31" i="14"/>
  <c r="P31" i="14"/>
  <c r="Q31" i="14"/>
  <c r="O32" i="14"/>
  <c r="P32" i="14"/>
  <c r="Q32" i="14"/>
  <c r="O33" i="14"/>
  <c r="P33" i="14"/>
  <c r="Q33" i="14"/>
  <c r="O34" i="14"/>
  <c r="P34" i="14"/>
  <c r="Q34" i="14"/>
  <c r="O35" i="14"/>
  <c r="P35" i="14"/>
  <c r="Q35" i="14"/>
  <c r="O36" i="14"/>
  <c r="P36" i="14"/>
  <c r="Q36" i="14"/>
  <c r="O37" i="14"/>
  <c r="P37" i="14"/>
  <c r="Q37" i="14"/>
  <c r="O38" i="14"/>
  <c r="P38" i="14"/>
  <c r="Q38" i="14"/>
  <c r="O39" i="14"/>
  <c r="P39" i="14"/>
  <c r="Q39" i="14"/>
  <c r="O40" i="14"/>
  <c r="P40" i="14"/>
  <c r="Q40" i="14"/>
  <c r="O41" i="14"/>
  <c r="P41" i="14"/>
  <c r="Q41" i="14"/>
  <c r="O42" i="14"/>
  <c r="P42" i="14"/>
  <c r="Q42" i="14"/>
  <c r="O43" i="14"/>
  <c r="P43" i="14"/>
  <c r="Q43" i="14"/>
  <c r="O44" i="14"/>
  <c r="P44" i="14"/>
  <c r="Q44" i="14"/>
  <c r="O45" i="14"/>
  <c r="P45" i="14"/>
  <c r="Q45" i="14"/>
  <c r="O46" i="14"/>
  <c r="P46" i="14"/>
  <c r="Q46" i="14"/>
  <c r="O47" i="14"/>
  <c r="P47" i="14"/>
  <c r="Q47" i="14"/>
  <c r="O48" i="14"/>
  <c r="P48" i="14"/>
  <c r="Q48" i="14"/>
  <c r="O49" i="14"/>
  <c r="P49" i="14"/>
  <c r="Q49" i="14"/>
  <c r="O50" i="14"/>
  <c r="P50" i="14"/>
  <c r="Q50" i="14"/>
  <c r="O51" i="14"/>
  <c r="P51" i="14"/>
  <c r="Q51" i="14"/>
  <c r="O52" i="14"/>
  <c r="P52" i="14"/>
  <c r="Q52" i="14"/>
  <c r="P7" i="14"/>
  <c r="Q7" i="14"/>
  <c r="O7" i="14"/>
  <c r="O6" i="14"/>
  <c r="AK62" i="5"/>
  <c r="P53" i="14" l="1"/>
  <c r="P58" i="14" s="1"/>
  <c r="O53" i="14"/>
  <c r="N58" i="14" s="1"/>
  <c r="N60" i="14" s="1"/>
  <c r="Q53" i="14"/>
  <c r="R58" i="14" s="1"/>
  <c r="O67" i="22"/>
  <c r="P67" i="22"/>
  <c r="Q67" i="22"/>
  <c r="R67" i="22"/>
  <c r="O68" i="22"/>
  <c r="P68" i="22"/>
  <c r="Q68" i="22"/>
  <c r="R68" i="22"/>
  <c r="O69" i="22"/>
  <c r="P69" i="22"/>
  <c r="Q69" i="22"/>
  <c r="R69" i="22"/>
  <c r="O70" i="22"/>
  <c r="P70" i="22"/>
  <c r="Q70" i="22"/>
  <c r="R70" i="22"/>
  <c r="O71" i="22"/>
  <c r="P71" i="22"/>
  <c r="Q71" i="22"/>
  <c r="R71" i="22"/>
  <c r="N68" i="22"/>
  <c r="N69" i="22"/>
  <c r="N70" i="22"/>
  <c r="N71" i="22"/>
  <c r="N67" i="22"/>
  <c r="O51" i="22"/>
  <c r="P51" i="22"/>
  <c r="Q51" i="22"/>
  <c r="R51" i="22"/>
  <c r="O52" i="22"/>
  <c r="P52" i="22"/>
  <c r="Q52" i="22"/>
  <c r="R52" i="22"/>
  <c r="O53" i="22"/>
  <c r="P53" i="22"/>
  <c r="Q53" i="22"/>
  <c r="R53" i="22"/>
  <c r="O54" i="22"/>
  <c r="P54" i="22"/>
  <c r="Q54" i="22"/>
  <c r="R54" i="22"/>
  <c r="O55" i="22"/>
  <c r="P55" i="22"/>
  <c r="Q55" i="22"/>
  <c r="R55" i="22"/>
  <c r="O56" i="22"/>
  <c r="P56" i="22"/>
  <c r="Q56" i="22"/>
  <c r="R56" i="22"/>
  <c r="O57" i="22"/>
  <c r="P57" i="22"/>
  <c r="Q57" i="22"/>
  <c r="R57" i="22"/>
  <c r="O58" i="22"/>
  <c r="P58" i="22"/>
  <c r="Q58" i="22"/>
  <c r="R58" i="22"/>
  <c r="O59" i="22"/>
  <c r="P59" i="22"/>
  <c r="Q59" i="22"/>
  <c r="R59" i="22"/>
  <c r="O60" i="22"/>
  <c r="P60" i="22"/>
  <c r="Q60" i="22"/>
  <c r="R60" i="22"/>
  <c r="O61" i="22"/>
  <c r="P61" i="22"/>
  <c r="Q61" i="22"/>
  <c r="R61" i="22"/>
  <c r="O62" i="22"/>
  <c r="P62" i="22"/>
  <c r="Q62" i="22"/>
  <c r="R62" i="22"/>
  <c r="O63" i="22"/>
  <c r="P63" i="22"/>
  <c r="Q63" i="22"/>
  <c r="R63" i="22"/>
  <c r="O64" i="22"/>
  <c r="P64" i="22"/>
  <c r="Q64" i="22"/>
  <c r="R64" i="22"/>
  <c r="O65" i="22"/>
  <c r="P65" i="22"/>
  <c r="Q65" i="22"/>
  <c r="R65" i="22"/>
  <c r="N52" i="22"/>
  <c r="N53" i="22"/>
  <c r="N54" i="22"/>
  <c r="N55" i="22"/>
  <c r="N56" i="22"/>
  <c r="N57" i="22"/>
  <c r="N58" i="22"/>
  <c r="N59" i="22"/>
  <c r="N60" i="22"/>
  <c r="N61" i="22"/>
  <c r="N62" i="22"/>
  <c r="N63" i="22"/>
  <c r="N64" i="22"/>
  <c r="N65" i="22"/>
  <c r="N51" i="22"/>
  <c r="AK25" i="5"/>
  <c r="R14" i="22"/>
  <c r="R15" i="22"/>
  <c r="R16" i="22"/>
  <c r="R17" i="22"/>
  <c r="R18" i="22"/>
  <c r="R19" i="22"/>
  <c r="R20" i="22"/>
  <c r="R21" i="22"/>
  <c r="R22" i="22"/>
  <c r="R23" i="22"/>
  <c r="R24" i="22"/>
  <c r="R25" i="22"/>
  <c r="R26" i="22"/>
  <c r="R27" i="22"/>
  <c r="R28" i="22"/>
  <c r="R29" i="22"/>
  <c r="R30" i="22"/>
  <c r="R31" i="22"/>
  <c r="R32" i="22"/>
  <c r="R33" i="22"/>
  <c r="R34" i="22"/>
  <c r="R35" i="22"/>
  <c r="R36" i="22"/>
  <c r="R37" i="22"/>
  <c r="R38" i="22"/>
  <c r="R39" i="22"/>
  <c r="R40" i="22"/>
  <c r="R41" i="22"/>
  <c r="R42" i="22"/>
  <c r="R43" i="22"/>
  <c r="R44" i="22"/>
  <c r="R45" i="22"/>
  <c r="R46" i="22"/>
  <c r="R47" i="22"/>
  <c r="R48" i="22"/>
  <c r="R49" i="22"/>
  <c r="Q32" i="22"/>
  <c r="Q33" i="22"/>
  <c r="Q34" i="22"/>
  <c r="Q35" i="22"/>
  <c r="Q36" i="22"/>
  <c r="Q37" i="22"/>
  <c r="Q38" i="22"/>
  <c r="Q39" i="22"/>
  <c r="Q40" i="22"/>
  <c r="Q41" i="22"/>
  <c r="Q42" i="22"/>
  <c r="Q43" i="22"/>
  <c r="Q44" i="22"/>
  <c r="Q45" i="22"/>
  <c r="Q46" i="22"/>
  <c r="Q47" i="22"/>
  <c r="Q48" i="22"/>
  <c r="Q49" i="22"/>
  <c r="P32" i="22"/>
  <c r="P33" i="22"/>
  <c r="P34" i="22"/>
  <c r="P35" i="22"/>
  <c r="P36" i="22"/>
  <c r="P37" i="22"/>
  <c r="P38" i="22"/>
  <c r="P39" i="22"/>
  <c r="P40" i="22"/>
  <c r="P41" i="22"/>
  <c r="P42" i="22"/>
  <c r="P43" i="22"/>
  <c r="P44" i="22"/>
  <c r="P45" i="22"/>
  <c r="P46" i="22"/>
  <c r="P47" i="22"/>
  <c r="P48" i="22"/>
  <c r="P49" i="22"/>
  <c r="O32" i="22"/>
  <c r="O33" i="22"/>
  <c r="O34" i="22"/>
  <c r="O35" i="22"/>
  <c r="O36" i="22"/>
  <c r="O37" i="22"/>
  <c r="O38" i="22"/>
  <c r="O39" i="22"/>
  <c r="O40" i="22"/>
  <c r="O41" i="22"/>
  <c r="O42" i="22"/>
  <c r="O43" i="22"/>
  <c r="O44" i="22"/>
  <c r="O45" i="22"/>
  <c r="O46" i="22"/>
  <c r="O47" i="22"/>
  <c r="O48" i="22"/>
  <c r="O49" i="22"/>
  <c r="N38" i="22"/>
  <c r="N39" i="22"/>
  <c r="N40" i="22"/>
  <c r="N41" i="22"/>
  <c r="N42" i="22"/>
  <c r="N43" i="22"/>
  <c r="N44" i="22"/>
  <c r="N45" i="22"/>
  <c r="N46" i="22"/>
  <c r="N47" i="22"/>
  <c r="N48" i="22"/>
  <c r="N49" i="22"/>
  <c r="Q31" i="22"/>
  <c r="P31" i="22"/>
  <c r="O31" i="22"/>
  <c r="Q30" i="22"/>
  <c r="P30" i="22"/>
  <c r="O30" i="22"/>
  <c r="Q29" i="22"/>
  <c r="P29" i="22"/>
  <c r="O29" i="22"/>
  <c r="Q28" i="22"/>
  <c r="P28" i="22"/>
  <c r="O28" i="22"/>
  <c r="Q27" i="22"/>
  <c r="P27" i="22"/>
  <c r="O27" i="22"/>
  <c r="Q26" i="22"/>
  <c r="P26" i="22"/>
  <c r="O26" i="22"/>
  <c r="Q25" i="22"/>
  <c r="P25" i="22"/>
  <c r="O25" i="22"/>
  <c r="Q24" i="22"/>
  <c r="P24" i="22"/>
  <c r="O24" i="22"/>
  <c r="Q23" i="22"/>
  <c r="P23" i="22"/>
  <c r="O23" i="22"/>
  <c r="Q22" i="22"/>
  <c r="P22" i="22"/>
  <c r="O22" i="22"/>
  <c r="Q21" i="22"/>
  <c r="P21" i="22"/>
  <c r="O21" i="22"/>
  <c r="Q20" i="22"/>
  <c r="P20" i="22"/>
  <c r="O20" i="22"/>
  <c r="Q19" i="22"/>
  <c r="P19" i="22"/>
  <c r="O19" i="22"/>
  <c r="Q18" i="22"/>
  <c r="P18" i="22"/>
  <c r="O18" i="22"/>
  <c r="Q17" i="22"/>
  <c r="P17" i="22"/>
  <c r="O17" i="22"/>
  <c r="Q16" i="22"/>
  <c r="P16" i="22"/>
  <c r="O16" i="22"/>
  <c r="Q15" i="22"/>
  <c r="P15" i="22"/>
  <c r="O15" i="22"/>
  <c r="Q14" i="22"/>
  <c r="P14" i="22"/>
  <c r="O14" i="22"/>
  <c r="N15" i="22"/>
  <c r="N16" i="22"/>
  <c r="N17" i="22"/>
  <c r="N18" i="22"/>
  <c r="N19" i="22"/>
  <c r="N20" i="22"/>
  <c r="N21" i="22"/>
  <c r="N22" i="22"/>
  <c r="N23" i="22"/>
  <c r="N24" i="22"/>
  <c r="N25" i="22"/>
  <c r="N26" i="22"/>
  <c r="N27" i="22"/>
  <c r="N28" i="22"/>
  <c r="N29" i="22"/>
  <c r="N30" i="22"/>
  <c r="N31" i="22"/>
  <c r="N32" i="22"/>
  <c r="N33" i="22"/>
  <c r="N34" i="22"/>
  <c r="N35" i="22"/>
  <c r="N36" i="22"/>
  <c r="N37" i="22"/>
  <c r="N14" i="22"/>
  <c r="O9" i="22"/>
  <c r="P9" i="22"/>
  <c r="Q9" i="22"/>
  <c r="R9" i="22"/>
  <c r="O10" i="22"/>
  <c r="P10" i="22"/>
  <c r="Q10" i="22"/>
  <c r="R10" i="22"/>
  <c r="O11" i="22"/>
  <c r="P11" i="22"/>
  <c r="Q11" i="22"/>
  <c r="R11" i="22"/>
  <c r="O12" i="22"/>
  <c r="P12" i="22"/>
  <c r="Q12" i="22"/>
  <c r="R12" i="22"/>
  <c r="N9" i="22"/>
  <c r="N10" i="22"/>
  <c r="N11" i="22"/>
  <c r="N12" i="22"/>
  <c r="B11" i="28"/>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9" i="28"/>
  <c r="B10" i="28"/>
  <c r="B5" i="28"/>
  <c r="B6" i="28"/>
  <c r="B7" i="28"/>
  <c r="B8" i="28"/>
  <c r="B4" i="28"/>
  <c r="B3" i="28"/>
  <c r="B2" i="28"/>
  <c r="Y22" i="16"/>
  <c r="K16" i="16"/>
  <c r="K4" i="23" l="1"/>
  <c r="P60" i="14"/>
  <c r="N66" i="22"/>
  <c r="C92" i="22" s="1"/>
  <c r="N72" i="22"/>
  <c r="C93" i="22" s="1"/>
  <c r="N50" i="22"/>
  <c r="C91" i="22" s="1"/>
  <c r="K21" i="16"/>
  <c r="AK33" i="5"/>
  <c r="AK28" i="5"/>
  <c r="BK6" i="5"/>
  <c r="BK7" i="5"/>
  <c r="BK8" i="5"/>
  <c r="BK9" i="5"/>
  <c r="BK10" i="5"/>
  <c r="BK11" i="5"/>
  <c r="BK12" i="5"/>
  <c r="BK13" i="5"/>
  <c r="A6" i="28" s="1"/>
  <c r="BK14" i="5"/>
  <c r="BK15" i="5"/>
  <c r="BK16" i="5"/>
  <c r="BK17" i="5"/>
  <c r="BK18" i="5"/>
  <c r="BK19" i="5"/>
  <c r="BK20" i="5"/>
  <c r="BK21" i="5"/>
  <c r="BK22" i="5"/>
  <c r="BK23" i="5"/>
  <c r="A20" i="28" s="1"/>
  <c r="BK24" i="5"/>
  <c r="A21" i="28" s="1"/>
  <c r="BK25" i="5"/>
  <c r="A22" i="28" s="1"/>
  <c r="BK26" i="5"/>
  <c r="A23" i="28" s="1"/>
  <c r="BK27" i="5"/>
  <c r="A24" i="28" s="1"/>
  <c r="BK28" i="5"/>
  <c r="BK29" i="5"/>
  <c r="A26" i="28" s="1"/>
  <c r="BK30" i="5"/>
  <c r="A27" i="28" s="1"/>
  <c r="BK31" i="5"/>
  <c r="BK32" i="5"/>
  <c r="A29" i="28" s="1"/>
  <c r="BK33" i="5"/>
  <c r="A30" i="28" s="1"/>
  <c r="BK34" i="5"/>
  <c r="A31" i="28" s="1"/>
  <c r="BK35" i="5"/>
  <c r="A32" i="28" s="1"/>
  <c r="BK36" i="5"/>
  <c r="A33" i="28" s="1"/>
  <c r="BK37" i="5"/>
  <c r="A34" i="28" s="1"/>
  <c r="BK38" i="5"/>
  <c r="BK39" i="5"/>
  <c r="A36" i="28" s="1"/>
  <c r="BK40" i="5"/>
  <c r="A37" i="28" s="1"/>
  <c r="BK41" i="5"/>
  <c r="A38" i="28" s="1"/>
  <c r="BK42" i="5"/>
  <c r="A39" i="28" s="1"/>
  <c r="BK43" i="5"/>
  <c r="A40" i="28" s="1"/>
  <c r="BK44" i="5"/>
  <c r="A41" i="28" s="1"/>
  <c r="BK45" i="5"/>
  <c r="A42" i="28" s="1"/>
  <c r="BK46" i="5"/>
  <c r="BK47" i="5"/>
  <c r="BK48" i="5"/>
  <c r="BK49" i="5"/>
  <c r="BK50" i="5"/>
  <c r="BK51" i="5"/>
  <c r="BK52" i="5"/>
  <c r="BK53" i="5"/>
  <c r="BK54" i="5"/>
  <c r="A47" i="28" s="1"/>
  <c r="BK55" i="5"/>
  <c r="BK56" i="5"/>
  <c r="A49" i="28" s="1"/>
  <c r="BK57" i="5"/>
  <c r="BK58" i="5"/>
  <c r="A55" i="28" s="1"/>
  <c r="BK59" i="5"/>
  <c r="A56" i="28" s="1"/>
  <c r="BK60" i="5"/>
  <c r="BK61" i="5"/>
  <c r="BK62" i="5"/>
  <c r="BK63" i="5"/>
  <c r="BK64" i="5"/>
  <c r="BK65" i="5"/>
  <c r="BK66" i="5"/>
  <c r="BK67" i="5"/>
  <c r="BK68" i="5"/>
  <c r="A65" i="28" s="1"/>
  <c r="BK69" i="5"/>
  <c r="BJ6" i="5"/>
  <c r="BJ7" i="5"/>
  <c r="BJ8" i="5"/>
  <c r="BJ9" i="5"/>
  <c r="BJ10" i="5"/>
  <c r="BJ11" i="5"/>
  <c r="BJ12" i="5"/>
  <c r="BJ13" i="5"/>
  <c r="BJ14" i="5"/>
  <c r="BJ15" i="5"/>
  <c r="BJ16" i="5"/>
  <c r="BJ17" i="5"/>
  <c r="BJ18" i="5"/>
  <c r="BJ19" i="5"/>
  <c r="BJ20" i="5"/>
  <c r="BJ21" i="5"/>
  <c r="BJ22" i="5"/>
  <c r="BJ23" i="5"/>
  <c r="BJ24" i="5"/>
  <c r="BJ25" i="5"/>
  <c r="BJ26" i="5"/>
  <c r="BJ27" i="5"/>
  <c r="BJ28" i="5"/>
  <c r="BJ29" i="5"/>
  <c r="BJ30" i="5"/>
  <c r="BJ31" i="5"/>
  <c r="BJ32" i="5"/>
  <c r="BJ33" i="5"/>
  <c r="BJ34" i="5"/>
  <c r="BJ35" i="5"/>
  <c r="BJ36" i="5"/>
  <c r="BJ37" i="5"/>
  <c r="BJ38" i="5"/>
  <c r="BJ39" i="5"/>
  <c r="BJ40" i="5"/>
  <c r="BJ41" i="5"/>
  <c r="BJ42" i="5"/>
  <c r="BJ43" i="5"/>
  <c r="BJ44" i="5"/>
  <c r="BJ45" i="5"/>
  <c r="BJ46" i="5"/>
  <c r="BJ47" i="5"/>
  <c r="BJ48" i="5"/>
  <c r="BJ49" i="5"/>
  <c r="BJ50" i="5"/>
  <c r="BJ51" i="5"/>
  <c r="BJ52" i="5"/>
  <c r="BJ53" i="5"/>
  <c r="BJ54" i="5"/>
  <c r="BJ55" i="5"/>
  <c r="BJ56" i="5"/>
  <c r="BJ57" i="5"/>
  <c r="BJ58" i="5"/>
  <c r="BJ59" i="5"/>
  <c r="BJ60" i="5"/>
  <c r="BJ61" i="5"/>
  <c r="BJ62" i="5"/>
  <c r="BJ63" i="5"/>
  <c r="BJ64" i="5"/>
  <c r="BJ65" i="5"/>
  <c r="BJ66" i="5"/>
  <c r="BJ67" i="5"/>
  <c r="BJ68" i="5"/>
  <c r="BJ69" i="5"/>
  <c r="C66" i="28" s="1"/>
  <c r="BK5" i="5"/>
  <c r="A2" i="28" s="1"/>
  <c r="BJ5" i="5"/>
  <c r="A48" i="28" l="1"/>
  <c r="A59" i="28"/>
  <c r="A43" i="28"/>
  <c r="A63" i="28"/>
  <c r="A51" i="28"/>
  <c r="A57" i="28"/>
  <c r="A53" i="28"/>
  <c r="A15" i="28"/>
  <c r="A11" i="28"/>
  <c r="A25" i="28"/>
  <c r="A61" i="28"/>
  <c r="A5" i="28"/>
  <c r="A3" i="28"/>
  <c r="A7" i="28"/>
  <c r="A52" i="28"/>
  <c r="A28" i="28"/>
  <c r="A4" i="28"/>
  <c r="A12" i="28"/>
  <c r="A64" i="28"/>
  <c r="A60" i="28"/>
  <c r="A44" i="28"/>
  <c r="A16" i="28"/>
  <c r="A62" i="28"/>
  <c r="A58" i="28"/>
  <c r="A46" i="28"/>
  <c r="A14" i="28"/>
  <c r="A10" i="28"/>
  <c r="A54" i="28"/>
  <c r="A45" i="28"/>
  <c r="A9" i="28"/>
  <c r="A17" i="28"/>
  <c r="A66" i="28"/>
  <c r="A50" i="28"/>
  <c r="A13" i="28"/>
  <c r="A8" i="28"/>
  <c r="A35" i="28"/>
  <c r="D23" i="6"/>
  <c r="A19" i="28"/>
  <c r="I16" i="20"/>
  <c r="A18" i="28"/>
  <c r="G71" i="18"/>
  <c r="R60" i="14"/>
  <c r="L4" i="23"/>
  <c r="C3" i="28"/>
  <c r="C4" i="28"/>
  <c r="C5" i="28"/>
  <c r="C6" i="28"/>
  <c r="C7" i="28"/>
  <c r="C8" i="28"/>
  <c r="C9" i="28"/>
  <c r="C10"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2" i="28"/>
  <c r="L7" i="28"/>
  <c r="L8" i="28"/>
  <c r="L21" i="28"/>
  <c r="L22" i="28"/>
  <c r="L23" i="28"/>
  <c r="L30" i="28"/>
  <c r="L31" i="28"/>
  <c r="L34" i="28"/>
  <c r="L37" i="28"/>
  <c r="L38" i="28"/>
  <c r="L39" i="28"/>
  <c r="K3" i="28"/>
  <c r="K4" i="28"/>
  <c r="K5" i="28"/>
  <c r="K6" i="28"/>
  <c r="K7" i="28"/>
  <c r="K8" i="28"/>
  <c r="K9" i="28"/>
  <c r="K10" i="28"/>
  <c r="K11" i="28"/>
  <c r="K12" i="28"/>
  <c r="K13" i="28"/>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2" i="28"/>
  <c r="J3" i="28"/>
  <c r="J4" i="28"/>
  <c r="J5" i="28"/>
  <c r="J6" i="28"/>
  <c r="J7" i="28"/>
  <c r="J8" i="28"/>
  <c r="J9" i="28"/>
  <c r="J10" i="28"/>
  <c r="J11" i="28"/>
  <c r="J12" i="28"/>
  <c r="J13" i="28"/>
  <c r="J14" i="28"/>
  <c r="J15" i="28"/>
  <c r="J16" i="28"/>
  <c r="J17" i="28"/>
  <c r="J18" i="28"/>
  <c r="J19" i="28"/>
  <c r="J20" i="28"/>
  <c r="J21" i="28"/>
  <c r="J22" i="28"/>
  <c r="J23" i="28"/>
  <c r="J24" i="28"/>
  <c r="J25" i="28"/>
  <c r="J26" i="28"/>
  <c r="J27" i="28"/>
  <c r="J28" i="28"/>
  <c r="J29" i="28"/>
  <c r="J30" i="28"/>
  <c r="J31" i="28"/>
  <c r="J32" i="28"/>
  <c r="J33" i="28"/>
  <c r="J34" i="28"/>
  <c r="J35" i="28"/>
  <c r="J36" i="28"/>
  <c r="J37" i="28"/>
  <c r="J38" i="28"/>
  <c r="J39" i="28"/>
  <c r="J40" i="28"/>
  <c r="J41" i="28"/>
  <c r="J42" i="28"/>
  <c r="J43" i="28"/>
  <c r="J44" i="28"/>
  <c r="J45" i="28"/>
  <c r="J46" i="28"/>
  <c r="J47" i="28"/>
  <c r="J48" i="28"/>
  <c r="J49" i="28"/>
  <c r="J50" i="28"/>
  <c r="J51" i="28"/>
  <c r="J52" i="28"/>
  <c r="J53" i="28"/>
  <c r="J54" i="28"/>
  <c r="J55" i="28"/>
  <c r="J56" i="28"/>
  <c r="J57" i="28"/>
  <c r="J58" i="28"/>
  <c r="J59" i="28"/>
  <c r="J60" i="28"/>
  <c r="J61" i="28"/>
  <c r="J62" i="28"/>
  <c r="J63" i="28"/>
  <c r="J64" i="28"/>
  <c r="J65" i="28"/>
  <c r="I3" i="28"/>
  <c r="I4" i="28"/>
  <c r="I5" i="28"/>
  <c r="I6" i="28"/>
  <c r="I7" i="28"/>
  <c r="I8" i="28"/>
  <c r="I9" i="28"/>
  <c r="I10" i="28"/>
  <c r="I11" i="28"/>
  <c r="I12" i="28"/>
  <c r="I13" i="28"/>
  <c r="I14" i="28"/>
  <c r="I15" i="28"/>
  <c r="I16" i="28"/>
  <c r="I17" i="28"/>
  <c r="I18" i="28"/>
  <c r="I19" i="28"/>
  <c r="I20" i="28"/>
  <c r="I21" i="28"/>
  <c r="I22" i="28"/>
  <c r="I23" i="28"/>
  <c r="I24" i="28"/>
  <c r="I25" i="28"/>
  <c r="I26" i="28"/>
  <c r="I27" i="28"/>
  <c r="I28" i="28"/>
  <c r="I29" i="28"/>
  <c r="I30" i="28"/>
  <c r="I31" i="28"/>
  <c r="I32" i="28"/>
  <c r="I33" i="28"/>
  <c r="I34" i="28"/>
  <c r="I35" i="28"/>
  <c r="I36" i="28"/>
  <c r="I37" i="28"/>
  <c r="I38" i="28"/>
  <c r="I39" i="28"/>
  <c r="I40" i="28"/>
  <c r="I41" i="28"/>
  <c r="I42" i="28"/>
  <c r="I43" i="28"/>
  <c r="I44" i="28"/>
  <c r="I45" i="28"/>
  <c r="I46" i="28"/>
  <c r="I47" i="28"/>
  <c r="I48" i="28"/>
  <c r="I49" i="28"/>
  <c r="I50" i="28"/>
  <c r="I51" i="28"/>
  <c r="I52" i="28"/>
  <c r="I53" i="28"/>
  <c r="I54" i="28"/>
  <c r="I55" i="28"/>
  <c r="I56" i="28"/>
  <c r="I57" i="28"/>
  <c r="I58" i="28"/>
  <c r="I59" i="28"/>
  <c r="I60" i="28"/>
  <c r="I61" i="28"/>
  <c r="I62" i="28"/>
  <c r="I63" i="28"/>
  <c r="I64" i="28"/>
  <c r="I65" i="28"/>
  <c r="J2" i="28"/>
  <c r="I2" i="28"/>
  <c r="H3" i="28"/>
  <c r="H4" i="28"/>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46" i="28"/>
  <c r="H47" i="28"/>
  <c r="H48" i="28"/>
  <c r="H49" i="28"/>
  <c r="H50" i="28"/>
  <c r="H51" i="28"/>
  <c r="H52" i="28"/>
  <c r="H53" i="28"/>
  <c r="H54" i="28"/>
  <c r="H55" i="28"/>
  <c r="H56" i="28"/>
  <c r="H57" i="28"/>
  <c r="H58" i="28"/>
  <c r="H59" i="28"/>
  <c r="H60" i="28"/>
  <c r="H61" i="28"/>
  <c r="H62" i="28"/>
  <c r="H63" i="28"/>
  <c r="H64" i="28"/>
  <c r="H65" i="28"/>
  <c r="H2" i="28"/>
  <c r="G3" i="28"/>
  <c r="G4" i="28"/>
  <c r="G5" i="28"/>
  <c r="G6" i="28"/>
  <c r="G7" i="28"/>
  <c r="G8"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2" i="28"/>
  <c r="F3" i="28"/>
  <c r="F4" i="28"/>
  <c r="F5" i="28"/>
  <c r="F6" i="28"/>
  <c r="F7" i="28"/>
  <c r="F8" i="28"/>
  <c r="F9" i="28"/>
  <c r="F10" i="28"/>
  <c r="F11" i="28"/>
  <c r="F12" i="28"/>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2" i="28"/>
  <c r="E3" i="28"/>
  <c r="E4" i="28"/>
  <c r="E5" i="28"/>
  <c r="E6" i="28"/>
  <c r="E7" i="28"/>
  <c r="E8" i="28"/>
  <c r="E9" i="28"/>
  <c r="E10" i="28"/>
  <c r="E11" i="28"/>
  <c r="E12" i="28"/>
  <c r="E13" i="28"/>
  <c r="E14" i="28"/>
  <c r="E15" i="28"/>
  <c r="E16" i="28"/>
  <c r="E17" i="28"/>
  <c r="E18" i="28"/>
  <c r="E19" i="28"/>
  <c r="E20" i="28"/>
  <c r="E21" i="28"/>
  <c r="E22" i="28"/>
  <c r="E23" i="28"/>
  <c r="E24" i="28"/>
  <c r="E25" i="28"/>
  <c r="E26" i="28"/>
  <c r="E27" i="28"/>
  <c r="E28" i="28"/>
  <c r="E29" i="28"/>
  <c r="E30" i="28"/>
  <c r="E31" i="28"/>
  <c r="E32" i="28"/>
  <c r="E33" i="28"/>
  <c r="E34" i="28"/>
  <c r="E35" i="28"/>
  <c r="E37" i="28"/>
  <c r="E38" i="28"/>
  <c r="E39" i="28"/>
  <c r="E40" i="28"/>
  <c r="E41" i="28"/>
  <c r="E42" i="28"/>
  <c r="E43" i="28"/>
  <c r="E44" i="28"/>
  <c r="E45" i="28"/>
  <c r="E46" i="28"/>
  <c r="E47" i="28"/>
  <c r="E48" i="28"/>
  <c r="E49" i="28"/>
  <c r="E50" i="28"/>
  <c r="E51" i="28"/>
  <c r="E52" i="28"/>
  <c r="E53" i="28"/>
  <c r="E54" i="28"/>
  <c r="E55" i="28"/>
  <c r="E56" i="28"/>
  <c r="E57" i="28"/>
  <c r="E58" i="28"/>
  <c r="E59" i="28"/>
  <c r="E60" i="28"/>
  <c r="E61" i="28"/>
  <c r="E62" i="28"/>
  <c r="E63" i="28"/>
  <c r="E64" i="28"/>
  <c r="E65" i="28"/>
  <c r="E2" i="28"/>
  <c r="B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70" i="25"/>
  <c r="B7"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68" i="25"/>
  <c r="A69" i="25"/>
  <c r="A70" i="25"/>
  <c r="A23" i="25"/>
  <c r="A24" i="25"/>
  <c r="A25" i="25"/>
  <c r="A26" i="25"/>
  <c r="A22" i="25"/>
  <c r="A18" i="25"/>
  <c r="A19" i="25"/>
  <c r="A20" i="25"/>
  <c r="A21" i="25"/>
  <c r="A7" i="25"/>
  <c r="A8" i="25"/>
  <c r="A9" i="25"/>
  <c r="A10" i="25"/>
  <c r="A11" i="25"/>
  <c r="A12" i="25"/>
  <c r="A13" i="25"/>
  <c r="A14" i="25"/>
  <c r="A15" i="25"/>
  <c r="A16" i="25"/>
  <c r="C55" i="25"/>
  <c r="C56" i="25"/>
  <c r="C57" i="25"/>
  <c r="C58" i="25"/>
  <c r="C59" i="25"/>
  <c r="C60" i="25"/>
  <c r="C61" i="25"/>
  <c r="C62" i="25"/>
  <c r="C63" i="25"/>
  <c r="C64" i="25"/>
  <c r="C65" i="25"/>
  <c r="C66" i="25"/>
  <c r="C67" i="25"/>
  <c r="C68" i="25"/>
  <c r="C69" i="25"/>
  <c r="C70" i="25"/>
  <c r="L70" i="25"/>
  <c r="K70" i="25"/>
  <c r="J70" i="25"/>
  <c r="I70" i="25"/>
  <c r="H70" i="25"/>
  <c r="G70" i="25"/>
  <c r="F70" i="25"/>
  <c r="L69" i="25"/>
  <c r="K69" i="25"/>
  <c r="J69" i="25"/>
  <c r="I69" i="25"/>
  <c r="H69" i="25"/>
  <c r="G69" i="25"/>
  <c r="F69" i="25"/>
  <c r="L68" i="25"/>
  <c r="K68" i="25"/>
  <c r="J68" i="25"/>
  <c r="I68" i="25"/>
  <c r="H68" i="25"/>
  <c r="G68" i="25"/>
  <c r="F68" i="25"/>
  <c r="L67" i="25"/>
  <c r="K67" i="25"/>
  <c r="J67" i="25"/>
  <c r="I67" i="25"/>
  <c r="H67" i="25"/>
  <c r="G67" i="25"/>
  <c r="F67" i="25"/>
  <c r="L66" i="25"/>
  <c r="K66" i="25"/>
  <c r="J66" i="25"/>
  <c r="I66" i="25"/>
  <c r="H66" i="25"/>
  <c r="G66" i="25"/>
  <c r="F66" i="25"/>
  <c r="L65" i="25"/>
  <c r="K65" i="25"/>
  <c r="J65" i="25"/>
  <c r="I65" i="25"/>
  <c r="H65" i="25"/>
  <c r="G65" i="25"/>
  <c r="F65" i="25"/>
  <c r="L64" i="25"/>
  <c r="K64" i="25"/>
  <c r="J64" i="25"/>
  <c r="I64" i="25"/>
  <c r="H64" i="25"/>
  <c r="G64" i="25"/>
  <c r="F64" i="25"/>
  <c r="L63" i="25"/>
  <c r="K63" i="25"/>
  <c r="J63" i="25"/>
  <c r="I63" i="25"/>
  <c r="H63" i="25"/>
  <c r="G63" i="25"/>
  <c r="F63" i="25"/>
  <c r="L62" i="25"/>
  <c r="K62" i="25"/>
  <c r="J62" i="25"/>
  <c r="I62" i="25"/>
  <c r="H62" i="25"/>
  <c r="G62" i="25"/>
  <c r="F62" i="25"/>
  <c r="L61" i="25"/>
  <c r="K61" i="25"/>
  <c r="J61" i="25"/>
  <c r="I61" i="25"/>
  <c r="H61" i="25"/>
  <c r="G61" i="25"/>
  <c r="F61" i="25"/>
  <c r="L60" i="25"/>
  <c r="K60" i="25"/>
  <c r="J60" i="25"/>
  <c r="I60" i="25"/>
  <c r="H60" i="25"/>
  <c r="G60" i="25"/>
  <c r="F60" i="25"/>
  <c r="L59" i="25"/>
  <c r="K59" i="25"/>
  <c r="J59" i="25"/>
  <c r="I59" i="25"/>
  <c r="H59" i="25"/>
  <c r="G59" i="25"/>
  <c r="F59" i="25"/>
  <c r="L58" i="25"/>
  <c r="K58" i="25"/>
  <c r="J58" i="25"/>
  <c r="I58" i="25"/>
  <c r="H58" i="25"/>
  <c r="G58" i="25"/>
  <c r="F58" i="25"/>
  <c r="L57" i="25"/>
  <c r="K57" i="25"/>
  <c r="J57" i="25"/>
  <c r="I57" i="25"/>
  <c r="H57" i="25"/>
  <c r="G57" i="25"/>
  <c r="F57" i="25"/>
  <c r="L56" i="25"/>
  <c r="K56" i="25"/>
  <c r="J56" i="25"/>
  <c r="I56" i="25"/>
  <c r="H56" i="25"/>
  <c r="G56" i="25"/>
  <c r="F56" i="25"/>
  <c r="L55" i="25"/>
  <c r="K55" i="25"/>
  <c r="J55" i="25"/>
  <c r="I55" i="25"/>
  <c r="H55" i="25"/>
  <c r="G55" i="25"/>
  <c r="F55" i="25"/>
  <c r="L54" i="25"/>
  <c r="K54" i="25"/>
  <c r="J54" i="25"/>
  <c r="I54" i="25"/>
  <c r="H54" i="25"/>
  <c r="G54" i="25"/>
  <c r="F54" i="25"/>
  <c r="L53" i="25"/>
  <c r="K53" i="25"/>
  <c r="J53" i="25"/>
  <c r="I53" i="25"/>
  <c r="H53" i="25"/>
  <c r="G53" i="25"/>
  <c r="F53" i="25"/>
  <c r="L52" i="25"/>
  <c r="K52" i="25"/>
  <c r="J52" i="25"/>
  <c r="I52" i="25"/>
  <c r="H52" i="25"/>
  <c r="G52" i="25"/>
  <c r="F52" i="25"/>
  <c r="L51" i="25"/>
  <c r="K51" i="25"/>
  <c r="J51" i="25"/>
  <c r="I51" i="25"/>
  <c r="H51" i="25"/>
  <c r="G51" i="25"/>
  <c r="F51" i="25"/>
  <c r="L50" i="25"/>
  <c r="K50" i="25"/>
  <c r="J50" i="25"/>
  <c r="I50" i="25"/>
  <c r="H50" i="25"/>
  <c r="G50" i="25"/>
  <c r="F50" i="25"/>
  <c r="L49" i="25"/>
  <c r="K49" i="25"/>
  <c r="J49" i="25"/>
  <c r="I49" i="25"/>
  <c r="H49" i="25"/>
  <c r="G49" i="25"/>
  <c r="F49" i="25"/>
  <c r="L48" i="25"/>
  <c r="K48" i="25"/>
  <c r="J48" i="25"/>
  <c r="I48" i="25"/>
  <c r="H48" i="25"/>
  <c r="G48" i="25"/>
  <c r="F48" i="25"/>
  <c r="L47" i="25"/>
  <c r="K47" i="25"/>
  <c r="J47" i="25"/>
  <c r="I47" i="25"/>
  <c r="H47" i="25"/>
  <c r="G47" i="25"/>
  <c r="F47" i="25"/>
  <c r="L46" i="25"/>
  <c r="K46" i="25"/>
  <c r="J46" i="25"/>
  <c r="I46" i="25"/>
  <c r="H46" i="25"/>
  <c r="G46" i="25"/>
  <c r="F46" i="25"/>
  <c r="L45" i="25"/>
  <c r="K45" i="25"/>
  <c r="J45" i="25"/>
  <c r="I45" i="25"/>
  <c r="H45" i="25"/>
  <c r="G45" i="25"/>
  <c r="F45" i="25"/>
  <c r="L44" i="25"/>
  <c r="K44" i="25"/>
  <c r="J44" i="25"/>
  <c r="I44" i="25"/>
  <c r="H44" i="25"/>
  <c r="G44" i="25"/>
  <c r="F44" i="25"/>
  <c r="L43" i="25"/>
  <c r="K43" i="25"/>
  <c r="J43" i="25"/>
  <c r="I43" i="25"/>
  <c r="H43" i="25"/>
  <c r="G43" i="25"/>
  <c r="F43" i="25"/>
  <c r="L42" i="25"/>
  <c r="K42" i="25"/>
  <c r="J42" i="25"/>
  <c r="I42" i="25"/>
  <c r="H42" i="25"/>
  <c r="G42" i="25"/>
  <c r="F42" i="25"/>
  <c r="L41" i="25"/>
  <c r="K41" i="25"/>
  <c r="J41" i="25"/>
  <c r="I41" i="25"/>
  <c r="H41" i="25"/>
  <c r="G41" i="25"/>
  <c r="F41" i="25"/>
  <c r="L40" i="25"/>
  <c r="K40" i="25"/>
  <c r="J40" i="25"/>
  <c r="I40" i="25"/>
  <c r="H40" i="25"/>
  <c r="G40" i="25"/>
  <c r="F40" i="25"/>
  <c r="L39" i="25"/>
  <c r="K39" i="25"/>
  <c r="J39" i="25"/>
  <c r="I39" i="25"/>
  <c r="H39" i="25"/>
  <c r="G39" i="25"/>
  <c r="F39" i="25"/>
  <c r="L38" i="25"/>
  <c r="K38" i="25"/>
  <c r="J38" i="25"/>
  <c r="I38" i="25"/>
  <c r="H38" i="25"/>
  <c r="G38" i="25"/>
  <c r="F38" i="25"/>
  <c r="L37" i="25"/>
  <c r="K37" i="25"/>
  <c r="J37" i="25"/>
  <c r="I37" i="25"/>
  <c r="H37" i="25"/>
  <c r="G37" i="25"/>
  <c r="F37" i="25"/>
  <c r="L36" i="25"/>
  <c r="K36" i="25"/>
  <c r="J36" i="25"/>
  <c r="I36" i="25"/>
  <c r="H36" i="25"/>
  <c r="G36" i="25"/>
  <c r="F36" i="25"/>
  <c r="L35" i="25"/>
  <c r="K35" i="25"/>
  <c r="J35" i="25"/>
  <c r="I35" i="25"/>
  <c r="H35" i="25"/>
  <c r="G35" i="25"/>
  <c r="F35" i="25"/>
  <c r="L34" i="25"/>
  <c r="K34" i="25"/>
  <c r="J34" i="25"/>
  <c r="I34" i="25"/>
  <c r="H34" i="25"/>
  <c r="G34" i="25"/>
  <c r="F34" i="25"/>
  <c r="L33" i="25"/>
  <c r="K33" i="25"/>
  <c r="J33" i="25"/>
  <c r="I33" i="25"/>
  <c r="H33" i="25"/>
  <c r="G33" i="25"/>
  <c r="F33" i="25"/>
  <c r="L32" i="25"/>
  <c r="K32" i="25"/>
  <c r="J32" i="25"/>
  <c r="I32" i="25"/>
  <c r="H32" i="25"/>
  <c r="G32" i="25"/>
  <c r="F32" i="25"/>
  <c r="L31" i="25"/>
  <c r="K31" i="25"/>
  <c r="J31" i="25"/>
  <c r="I31" i="25"/>
  <c r="H31" i="25"/>
  <c r="G31" i="25"/>
  <c r="F31" i="25"/>
  <c r="L30" i="25"/>
  <c r="K30" i="25"/>
  <c r="J30" i="25"/>
  <c r="I30" i="25"/>
  <c r="H30" i="25"/>
  <c r="G30" i="25"/>
  <c r="F30" i="25"/>
  <c r="L29" i="25"/>
  <c r="K29" i="25"/>
  <c r="J29" i="25"/>
  <c r="I29" i="25"/>
  <c r="H29" i="25"/>
  <c r="G29" i="25"/>
  <c r="F29" i="25"/>
  <c r="L28" i="25"/>
  <c r="K28" i="25"/>
  <c r="J28" i="25"/>
  <c r="I28" i="25"/>
  <c r="H28" i="25"/>
  <c r="G28" i="25"/>
  <c r="F28" i="25"/>
  <c r="L27" i="25"/>
  <c r="K27" i="25"/>
  <c r="J27" i="25"/>
  <c r="I27" i="25"/>
  <c r="H27" i="25"/>
  <c r="G27" i="25"/>
  <c r="F27" i="25"/>
  <c r="L26" i="25"/>
  <c r="K26" i="25"/>
  <c r="J26" i="25"/>
  <c r="I26" i="25"/>
  <c r="H26" i="25"/>
  <c r="G26" i="25"/>
  <c r="F26" i="25"/>
  <c r="L25" i="25"/>
  <c r="K25" i="25"/>
  <c r="J25" i="25"/>
  <c r="I25" i="25"/>
  <c r="H25" i="25"/>
  <c r="G25" i="25"/>
  <c r="F25" i="25"/>
  <c r="L24" i="25"/>
  <c r="K24" i="25"/>
  <c r="J24" i="25"/>
  <c r="I24" i="25"/>
  <c r="H24" i="25"/>
  <c r="G24" i="25"/>
  <c r="F24" i="25"/>
  <c r="L23" i="25"/>
  <c r="K23" i="25"/>
  <c r="J23" i="25"/>
  <c r="I23" i="25"/>
  <c r="H23" i="25"/>
  <c r="G23" i="25"/>
  <c r="F23" i="25"/>
  <c r="L22" i="25"/>
  <c r="K22" i="25"/>
  <c r="J22" i="25"/>
  <c r="I22" i="25"/>
  <c r="H22" i="25"/>
  <c r="G22" i="25"/>
  <c r="F22" i="25"/>
  <c r="L21" i="25"/>
  <c r="K21" i="25"/>
  <c r="J21" i="25"/>
  <c r="I21" i="25"/>
  <c r="H21" i="25"/>
  <c r="G21" i="25"/>
  <c r="F21" i="25"/>
  <c r="L20" i="25"/>
  <c r="K20" i="25"/>
  <c r="J20" i="25"/>
  <c r="I20" i="25"/>
  <c r="H20" i="25"/>
  <c r="G20" i="25"/>
  <c r="F20" i="25"/>
  <c r="L19" i="25"/>
  <c r="K19" i="25"/>
  <c r="J19" i="25"/>
  <c r="I19" i="25"/>
  <c r="H19" i="25"/>
  <c r="G19" i="25"/>
  <c r="F19" i="25"/>
  <c r="L18" i="25"/>
  <c r="K18" i="25"/>
  <c r="J18" i="25"/>
  <c r="I18" i="25"/>
  <c r="H18" i="25"/>
  <c r="G18" i="25"/>
  <c r="F18" i="25"/>
  <c r="L17" i="25"/>
  <c r="K17" i="25"/>
  <c r="J17" i="25"/>
  <c r="I17" i="25"/>
  <c r="H17" i="25"/>
  <c r="G17" i="25"/>
  <c r="F17" i="25"/>
  <c r="L16" i="25"/>
  <c r="K16" i="25"/>
  <c r="J16" i="25"/>
  <c r="I16" i="25"/>
  <c r="H16" i="25"/>
  <c r="G16" i="25"/>
  <c r="F16" i="25"/>
  <c r="L15" i="25"/>
  <c r="K15" i="25"/>
  <c r="J15" i="25"/>
  <c r="I15" i="25"/>
  <c r="H15" i="25"/>
  <c r="G15" i="25"/>
  <c r="F15" i="25"/>
  <c r="L14" i="25"/>
  <c r="K14" i="25"/>
  <c r="J14" i="25"/>
  <c r="I14" i="25"/>
  <c r="H14" i="25"/>
  <c r="G14" i="25"/>
  <c r="F14" i="25"/>
  <c r="L13" i="25"/>
  <c r="K13" i="25"/>
  <c r="J13" i="25"/>
  <c r="I13" i="25"/>
  <c r="H13" i="25"/>
  <c r="G13" i="25"/>
  <c r="F13" i="25"/>
  <c r="L12" i="25"/>
  <c r="K12" i="25"/>
  <c r="J12" i="25"/>
  <c r="I12" i="25"/>
  <c r="H12" i="25"/>
  <c r="G12" i="25"/>
  <c r="F12" i="25"/>
  <c r="L11" i="25"/>
  <c r="K11" i="25"/>
  <c r="J11" i="25"/>
  <c r="I11" i="25"/>
  <c r="H11" i="25"/>
  <c r="G11" i="25"/>
  <c r="F11" i="25"/>
  <c r="L10" i="25"/>
  <c r="K10" i="25"/>
  <c r="J10" i="25"/>
  <c r="I10" i="25"/>
  <c r="H10" i="25"/>
  <c r="G10" i="25"/>
  <c r="F10" i="25"/>
  <c r="L9" i="25"/>
  <c r="K9" i="25"/>
  <c r="J9" i="25"/>
  <c r="I9" i="25"/>
  <c r="H9" i="25"/>
  <c r="G9" i="25"/>
  <c r="F9" i="25"/>
  <c r="L8" i="25"/>
  <c r="K8" i="25"/>
  <c r="J8" i="25"/>
  <c r="I8" i="25"/>
  <c r="H8" i="25"/>
  <c r="G8" i="25"/>
  <c r="F8" i="25"/>
  <c r="L7" i="25"/>
  <c r="K7" i="25"/>
  <c r="J7" i="25"/>
  <c r="I7" i="25"/>
  <c r="H7" i="25"/>
  <c r="G7" i="25"/>
  <c r="F7" i="25"/>
  <c r="L6" i="25"/>
  <c r="K6" i="25"/>
  <c r="J6" i="25"/>
  <c r="I6" i="25"/>
  <c r="H6" i="25"/>
  <c r="G6" i="25"/>
  <c r="F6" i="25"/>
  <c r="L5" i="25"/>
  <c r="K5" i="25"/>
  <c r="J5" i="25"/>
  <c r="I5" i="25"/>
  <c r="H5" i="25"/>
  <c r="G5" i="25"/>
  <c r="E70" i="25"/>
  <c r="E69" i="25"/>
  <c r="E68" i="25"/>
  <c r="E67" i="25"/>
  <c r="E66" i="25"/>
  <c r="E65" i="25"/>
  <c r="E64" i="25"/>
  <c r="E63" i="25"/>
  <c r="E62" i="25"/>
  <c r="E61" i="25"/>
  <c r="E60" i="25"/>
  <c r="E59" i="25"/>
  <c r="E58" i="25"/>
  <c r="E57" i="25"/>
  <c r="E56" i="25"/>
  <c r="E55" i="25"/>
  <c r="E54" i="25"/>
  <c r="E53" i="25"/>
  <c r="E52" i="25"/>
  <c r="E51" i="25"/>
  <c r="E50" i="25"/>
  <c r="E49" i="25"/>
  <c r="E48" i="25"/>
  <c r="E47" i="25"/>
  <c r="E46" i="25"/>
  <c r="E45" i="25"/>
  <c r="E44" i="25"/>
  <c r="E43" i="25"/>
  <c r="E42" i="25"/>
  <c r="E41" i="25"/>
  <c r="E40" i="25"/>
  <c r="E39" i="25"/>
  <c r="E38" i="25"/>
  <c r="E37" i="25"/>
  <c r="E36" i="25"/>
  <c r="E35" i="25"/>
  <c r="E34" i="25"/>
  <c r="E33" i="25"/>
  <c r="E32" i="25"/>
  <c r="E31" i="25"/>
  <c r="E30" i="25"/>
  <c r="E29" i="25"/>
  <c r="E28" i="25"/>
  <c r="E27" i="25"/>
  <c r="E26" i="25"/>
  <c r="E25" i="25"/>
  <c r="E24" i="25"/>
  <c r="E23" i="25"/>
  <c r="E22" i="25"/>
  <c r="E21" i="25"/>
  <c r="E20" i="25"/>
  <c r="E19" i="25"/>
  <c r="E18" i="25"/>
  <c r="E17" i="25"/>
  <c r="E16" i="25"/>
  <c r="E15" i="25"/>
  <c r="E14" i="25"/>
  <c r="E13" i="25"/>
  <c r="E12" i="25"/>
  <c r="E11" i="25"/>
  <c r="E10" i="25"/>
  <c r="E9" i="25"/>
  <c r="E8" i="25"/>
  <c r="E7" i="25"/>
  <c r="E6" i="25"/>
  <c r="E5" i="25"/>
  <c r="N6" i="25"/>
  <c r="A17" i="25"/>
  <c r="T60" i="14" l="1"/>
  <c r="M4" i="23"/>
  <c r="AK64" i="5"/>
  <c r="AK61" i="5"/>
  <c r="L59" i="28" s="1"/>
  <c r="AK63" i="5"/>
  <c r="AK60" i="5"/>
  <c r="L58" i="28" l="1"/>
  <c r="L61" i="28"/>
  <c r="L60" i="28"/>
  <c r="V60" i="14"/>
  <c r="N4" i="23"/>
  <c r="O4" i="23" s="1"/>
  <c r="AK52" i="5"/>
  <c r="AK53" i="5"/>
  <c r="L53" i="28" s="1"/>
  <c r="L52" i="28" l="1"/>
  <c r="L49" i="28"/>
  <c r="AK39" i="5"/>
  <c r="L36" i="28" s="1"/>
  <c r="AK36" i="5" l="1"/>
  <c r="L33" i="28" s="1"/>
  <c r="A36" i="5"/>
  <c r="A25" i="5" l="1"/>
  <c r="AK69" i="5" l="1"/>
  <c r="AK68" i="5"/>
  <c r="L65" i="28" s="1"/>
  <c r="AK67" i="5"/>
  <c r="AK66" i="5"/>
  <c r="AK65" i="5"/>
  <c r="AK59" i="5"/>
  <c r="L56" i="28" s="1"/>
  <c r="AK58" i="5"/>
  <c r="L55" i="28" s="1"/>
  <c r="AK57" i="5"/>
  <c r="AK54" i="5"/>
  <c r="AK51" i="5"/>
  <c r="AK49" i="5"/>
  <c r="L43" i="28" s="1"/>
  <c r="AK48" i="5"/>
  <c r="AK47" i="5"/>
  <c r="AK45" i="5"/>
  <c r="L42" i="28" s="1"/>
  <c r="AK44" i="5"/>
  <c r="L41" i="28" s="1"/>
  <c r="AK38" i="5"/>
  <c r="L35" i="28" s="1"/>
  <c r="L32" i="28"/>
  <c r="AK31" i="5"/>
  <c r="AK30" i="5"/>
  <c r="L27" i="28" s="1"/>
  <c r="AK23" i="5"/>
  <c r="L20" i="28" s="1"/>
  <c r="AK22" i="5"/>
  <c r="L19" i="28" s="1"/>
  <c r="AK21" i="5"/>
  <c r="L18" i="28" s="1"/>
  <c r="AK20" i="5"/>
  <c r="AK16" i="5"/>
  <c r="L14" i="28" s="1"/>
  <c r="AK5" i="5"/>
  <c r="L2" i="28" s="1"/>
  <c r="L51" i="28" l="1"/>
  <c r="L46" i="28"/>
  <c r="L64" i="28"/>
  <c r="L63" i="28"/>
  <c r="L48" i="28"/>
  <c r="L54" i="28"/>
  <c r="L25" i="28"/>
  <c r="L28" i="28"/>
  <c r="L45" i="28"/>
  <c r="L44" i="28"/>
  <c r="L57" i="28"/>
  <c r="L62" i="28"/>
  <c r="L17" i="28"/>
  <c r="L66" i="28"/>
  <c r="AK18" i="5"/>
  <c r="AK14" i="5"/>
  <c r="L13" i="28" s="1"/>
  <c r="AK8" i="5"/>
  <c r="AK11" i="5"/>
  <c r="L10" i="28" l="1"/>
  <c r="L5" i="28"/>
  <c r="L15" i="28"/>
  <c r="AK7" i="5"/>
  <c r="L4" i="28" l="1"/>
  <c r="AK12" i="5"/>
  <c r="L12" i="28" s="1"/>
  <c r="AK19" i="5"/>
  <c r="AQ43" i="5"/>
  <c r="L9" i="28" l="1"/>
  <c r="L3" i="28"/>
  <c r="L16" i="28"/>
  <c r="AK43" i="5"/>
  <c r="L40" i="28" s="1"/>
  <c r="D69" i="6" l="1"/>
  <c r="AK32" i="5"/>
  <c r="L29" i="28" s="1"/>
  <c r="AK27" i="5"/>
  <c r="L24" i="28" s="1"/>
  <c r="AK9" i="5"/>
  <c r="AK29" i="5"/>
  <c r="L26" i="28" s="1"/>
  <c r="AK50" i="5"/>
  <c r="L50" i="28" l="1"/>
  <c r="L47" i="28"/>
  <c r="L11" i="28"/>
  <c r="L6" i="28"/>
  <c r="F51" i="8"/>
  <c r="Q6" i="22" l="1"/>
  <c r="R6" i="22"/>
  <c r="Q7" i="22"/>
  <c r="R7" i="22"/>
  <c r="Q8" i="22"/>
  <c r="R8" i="22"/>
  <c r="P4" i="22"/>
  <c r="P5" i="22"/>
  <c r="P6" i="22"/>
  <c r="P7" i="22"/>
  <c r="P8" i="22"/>
  <c r="P23" i="19"/>
  <c r="P22" i="19"/>
  <c r="M23" i="19"/>
  <c r="M22" i="19"/>
  <c r="I23" i="19"/>
  <c r="I22" i="19"/>
  <c r="G22" i="19"/>
  <c r="E22" i="19"/>
  <c r="H14" i="19"/>
  <c r="H17" i="26"/>
  <c r="I6" i="26"/>
  <c r="I7" i="26"/>
  <c r="K7" i="26" s="1"/>
  <c r="I10" i="26"/>
  <c r="I12" i="26"/>
  <c r="K12" i="26" s="1"/>
  <c r="L12" i="26" s="1"/>
  <c r="M12" i="26" s="1"/>
  <c r="I13" i="26"/>
  <c r="I14" i="26"/>
  <c r="I5" i="26"/>
  <c r="K5" i="26" s="1"/>
  <c r="G11" i="26"/>
  <c r="H11" i="26" s="1"/>
  <c r="H8" i="26"/>
  <c r="I8" i="26" s="1"/>
  <c r="O15" i="16"/>
  <c r="O16" i="16"/>
  <c r="O17" i="16"/>
  <c r="O18" i="16"/>
  <c r="O19" i="16"/>
  <c r="O20" i="16"/>
  <c r="O21" i="16"/>
  <c r="K15" i="16"/>
  <c r="P15" i="16" s="1"/>
  <c r="P16" i="16"/>
  <c r="K17" i="16"/>
  <c r="K18" i="16"/>
  <c r="P18" i="16" s="1"/>
  <c r="K19" i="16"/>
  <c r="K20" i="16"/>
  <c r="I16" i="16"/>
  <c r="I17" i="16"/>
  <c r="I18" i="16"/>
  <c r="I19" i="16"/>
  <c r="I20" i="16"/>
  <c r="I21" i="16"/>
  <c r="G17" i="16"/>
  <c r="H17" i="16"/>
  <c r="J17" i="16"/>
  <c r="L17" i="16"/>
  <c r="M17" i="16"/>
  <c r="N17" i="16"/>
  <c r="H18" i="16"/>
  <c r="J18" i="16"/>
  <c r="L18" i="16"/>
  <c r="M18" i="16"/>
  <c r="N18" i="16"/>
  <c r="H19" i="16"/>
  <c r="J19" i="16"/>
  <c r="L19" i="16"/>
  <c r="M19" i="16"/>
  <c r="N19" i="16"/>
  <c r="H20" i="16"/>
  <c r="J20" i="16"/>
  <c r="L20" i="16"/>
  <c r="M20" i="16"/>
  <c r="N20" i="16"/>
  <c r="H21" i="16"/>
  <c r="J21" i="16"/>
  <c r="W21" i="16" s="1"/>
  <c r="L21" i="16"/>
  <c r="M21" i="16"/>
  <c r="N21" i="16"/>
  <c r="G18" i="16"/>
  <c r="G19" i="16"/>
  <c r="G20" i="16"/>
  <c r="G21" i="16"/>
  <c r="F17" i="16"/>
  <c r="F18" i="16"/>
  <c r="F19" i="16"/>
  <c r="F20" i="16"/>
  <c r="F21" i="16"/>
  <c r="E20" i="16"/>
  <c r="E21" i="16"/>
  <c r="E18" i="16"/>
  <c r="E19" i="16"/>
  <c r="E17" i="16"/>
  <c r="A26" i="5"/>
  <c r="A27" i="5"/>
  <c r="A37" i="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 i="25"/>
  <c r="B4" i="25"/>
  <c r="B5" i="25"/>
  <c r="B6" i="25"/>
  <c r="A2" i="25"/>
  <c r="A4" i="25"/>
  <c r="A5" i="25"/>
  <c r="A6" i="25"/>
  <c r="A1" i="25"/>
  <c r="S14" i="20"/>
  <c r="Q23" i="20"/>
  <c r="H23" i="20"/>
  <c r="G40" i="20"/>
  <c r="Q27" i="20"/>
  <c r="P30" i="20"/>
  <c r="K30" i="20"/>
  <c r="F30" i="20"/>
  <c r="P26" i="20"/>
  <c r="A24" i="5"/>
  <c r="A23" i="5"/>
  <c r="L18" i="23"/>
  <c r="C18" i="23"/>
  <c r="O4" i="22"/>
  <c r="Q4" i="22"/>
  <c r="R4" i="22"/>
  <c r="O5" i="22"/>
  <c r="Q5" i="22"/>
  <c r="R5" i="22"/>
  <c r="O6" i="22"/>
  <c r="O7" i="22"/>
  <c r="O8" i="22"/>
  <c r="N5" i="22"/>
  <c r="N6" i="22"/>
  <c r="N7" i="22"/>
  <c r="N8" i="22"/>
  <c r="N4" i="22"/>
  <c r="S22" i="16"/>
  <c r="U22" i="16"/>
  <c r="W22" i="16"/>
  <c r="AA22" i="16"/>
  <c r="Q25" i="20"/>
  <c r="N36" i="20"/>
  <c r="M36" i="20"/>
  <c r="L36" i="20"/>
  <c r="K36" i="20"/>
  <c r="J36" i="20"/>
  <c r="J26" i="20"/>
  <c r="E26" i="20"/>
  <c r="S21" i="20"/>
  <c r="R21" i="20"/>
  <c r="Q21" i="20"/>
  <c r="P21" i="20"/>
  <c r="O21" i="20"/>
  <c r="N21" i="20"/>
  <c r="M21" i="20"/>
  <c r="L21" i="20"/>
  <c r="K21" i="20"/>
  <c r="J21" i="20"/>
  <c r="I21" i="20"/>
  <c r="H21" i="20"/>
  <c r="G21" i="20"/>
  <c r="F21" i="20"/>
  <c r="S20" i="20"/>
  <c r="R20" i="20"/>
  <c r="Q20" i="20"/>
  <c r="P20" i="20"/>
  <c r="O20" i="20"/>
  <c r="N20" i="20"/>
  <c r="M20" i="20"/>
  <c r="L20" i="20"/>
  <c r="K20" i="20"/>
  <c r="J20" i="20"/>
  <c r="I20" i="20"/>
  <c r="H20" i="20"/>
  <c r="G20" i="20"/>
  <c r="F20" i="20"/>
  <c r="Q14" i="20"/>
  <c r="L14" i="20"/>
  <c r="I14" i="20"/>
  <c r="I12" i="20"/>
  <c r="I10" i="20"/>
  <c r="I8" i="20"/>
  <c r="E26" i="19"/>
  <c r="R23" i="19"/>
  <c r="Q23" i="19"/>
  <c r="R22" i="19"/>
  <c r="Q22" i="19"/>
  <c r="O23" i="19"/>
  <c r="N23" i="19"/>
  <c r="O22" i="19"/>
  <c r="N22" i="19"/>
  <c r="L23" i="19"/>
  <c r="K23" i="19"/>
  <c r="J23" i="19"/>
  <c r="L22" i="19"/>
  <c r="K22" i="19"/>
  <c r="J22" i="19"/>
  <c r="H23" i="19"/>
  <c r="G23" i="19"/>
  <c r="H22" i="19"/>
  <c r="F23" i="19"/>
  <c r="E23" i="19"/>
  <c r="F22" i="19"/>
  <c r="F70" i="18"/>
  <c r="G69" i="18" s="1"/>
  <c r="F71" i="8"/>
  <c r="H72" i="8" s="1"/>
  <c r="C68" i="6"/>
  <c r="Q23" i="18"/>
  <c r="Q22" i="18"/>
  <c r="Q21" i="18"/>
  <c r="P23" i="18"/>
  <c r="P22" i="18"/>
  <c r="P21" i="18"/>
  <c r="P20" i="18"/>
  <c r="I24" i="18"/>
  <c r="I23" i="18"/>
  <c r="H24" i="18"/>
  <c r="H23" i="18"/>
  <c r="H22" i="18"/>
  <c r="H21" i="18"/>
  <c r="I20" i="18"/>
  <c r="H20" i="18"/>
  <c r="Q15" i="18"/>
  <c r="Q14" i="18"/>
  <c r="N15" i="18"/>
  <c r="J15" i="18"/>
  <c r="J14" i="18"/>
  <c r="H14" i="18"/>
  <c r="F14" i="18"/>
  <c r="R10" i="18"/>
  <c r="P10" i="18"/>
  <c r="M10" i="18"/>
  <c r="J10" i="18"/>
  <c r="F47" i="18"/>
  <c r="S23" i="18"/>
  <c r="O17" i="18"/>
  <c r="L17" i="18"/>
  <c r="K17" i="18"/>
  <c r="G17" i="18"/>
  <c r="S15" i="18"/>
  <c r="R15" i="18"/>
  <c r="P15" i="18"/>
  <c r="O15" i="18"/>
  <c r="M15" i="18"/>
  <c r="L15" i="18"/>
  <c r="K15" i="18"/>
  <c r="I15" i="18"/>
  <c r="H15" i="18"/>
  <c r="G15" i="18"/>
  <c r="F15" i="18"/>
  <c r="S14" i="18"/>
  <c r="R14" i="18"/>
  <c r="P14" i="18"/>
  <c r="O14" i="18"/>
  <c r="M14" i="18"/>
  <c r="L14" i="18"/>
  <c r="K14" i="18"/>
  <c r="I14" i="18"/>
  <c r="G14" i="18"/>
  <c r="Q26" i="8"/>
  <c r="I21" i="18"/>
  <c r="E13" i="16"/>
  <c r="N16" i="16"/>
  <c r="M16" i="16"/>
  <c r="L16" i="16"/>
  <c r="J16" i="16"/>
  <c r="H16" i="16"/>
  <c r="G16" i="16"/>
  <c r="F16" i="16"/>
  <c r="N15" i="16"/>
  <c r="M15" i="16"/>
  <c r="L15" i="16"/>
  <c r="J15" i="16"/>
  <c r="I15" i="16"/>
  <c r="H15" i="16"/>
  <c r="G15" i="16"/>
  <c r="F15" i="16"/>
  <c r="O14" i="16"/>
  <c r="N14" i="16"/>
  <c r="M14" i="16"/>
  <c r="L14" i="16"/>
  <c r="K14" i="16"/>
  <c r="J14" i="16"/>
  <c r="I14" i="16"/>
  <c r="H14" i="16"/>
  <c r="G14" i="16"/>
  <c r="F14" i="16"/>
  <c r="O13" i="16"/>
  <c r="N13" i="16"/>
  <c r="M13" i="16"/>
  <c r="L13" i="16"/>
  <c r="K13" i="16"/>
  <c r="J13" i="16"/>
  <c r="I13" i="16"/>
  <c r="H13" i="16"/>
  <c r="G13" i="16"/>
  <c r="F13" i="16"/>
  <c r="O12" i="16"/>
  <c r="N12" i="16"/>
  <c r="M12" i="16"/>
  <c r="L12" i="16"/>
  <c r="K12" i="16"/>
  <c r="J12" i="16"/>
  <c r="I12" i="16"/>
  <c r="H12" i="16"/>
  <c r="G12" i="16"/>
  <c r="F12" i="16"/>
  <c r="O11" i="16"/>
  <c r="N11" i="16"/>
  <c r="M11" i="16"/>
  <c r="L11" i="16"/>
  <c r="K11" i="16"/>
  <c r="J11" i="16"/>
  <c r="I11" i="16"/>
  <c r="P11" i="16" s="1"/>
  <c r="H11" i="16"/>
  <c r="G11" i="16"/>
  <c r="F11" i="16"/>
  <c r="O10" i="16"/>
  <c r="N10" i="16"/>
  <c r="M10" i="16"/>
  <c r="L10" i="16"/>
  <c r="K10" i="16"/>
  <c r="J10" i="16"/>
  <c r="I10" i="16"/>
  <c r="H10" i="16"/>
  <c r="G10" i="16"/>
  <c r="F10" i="16"/>
  <c r="O9" i="16"/>
  <c r="N9" i="16"/>
  <c r="M9" i="16"/>
  <c r="L9" i="16"/>
  <c r="K9" i="16"/>
  <c r="J9" i="16"/>
  <c r="I9" i="16"/>
  <c r="H9" i="16"/>
  <c r="G9" i="16"/>
  <c r="F9" i="16"/>
  <c r="O8" i="16"/>
  <c r="N8" i="16"/>
  <c r="M8" i="16"/>
  <c r="L8" i="16"/>
  <c r="K8" i="16"/>
  <c r="J8" i="16"/>
  <c r="I8" i="16"/>
  <c r="H8" i="16"/>
  <c r="G8" i="16"/>
  <c r="F8" i="16"/>
  <c r="O7" i="16"/>
  <c r="N7" i="16"/>
  <c r="M7" i="16"/>
  <c r="L7" i="16"/>
  <c r="K7" i="16"/>
  <c r="J7" i="16"/>
  <c r="I7" i="16"/>
  <c r="H7" i="16"/>
  <c r="G7" i="16"/>
  <c r="F7" i="16"/>
  <c r="O6" i="16"/>
  <c r="N6" i="16"/>
  <c r="M6" i="16"/>
  <c r="P6" i="16" s="1"/>
  <c r="L6" i="16"/>
  <c r="K6" i="16"/>
  <c r="J6" i="16"/>
  <c r="I6" i="16"/>
  <c r="H6" i="16"/>
  <c r="G6" i="16"/>
  <c r="F6" i="16"/>
  <c r="E7" i="16"/>
  <c r="E8" i="16"/>
  <c r="E9" i="16"/>
  <c r="E10" i="16"/>
  <c r="E11" i="16"/>
  <c r="E12" i="16"/>
  <c r="E14" i="16"/>
  <c r="E15" i="16"/>
  <c r="E16" i="16"/>
  <c r="E6" i="16"/>
  <c r="E4" i="16"/>
  <c r="E3" i="16"/>
  <c r="P24" i="16"/>
  <c r="E1" i="10"/>
  <c r="A42" i="5"/>
  <c r="A43" i="5"/>
  <c r="A41" i="5"/>
  <c r="A40" i="5"/>
  <c r="A34" i="5"/>
  <c r="A35" i="5"/>
  <c r="A30" i="5"/>
  <c r="A28" i="5"/>
  <c r="A32" i="5"/>
  <c r="A31" i="5"/>
  <c r="A29" i="5"/>
  <c r="A5" i="5"/>
  <c r="A22" i="5"/>
  <c r="A21" i="5"/>
  <c r="AC39" i="5"/>
  <c r="E36" i="28" s="1"/>
  <c r="E26" i="6"/>
  <c r="A39" i="5"/>
  <c r="A38" i="5"/>
  <c r="A33" i="5"/>
  <c r="I28" i="8"/>
  <c r="H28" i="8"/>
  <c r="S27" i="8"/>
  <c r="Q27" i="8"/>
  <c r="P27" i="8"/>
  <c r="I27" i="8"/>
  <c r="H27" i="8"/>
  <c r="P26" i="8"/>
  <c r="H26" i="8"/>
  <c r="Q25" i="8"/>
  <c r="P25" i="8"/>
  <c r="I25" i="8"/>
  <c r="H25" i="8"/>
  <c r="Q24" i="8"/>
  <c r="P24" i="8"/>
  <c r="I24" i="8"/>
  <c r="H24" i="8"/>
  <c r="N21" i="8"/>
  <c r="M21" i="8"/>
  <c r="G21" i="8"/>
  <c r="S19" i="8"/>
  <c r="R19" i="8"/>
  <c r="Q19" i="8"/>
  <c r="P19" i="8"/>
  <c r="O19" i="8"/>
  <c r="N19" i="8"/>
  <c r="M19" i="8"/>
  <c r="L19" i="8"/>
  <c r="K19" i="8"/>
  <c r="J19" i="8"/>
  <c r="I19" i="8"/>
  <c r="H19" i="8"/>
  <c r="G19" i="8"/>
  <c r="F19" i="8"/>
  <c r="S18" i="8"/>
  <c r="R18" i="8"/>
  <c r="Q18" i="8"/>
  <c r="P18" i="8"/>
  <c r="O18" i="8"/>
  <c r="N18" i="8"/>
  <c r="M18" i="8"/>
  <c r="L18" i="8"/>
  <c r="K18" i="8"/>
  <c r="J18" i="8"/>
  <c r="I18" i="8"/>
  <c r="H18" i="8"/>
  <c r="G18" i="8"/>
  <c r="F18" i="8"/>
  <c r="P15" i="8"/>
  <c r="P14" i="8"/>
  <c r="J15" i="8"/>
  <c r="J14" i="8"/>
  <c r="I12" i="8"/>
  <c r="I10" i="8"/>
  <c r="C53" i="6"/>
  <c r="F30" i="6"/>
  <c r="E30" i="6"/>
  <c r="N29" i="6"/>
  <c r="M29" i="6"/>
  <c r="F29" i="6"/>
  <c r="E29" i="6"/>
  <c r="N28" i="6"/>
  <c r="M28" i="6"/>
  <c r="E28" i="6"/>
  <c r="N27" i="6"/>
  <c r="M27" i="6"/>
  <c r="F27" i="6"/>
  <c r="E27" i="6"/>
  <c r="N26" i="6"/>
  <c r="M26" i="6"/>
  <c r="F26" i="6"/>
  <c r="O23" i="6"/>
  <c r="M23" i="6"/>
  <c r="H23" i="6"/>
  <c r="P21" i="6"/>
  <c r="O21" i="6"/>
  <c r="N21" i="6"/>
  <c r="M21" i="6"/>
  <c r="L21" i="6"/>
  <c r="K21" i="6"/>
  <c r="J21" i="6"/>
  <c r="I21" i="6"/>
  <c r="H21" i="6"/>
  <c r="G21" i="6"/>
  <c r="F21" i="6"/>
  <c r="E21" i="6"/>
  <c r="D21" i="6"/>
  <c r="C21" i="6"/>
  <c r="P20" i="6"/>
  <c r="O20" i="6"/>
  <c r="N20" i="6"/>
  <c r="M20" i="6"/>
  <c r="L20" i="6"/>
  <c r="K20" i="6"/>
  <c r="J20" i="6"/>
  <c r="I20" i="6"/>
  <c r="H20" i="6"/>
  <c r="G20" i="6"/>
  <c r="F20" i="6"/>
  <c r="E20" i="6"/>
  <c r="D20" i="6"/>
  <c r="C20" i="6"/>
  <c r="O14" i="6"/>
  <c r="M14" i="6"/>
  <c r="J14" i="6"/>
  <c r="F14" i="6"/>
  <c r="F12" i="6"/>
  <c r="F10" i="6"/>
  <c r="F8" i="6"/>
  <c r="Q28" i="8" l="1"/>
  <c r="Y8" i="16"/>
  <c r="Y12" i="16"/>
  <c r="Y14" i="16"/>
  <c r="Y10" i="16"/>
  <c r="Y16" i="16"/>
  <c r="P17" i="16"/>
  <c r="Q17" i="16" s="1"/>
  <c r="P20" i="16"/>
  <c r="Q20" i="16" s="1"/>
  <c r="Y20" i="16"/>
  <c r="R13" i="22"/>
  <c r="G90" i="22" s="1"/>
  <c r="P7" i="16"/>
  <c r="Q7" i="16" s="1"/>
  <c r="Y18" i="16"/>
  <c r="Y21" i="16"/>
  <c r="Y17" i="16"/>
  <c r="Y15" i="16"/>
  <c r="Y7" i="16"/>
  <c r="Y9" i="16"/>
  <c r="Y11" i="16"/>
  <c r="Y13" i="16"/>
  <c r="P21" i="16"/>
  <c r="Q21" i="16" s="1"/>
  <c r="Y19" i="16"/>
  <c r="D67" i="6"/>
  <c r="F28" i="6"/>
  <c r="I22" i="18"/>
  <c r="I25" i="18" s="1"/>
  <c r="P13" i="22"/>
  <c r="E90" i="22" s="1"/>
  <c r="P72" i="22"/>
  <c r="E93" i="22" s="1"/>
  <c r="O66" i="22"/>
  <c r="D92" i="22" s="1"/>
  <c r="P66" i="22"/>
  <c r="E92" i="22" s="1"/>
  <c r="W13" i="16"/>
  <c r="K8" i="26"/>
  <c r="L8" i="26" s="1"/>
  <c r="M8" i="26" s="1"/>
  <c r="I11" i="26"/>
  <c r="K11" i="26" s="1"/>
  <c r="K6" i="26"/>
  <c r="L7" i="26"/>
  <c r="M7" i="26" s="1"/>
  <c r="K10" i="26"/>
  <c r="L10" i="26" s="1"/>
  <c r="M10" i="26" s="1"/>
  <c r="L11" i="26"/>
  <c r="L6" i="26"/>
  <c r="M6" i="26" s="1"/>
  <c r="L5" i="26"/>
  <c r="M5" i="26" s="1"/>
  <c r="P14" i="16"/>
  <c r="Q14" i="16" s="1"/>
  <c r="Y6" i="16"/>
  <c r="S7" i="16"/>
  <c r="W7" i="16"/>
  <c r="AA7" i="16"/>
  <c r="U8" i="16"/>
  <c r="S9" i="16"/>
  <c r="W9" i="16"/>
  <c r="AA9" i="16"/>
  <c r="U10" i="16"/>
  <c r="S11" i="16"/>
  <c r="U16" i="16"/>
  <c r="Q11" i="16"/>
  <c r="S20" i="16"/>
  <c r="W16" i="16"/>
  <c r="U19" i="16"/>
  <c r="R50" i="22"/>
  <c r="G91" i="22" s="1"/>
  <c r="S6" i="16"/>
  <c r="W6" i="16"/>
  <c r="S8" i="16"/>
  <c r="W8" i="16"/>
  <c r="S10" i="16"/>
  <c r="U21" i="16"/>
  <c r="AA17" i="16"/>
  <c r="AA11" i="16"/>
  <c r="U18" i="16"/>
  <c r="O72" i="22"/>
  <c r="D93" i="22" s="1"/>
  <c r="P9" i="16"/>
  <c r="Q9" i="16" s="1"/>
  <c r="S12" i="16"/>
  <c r="W12" i="16"/>
  <c r="AA12" i="16"/>
  <c r="U13" i="16"/>
  <c r="S14" i="16"/>
  <c r="W14" i="16"/>
  <c r="AA14" i="16"/>
  <c r="U15" i="16"/>
  <c r="U6" i="16"/>
  <c r="I26" i="8"/>
  <c r="I29" i="8" s="1"/>
  <c r="AA16" i="16"/>
  <c r="U11" i="16"/>
  <c r="W11" i="16"/>
  <c r="U12" i="16"/>
  <c r="S13" i="16"/>
  <c r="AA13" i="16"/>
  <c r="U14" i="16"/>
  <c r="S15" i="16"/>
  <c r="S16" i="16"/>
  <c r="H29" i="8"/>
  <c r="P28" i="8"/>
  <c r="H25" i="18"/>
  <c r="O36" i="20"/>
  <c r="M30" i="6"/>
  <c r="P24" i="18"/>
  <c r="E31" i="6"/>
  <c r="W17" i="16"/>
  <c r="AA21" i="16"/>
  <c r="P10" i="16"/>
  <c r="Q10" i="16" s="1"/>
  <c r="Q72" i="22"/>
  <c r="F93" i="22" s="1"/>
  <c r="Q6" i="16"/>
  <c r="AA20" i="16"/>
  <c r="U20" i="16"/>
  <c r="S17" i="16"/>
  <c r="Q15" i="16"/>
  <c r="AA18" i="16"/>
  <c r="P8" i="16"/>
  <c r="Q8" i="16" s="1"/>
  <c r="N13" i="22"/>
  <c r="C90" i="22" s="1"/>
  <c r="Q13" i="22"/>
  <c r="F90" i="22" s="1"/>
  <c r="O13" i="22"/>
  <c r="D90" i="22" s="1"/>
  <c r="S18" i="16"/>
  <c r="P19" i="16"/>
  <c r="Q19" i="16" s="1"/>
  <c r="Q18" i="16"/>
  <c r="W19" i="16"/>
  <c r="Q16" i="16"/>
  <c r="S19" i="16"/>
  <c r="S21" i="16"/>
  <c r="W18" i="16"/>
  <c r="U17" i="16"/>
  <c r="O50" i="22"/>
  <c r="D91" i="22" s="1"/>
  <c r="P50" i="22"/>
  <c r="E91" i="22" s="1"/>
  <c r="R66" i="22"/>
  <c r="G92" i="22" s="1"/>
  <c r="R72" i="22"/>
  <c r="G93" i="22" s="1"/>
  <c r="Q66" i="22"/>
  <c r="F92" i="22" s="1"/>
  <c r="W15" i="16"/>
  <c r="AA6" i="16"/>
  <c r="U9" i="16"/>
  <c r="W10" i="16"/>
  <c r="AA10" i="16"/>
  <c r="Q50" i="22"/>
  <c r="F91" i="22" s="1"/>
  <c r="AA19" i="16"/>
  <c r="AA15" i="16"/>
  <c r="AA8" i="16"/>
  <c r="U7" i="16"/>
  <c r="P13" i="16"/>
  <c r="Q13" i="16" s="1"/>
  <c r="P12" i="16"/>
  <c r="Q12" i="16" s="1"/>
  <c r="W20" i="16"/>
  <c r="S23" i="16" l="1"/>
  <c r="F23" i="16" s="1"/>
  <c r="F25" i="16" s="1"/>
  <c r="Y23" i="16"/>
  <c r="M11" i="26"/>
  <c r="H92" i="22"/>
  <c r="H90" i="22"/>
  <c r="H93" i="22"/>
  <c r="W23" i="16"/>
  <c r="AA23" i="16"/>
  <c r="H91" i="22"/>
  <c r="U23" i="16"/>
  <c r="H23" i="16" s="1"/>
  <c r="G29" i="16" s="1"/>
  <c r="F29" i="16" l="1"/>
  <c r="N23" i="16"/>
  <c r="J29" i="16" s="1"/>
  <c r="L23" i="16"/>
  <c r="I29" i="16" s="1"/>
  <c r="J23" i="16"/>
  <c r="H29" i="16" s="1"/>
  <c r="K18" i="23"/>
  <c r="K21" i="23" s="1"/>
  <c r="L25" i="23" s="1"/>
  <c r="I90" i="22"/>
  <c r="H25" i="16"/>
  <c r="A4" i="23"/>
  <c r="F30" i="16" l="1"/>
  <c r="K25" i="23"/>
  <c r="J25" i="16"/>
  <c r="B4" i="23"/>
  <c r="C4" i="23" l="1"/>
  <c r="L25" i="16"/>
  <c r="D4" i="23" l="1"/>
  <c r="N25" i="16"/>
  <c r="E4" i="23" s="1"/>
  <c r="F4" i="23" l="1"/>
  <c r="B18" i="23" s="1"/>
  <c r="B21" i="23" s="1"/>
  <c r="B25" i="23" s="1"/>
  <c r="C25" i="23" l="1"/>
  <c r="Q20" i="18"/>
  <c r="Q24" i="18" s="1"/>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MPERATIVOS!$B$75:$D$79" type="102" refreshedVersion="6" minRefreshableVersion="5">
    <extLst>
      <ext xmlns:x15="http://schemas.microsoft.com/office/spreadsheetml/2010/11/main" uri="{DE250136-89BD-433C-8126-D09CA5730AF9}">
        <x15:connection id="Rango">
          <x15:rangePr sourceName="_xlcn.WorksheetConnection_IMPERATIVOSB75D791"/>
        </x15:connection>
      </ext>
    </extLst>
  </connection>
</connections>
</file>

<file path=xl/sharedStrings.xml><?xml version="1.0" encoding="utf-8"?>
<sst xmlns="http://schemas.openxmlformats.org/spreadsheetml/2006/main" count="3886" uniqueCount="934">
  <si>
    <t>SECRETARÍA JURÍDICA DISTRITAL</t>
  </si>
  <si>
    <t>NOMBRE DEL INDICADOR</t>
  </si>
  <si>
    <t>DEPENDENCIA</t>
  </si>
  <si>
    <t>PROCESO</t>
  </si>
  <si>
    <t>IMPERATIVO</t>
  </si>
  <si>
    <t>MIDE</t>
  </si>
  <si>
    <t>Riesgos</t>
  </si>
  <si>
    <t>FORMULA DEL INDICADOR</t>
  </si>
  <si>
    <t>UNIDAD DE MEDIDA</t>
  </si>
  <si>
    <t>VARIABLES</t>
  </si>
  <si>
    <t>EXPLICACION DE LA VARIABLE</t>
  </si>
  <si>
    <t>FUENTE DE INFORMACION</t>
  </si>
  <si>
    <t>Línea base</t>
  </si>
  <si>
    <t>Fuente de información línea base</t>
  </si>
  <si>
    <t>1er TRIMESTRE</t>
  </si>
  <si>
    <t>2do TRIMESTRE</t>
  </si>
  <si>
    <t>3er TRIMESTRE</t>
  </si>
  <si>
    <t>4to TRIMESTRE</t>
  </si>
  <si>
    <t>TOTAL VIGENCIA</t>
  </si>
  <si>
    <t>Gestión de TIC</t>
  </si>
  <si>
    <t>Gestión Documental</t>
  </si>
  <si>
    <t>Gestión del Talento Humano</t>
  </si>
  <si>
    <t>Gestión Jurídica Distrital</t>
  </si>
  <si>
    <t>Gestión Disciplinaria Distrital</t>
  </si>
  <si>
    <t>Gestión Judicial y Extrajudicial del Distrito</t>
  </si>
  <si>
    <t>Gestión Contractual</t>
  </si>
  <si>
    <t>Evaluación  Independiente</t>
  </si>
  <si>
    <t>Posicionamiento como ente rector</t>
  </si>
  <si>
    <t>Plan de Gestión</t>
  </si>
  <si>
    <t>meta vigencia</t>
  </si>
  <si>
    <t>logro</t>
  </si>
  <si>
    <t>NOMBRE_DEL_INDICADOR</t>
  </si>
  <si>
    <t>Numerador</t>
  </si>
  <si>
    <t>Denominador</t>
  </si>
  <si>
    <t>EXPLICACION DE LA VARIABLE NUMERADOR</t>
  </si>
  <si>
    <t>EXPLICACION DE LA VARIABLE DENOMINADOR</t>
  </si>
  <si>
    <t>FUENTE DE INFORMACION NUMERADOR</t>
  </si>
  <si>
    <t>FUENTE DE INFORMACION denominador</t>
  </si>
  <si>
    <t>Anualización</t>
  </si>
  <si>
    <t>Periodicidad</t>
  </si>
  <si>
    <t>Tipo</t>
  </si>
  <si>
    <t>recopila</t>
  </si>
  <si>
    <t>analiza</t>
  </si>
  <si>
    <t>decisiones</t>
  </si>
  <si>
    <t>PR 2016</t>
  </si>
  <si>
    <t>PR 2017</t>
  </si>
  <si>
    <t>PR 2018</t>
  </si>
  <si>
    <t>PR 2020</t>
  </si>
  <si>
    <t>EJE 2016</t>
  </si>
  <si>
    <t>EJE 2017</t>
  </si>
  <si>
    <t>EJE 2018</t>
  </si>
  <si>
    <t>EJE 2019</t>
  </si>
  <si>
    <t>EJE 2020</t>
  </si>
  <si>
    <t>1er trim</t>
  </si>
  <si>
    <t>2do trim</t>
  </si>
  <si>
    <t>3er trim</t>
  </si>
  <si>
    <t>4to trim</t>
  </si>
  <si>
    <t>EJE 1er trim</t>
  </si>
  <si>
    <t>EJE 2do trim</t>
  </si>
  <si>
    <t>EJE 3er trim</t>
  </si>
  <si>
    <t>EJE 4to trim</t>
  </si>
  <si>
    <t>422 NÚMERO DE DÍAS PROMEDIO UTILIZADO PARA LA EXPEDICIÓN DE CONCEPTOS</t>
  </si>
  <si>
    <t>GESTIÓN NORMATIVA Y CONCEPTUAL</t>
  </si>
  <si>
    <t>DIRECCIÓN DISTRITAL DE DOCTRINA Y ASUNTOS NORMATIVOS</t>
  </si>
  <si>
    <t>Promedio de días utilizados para expedir conceptos</t>
  </si>
  <si>
    <t>Días</t>
  </si>
  <si>
    <t>Sumatoria de días utilizados para expedir conceptos</t>
  </si>
  <si>
    <t>Cantidad de conceptos expedidos</t>
  </si>
  <si>
    <t>Sumatoria del total de los días utilizados para expedir conceptos</t>
  </si>
  <si>
    <t>Número de conceptos emitidos</t>
  </si>
  <si>
    <t>Matriz de seguimiento a trámites de la DDDAN</t>
  </si>
  <si>
    <t>23 dias</t>
  </si>
  <si>
    <t>Secretaria de la DDDAN</t>
  </si>
  <si>
    <t>Contratista de la DDDAN</t>
  </si>
  <si>
    <t>Director(a) de la DDDAN</t>
  </si>
  <si>
    <t>ND</t>
  </si>
  <si>
    <t>423 NÚMERO DE ESTUDIOS JURÍDICOS, REALIZADOS EN TEMAS DE INTERÉS PARA EL DISTRITO CAPITAL</t>
  </si>
  <si>
    <t>POSICIONAMIENTO COMO ENTE RECTOR</t>
  </si>
  <si>
    <t>GESTIÓN JURÍDICA DISTRITAL</t>
  </si>
  <si>
    <t>DIRECCIÓN DISTRITAL DE POLÍTICA E INFORMÁTICA JURÍDICA</t>
  </si>
  <si>
    <t>Sumatoria de estudios jurídicos</t>
  </si>
  <si>
    <t>Sumatoria de Estudios Jurídicos</t>
  </si>
  <si>
    <t>N.A.</t>
  </si>
  <si>
    <t>Trimestral</t>
  </si>
  <si>
    <t>425 NÚMERO DE EVENTOS DE ORIENTACIÓN JURÍDICA DESARROLLADOS</t>
  </si>
  <si>
    <t>INSPECCIÓN VIGILANCIA Y CONTROL ESAL</t>
  </si>
  <si>
    <t>DIRECCIÓN DISTRITAL DE INSPECCIÓN, VIGILANCIA Y CONTROL DE PERSONAS JURÍDICAS SIN ÁNIMO DE LUCRO</t>
  </si>
  <si>
    <t>Sumatoria de eventos de orientación jurídica</t>
  </si>
  <si>
    <t>426 NÚMERO DE CIUDADANOS ORIENTADOS EN DERECHOS Y OBLIGACIONES DE LAS ENTIDADES SIN ÁNIMO DE LUCRO - ESAL</t>
  </si>
  <si>
    <t xml:space="preserve">RESPALDO JURÍDICO QUE GENERA CONFIANZA. </t>
  </si>
  <si>
    <t>427 PORCENTAJE DE PERCEPCIÓN DE LOS SERVICIOS PRESTADOS A ENTIDADES SIN ÁNIMO DE LUCRO - ESAL</t>
  </si>
  <si>
    <t>428 NÚMERO DE DIRECTRICES EN MATERIA DE POLÍTICA PÚBLICA DISCIPLINARIA DISTRITAL FORMULADAS POR LA DDAD</t>
  </si>
  <si>
    <t>GESTIÓN DISCIPLINARIA DISTRITAL</t>
  </si>
  <si>
    <t>DIRECCIÓN DISTRITAL DE ASUNTOS DISCIPLINARIOS</t>
  </si>
  <si>
    <t>429 NÚMERO DE SERVIDORES PÚBLICOS DEL DISTRITO ORIENTADOS EN TEMAS DE RESPONSABILIDAD DISCIPLINARIA</t>
  </si>
  <si>
    <t>430 NÚMERO DE CAPACITACIONES BRINDADAS A LOS OPERADORES DISCIPLINARIOS DISTRITALES EN TEMAS PROPIOS DEL DERECHO DISCIPLINARIO</t>
  </si>
  <si>
    <t>424 NÚMERO DE SISTEMAS DE INFORMACIÓN JURÍDICOS CON DESARROLLO, SOPORTE Y MANTENIMIENTO</t>
  </si>
  <si>
    <t xml:space="preserve">MODERNIZACIÓN DE SISTEMAS DE INFORMACIÓN. </t>
  </si>
  <si>
    <t>GESTIÓN DE TIC</t>
  </si>
  <si>
    <t xml:space="preserve">OFICINA DE TECNOLOGÍAS DE LA INFORMACIÓN Y LAS COMUNICACIONES </t>
  </si>
  <si>
    <t>Sumatoria de Sistemas de información con desarrollo, soporte y mantenimiento</t>
  </si>
  <si>
    <t>Sistemas de información jurídicos</t>
  </si>
  <si>
    <t>GESTIÓN JUDICIAL Y EXTRAJUDICIAL DEL DISTRITO</t>
  </si>
  <si>
    <t>DIRECCIÓN DISTRITAL DE DEFENSA JUDICIAL Y PREVENCIÓN DEL DAÑO ANTIJURÍDICO</t>
  </si>
  <si>
    <t>META</t>
  </si>
  <si>
    <t>LOGRO</t>
  </si>
  <si>
    <t>PROGRAMADO</t>
  </si>
  <si>
    <t>EJECUTADO</t>
  </si>
  <si>
    <t>PMR</t>
  </si>
  <si>
    <t>Procesos</t>
  </si>
  <si>
    <t>Plan de Desarrollo</t>
  </si>
  <si>
    <t>Proyecto de Inversión</t>
  </si>
  <si>
    <t>Resultado</t>
  </si>
  <si>
    <t>Producto</t>
  </si>
  <si>
    <t>Constante</t>
  </si>
  <si>
    <t>Eficiencia</t>
  </si>
  <si>
    <t>Profesional Universitario Grado 1</t>
  </si>
  <si>
    <t xml:space="preserve">Director(a) Distirtal de Defensa Judicial y Prevención del Daño Antijurídico  </t>
  </si>
  <si>
    <t>por definir</t>
  </si>
  <si>
    <t>IMPERATIVOS</t>
  </si>
  <si>
    <t>ÁREA</t>
  </si>
  <si>
    <t>TIPO DE PROCESO</t>
  </si>
  <si>
    <t>DIRECTIVO</t>
  </si>
  <si>
    <t>DESPACHO</t>
  </si>
  <si>
    <t>Control Interno disciplinario</t>
  </si>
  <si>
    <t xml:space="preserve">CONTROL y EVALUACION </t>
  </si>
  <si>
    <t>DESPACHO SECRETARÍA JURÍDICA</t>
  </si>
  <si>
    <t>DALILA ASTRID HERNÁNDEZ CORZO</t>
  </si>
  <si>
    <t>Desarrollar el 100 % de las herramientas para implementar el Sistema Integrado de Gestion de la Entidad.</t>
  </si>
  <si>
    <t xml:space="preserve">Modernización de sistemas de información. </t>
  </si>
  <si>
    <t>PLANEACIÓN</t>
  </si>
  <si>
    <t>OFICINA ASESORA DE PLANEACIÓN  / PROYECTO DE INVERSIÓN 7502</t>
  </si>
  <si>
    <t>CAMILO ANDRÉS PEÑA CARBONELL</t>
  </si>
  <si>
    <t>Adelantar 1 Ejercicio para establecer la plataforma estrategica de la Entidad</t>
  </si>
  <si>
    <t xml:space="preserve">Respaldo jurídico que genera confianza. </t>
  </si>
  <si>
    <t>CONTROL INTERNO</t>
  </si>
  <si>
    <t>Gestión  de las Comunicaciones y Atención a la Ciudadanía</t>
  </si>
  <si>
    <t>ESTRATÉGICO</t>
  </si>
  <si>
    <t>OFICINA DE CONTROL INTERNO</t>
  </si>
  <si>
    <t>PIEDAD NIETO PABÓN</t>
  </si>
  <si>
    <t>Fortalecer el 100 % de los Sistemas de Información Jurídicos</t>
  </si>
  <si>
    <t>Optimización de procesos.</t>
  </si>
  <si>
    <t>TIC</t>
  </si>
  <si>
    <t>APOYO</t>
  </si>
  <si>
    <t>OFICINA DE TECNOLOGÍAS DE LA INFORMACIÓN Y LAS COMUNICACIONES / PROYECTO DE INVERSIÓN 7508</t>
  </si>
  <si>
    <t>DIEGO EMILIO OJEDA MONCAYO</t>
  </si>
  <si>
    <t>Realizar 4 Capacitaciones a operadores y sustanciadores en temas disciplinarios</t>
  </si>
  <si>
    <t>SUBSECRETARÍA</t>
  </si>
  <si>
    <t>Gestión de Recursos  Físicos</t>
  </si>
  <si>
    <t>SUBSECRETARÍA JURÍDICA DISTRITAL / PROYECTO DE INVERSIÓN 7501</t>
  </si>
  <si>
    <t>WILLIAM ANTONIO BURGOS DURANGO</t>
  </si>
  <si>
    <t>Orientar a 12,000 Servidores públicos en temas de responsabilidad disciplinaria</t>
  </si>
  <si>
    <t>DISICIPLINARIA</t>
  </si>
  <si>
    <t>Gestión de Recursos Financieros</t>
  </si>
  <si>
    <t>JUAN CARLOS LEON ALVARADO</t>
  </si>
  <si>
    <t>Formular 8 Directrices en materia de política pública disciplinaria.</t>
  </si>
  <si>
    <t>POLITICA</t>
  </si>
  <si>
    <t>GLORIA EDITH MARTINEZ SIERRA</t>
  </si>
  <si>
    <t>Realizar 20 Estudios Jurídicos en temas de impacto e interés para el Distrito Capital</t>
  </si>
  <si>
    <t>DOCTRINA</t>
  </si>
  <si>
    <t>ANA LUCY CASTRO CASTRO</t>
  </si>
  <si>
    <t>Emitir en un tiempo no superior a 22 dias habiles conceptos jurídicos</t>
  </si>
  <si>
    <t>DEFENSA</t>
  </si>
  <si>
    <t>MISIONAL</t>
  </si>
  <si>
    <t>LUZ HELENA RODRÍGUEZ QUIMBAYO</t>
  </si>
  <si>
    <t>Mantener el 82% de eficiencia fiscal para la defensa judicial en el Distrito Capital</t>
  </si>
  <si>
    <t>PERSONAS JURÍDICAS</t>
  </si>
  <si>
    <t>ANDREA ROBAYO ALFONSO</t>
  </si>
  <si>
    <t>Lograr un nivel de percepción del 87 % de los servicios prestados a Entidades sin Animo de lucro - ESAL</t>
  </si>
  <si>
    <t>CORPORATIVA</t>
  </si>
  <si>
    <t>DIRECCIÓN DE GESTIÓN CORPORATIVA</t>
  </si>
  <si>
    <t>ETHEL VÁSQUEZ ROJAS</t>
  </si>
  <si>
    <t>Orientar a 3,000 Ciudadanos en derechos y obligaciones de las Entidades sin Animo de Lucro - ESAL</t>
  </si>
  <si>
    <t>Llevar a cabo 46 Eventos de orientación jurídica.</t>
  </si>
  <si>
    <t>GESTIÓN DE LAS COMUNICACIONES</t>
  </si>
  <si>
    <t>Porcentaje de avance del Plan de Comunicaciones de la Secretaría Jurídica Distrital</t>
  </si>
  <si>
    <t>Total acciones programdas en el Plan de la vigencia</t>
  </si>
  <si>
    <t>Acciones programadas y aprobadas necesarias para llevar a cabo el plan de Comunicaciones</t>
  </si>
  <si>
    <t>Plan de Comunicaciones / Informes de gestión</t>
  </si>
  <si>
    <t>Eficacia</t>
  </si>
  <si>
    <t>Profesional Universitario Grado 18</t>
  </si>
  <si>
    <t>Asesor (a) Despacho</t>
  </si>
  <si>
    <t>Nivel de ahorro</t>
  </si>
  <si>
    <t>Profesional universitario grado 1</t>
  </si>
  <si>
    <t>Programado</t>
  </si>
  <si>
    <t>Ejecutado</t>
  </si>
  <si>
    <t>1er Trimestre</t>
  </si>
  <si>
    <t>2do Trimestre</t>
  </si>
  <si>
    <t>3er Trimestre</t>
  </si>
  <si>
    <t>4to Trimestre</t>
  </si>
  <si>
    <t>analisis de la vigencia</t>
  </si>
  <si>
    <t>Sumatoria de directrices en materia política pública disciplinaria distrital</t>
  </si>
  <si>
    <t>Suma</t>
  </si>
  <si>
    <t>Profesional Universitario Grado 2</t>
  </si>
  <si>
    <t xml:space="preserve">Director(a) Distirtal de Política e Informática Jurídica </t>
  </si>
  <si>
    <t>Número de Sistemas de Información con diagnóstico y propuesta de intervención</t>
  </si>
  <si>
    <t>Por definir</t>
  </si>
  <si>
    <t>Anual</t>
  </si>
  <si>
    <t>Jefe Oficina TIC</t>
  </si>
  <si>
    <t>TOTAL PLAN DE GOBIERNO</t>
  </si>
  <si>
    <t xml:space="preserve">Informes de gestión, informes de ejecución del evento, planillas de asistencia, invitaciones correo electronico, Circulares </t>
  </si>
  <si>
    <t>Sumatoria de ciudadanos orientados en derechos y obligaciones</t>
  </si>
  <si>
    <t>Registro de asistencia del día de los eventos.</t>
  </si>
  <si>
    <t>Mensual</t>
  </si>
  <si>
    <t>Profesional Universitario Grado 18/ Contratista</t>
  </si>
  <si>
    <t>Director(a) Distirtal de Inspección Vigilancia y Control de PJ Sin Ánimo de Lucro</t>
  </si>
  <si>
    <t>Promedio de las respuestas del nivel de satisfacción de los encuestados de los servicios prestados por la DDIVC</t>
  </si>
  <si>
    <t>Promedio de las respuestas de calificación, evaluadas por los usuarios de los servicios ofrecidos por la Dirección de IVC.</t>
  </si>
  <si>
    <t>Resultado de la encuesta aplicada / informe de gestión</t>
  </si>
  <si>
    <t>Informe de gestión de la DDIVC 2016</t>
  </si>
  <si>
    <t>Creciente</t>
  </si>
  <si>
    <t>Profesional Universitario Grado 18 / Contratista</t>
  </si>
  <si>
    <t>Sumatoria del número de directrices en materia de política pública disciplinaria distrital formuladas por la DDAD</t>
  </si>
  <si>
    <t>Las directrices se considerarán formuladas con la proyección y presentación al comité de Asuntos Disiciplinarios</t>
  </si>
  <si>
    <t>Profesional universitario grado15</t>
  </si>
  <si>
    <t xml:space="preserve">Profesional universitario grado15 </t>
  </si>
  <si>
    <t>Director (a) Distrital de Asuntos Disciplinarios</t>
  </si>
  <si>
    <t>Sumatoria de servidores públicos del Distrito orientados en temas de responsabilidad disciplinaria</t>
  </si>
  <si>
    <t>Sumatoria del número servidores públicos del Distrito orientados en temas de responsabilidad disciplinaria</t>
  </si>
  <si>
    <t>Sumatoria del número de capacitaciones a operadores disciplinarios en temas del derecho disciplinarios</t>
  </si>
  <si>
    <t>Suma del número de capacitaciones  a operadores disiciplinarios</t>
  </si>
  <si>
    <t>Semestral</t>
  </si>
  <si>
    <t>Profesional Universitario 10</t>
  </si>
  <si>
    <t>Profesional Especialziado Grado 24</t>
  </si>
  <si>
    <t>Jefe Oficina de Control Interno</t>
  </si>
  <si>
    <t>EVALUACIÓN INDEPENDIENTE</t>
  </si>
  <si>
    <t>OPTIMIZACIÓN DE PROCESOS</t>
  </si>
  <si>
    <t>NUMERO DE SEGUIMIENTOS AL PLAN DE MEJORAMIENTO.</t>
  </si>
  <si>
    <t>GESTIÓN DOCUMENTAL</t>
  </si>
  <si>
    <t>IMPLEMENTACIÓN DEL MODELO DE GESTIÓN DOCUMENTAL DE LA SECRETARÍA JURÍDICA DISTRITAL</t>
  </si>
  <si>
    <t>Avance en la implementación del Modelo de Gestión Documental de la SJD</t>
  </si>
  <si>
    <t>Modelo de gestión documental sostenible</t>
  </si>
  <si>
    <t>Fases del modelo de gestión documental implementadas</t>
  </si>
  <si>
    <t>Total de fases definidas para la implementación  del MGD</t>
  </si>
  <si>
    <t>Número de fases implementadas en su totalidad, del modelo de Gestión Documental MGD</t>
  </si>
  <si>
    <t>Fases definidas en el Plan de Trabajo, necesarias para implementar el MGD</t>
  </si>
  <si>
    <t>Plan de Trabajo para la implementación del MGD</t>
  </si>
  <si>
    <t>Auxiliar administrativo DGC</t>
  </si>
  <si>
    <t>Profesional Especializado DGC</t>
  </si>
  <si>
    <t>Director (a) de Gestión Corporativa</t>
  </si>
  <si>
    <t>GESTIÓN DE RECURSOS PRESUPUESTALES</t>
  </si>
  <si>
    <t>Presupuesto disponible</t>
  </si>
  <si>
    <t>Efectividad</t>
  </si>
  <si>
    <t>Profesional Universitario</t>
  </si>
  <si>
    <t>Profesional Especializado</t>
  </si>
  <si>
    <t>Decreciente</t>
  </si>
  <si>
    <t>GESTIÓN DEL TALENTO HUMANO</t>
  </si>
  <si>
    <t>NIVEL DE SATISFACCIÓN DE LA GESTIÓN DEL TALENTO HUMANO EN LA SJD</t>
  </si>
  <si>
    <t>Nivel de Satisfacción</t>
  </si>
  <si>
    <t>El promedio del nivel de percepción por parte de los servidpores de la SJD, respecto de componentes de la Gestión del Talento Humano</t>
  </si>
  <si>
    <t>Encuestas tabuladas y registradas en la matriz de satisfacción del Talento Humano</t>
  </si>
  <si>
    <t>Técnico DGC</t>
  </si>
  <si>
    <t>GESTIÓN ADMINISTRATIVA</t>
  </si>
  <si>
    <t>Cuadro de control de consolidación de solicitud de servicios</t>
  </si>
  <si>
    <t>Auxiliar administrativo de la DGC</t>
  </si>
  <si>
    <t>ATENCIÓN A LA CIUDADANÍA</t>
  </si>
  <si>
    <t>Promedio de los días utilizados para la asignación de las PQRS</t>
  </si>
  <si>
    <t>días para asignar</t>
  </si>
  <si>
    <t>Sumatoria de los días utilizados para la asignación de los PQRS</t>
  </si>
  <si>
    <t>Total de PQRS asignadas a la Secretaría Jurídica Distrital</t>
  </si>
  <si>
    <t>Se toma la fecha final (asignación) menos la fecha inicial (recibido) por cada PQRS, y se resta. Se suman para el total de días.</t>
  </si>
  <si>
    <t>Se suman todas la PQRs recibidas</t>
  </si>
  <si>
    <t>Reporte del aplicativo SDQS</t>
  </si>
  <si>
    <t xml:space="preserve">Técnico </t>
  </si>
  <si>
    <t>GESTIÓN CONTRACTUAL</t>
  </si>
  <si>
    <t>Número de solicitudes de contratación tramitadas satisfactoriamente, divididas en el total de solicitudes radicadas ante la DGC</t>
  </si>
  <si>
    <t>Solicitudes de gestión contractual tramitadas</t>
  </si>
  <si>
    <t>Número de contratos elaborados para firma del ordenador del gasto</t>
  </si>
  <si>
    <t>Total de solicitudes de contratación radicadas</t>
  </si>
  <si>
    <t>Cuadro de control solicitudes de contratación</t>
  </si>
  <si>
    <t>SIGA</t>
  </si>
  <si>
    <t>Auxiliar / Secretaria</t>
  </si>
  <si>
    <t>Porcentaje de Entidades Distritales con seguimiento a la información registrada en SIPROJ</t>
  </si>
  <si>
    <t>Sumatoria de documentos de análisis orientados a la prevención de Daño antijurídico</t>
  </si>
  <si>
    <t>Porcentaje de Implementación de la herramienta de seguimiento de la DDDAN</t>
  </si>
  <si>
    <t>Porcentaje de avance en la construcción y puesta en funcionamiento del comité de Doctrina.</t>
  </si>
  <si>
    <t>Porcentaje de avance en la implementación de un modelo de gestión del talento humano.</t>
  </si>
  <si>
    <t>PLANEACIÓN Y MEJORA CONTINUA</t>
  </si>
  <si>
    <t>PROCESOS JUDICIALES Y EXTRAJUDICIALES DE LA D.D.D.J. REPRESENTADOS JURÍDICAMENTE</t>
  </si>
  <si>
    <t>ENTIDADES DISTRITALES CON SEGUIMIENTO A LA INFORMACIÓN REGISTRADA EN SIPROJ</t>
  </si>
  <si>
    <t>IMPLEMENTACIÓN DE LA HERRAMIENTA DE SEGUIMIENTO DE LA DDDAN</t>
  </si>
  <si>
    <t>CONSTRUCCIÓN Y PUESTA EN FUNCIONAMIENTO DEL COMITÉ DE DOCTRINA.</t>
  </si>
  <si>
    <t xml:space="preserve">Modelo de Gestión del Talento Humano de </t>
  </si>
  <si>
    <t>Construcción del Comité de Doctrina</t>
  </si>
  <si>
    <t>Herramienta de Seguimiento</t>
  </si>
  <si>
    <t>Documento de Análisis</t>
  </si>
  <si>
    <t>Entidades Distritales</t>
  </si>
  <si>
    <t>Porcentaje de avance en la metodología de verificación de la impelementación y actualización del SID</t>
  </si>
  <si>
    <t>Metodología de verificación</t>
  </si>
  <si>
    <t>Porcentaje de avance en el fortalecmiento de un canal  de comunicaciónque optimice la atención a la ciudadanía</t>
  </si>
  <si>
    <t>Porcentaje de avance de la estrategia para la optimización del SIPEJ</t>
  </si>
  <si>
    <t>OFICINA ASESORA DE PLANEACIÓN</t>
  </si>
  <si>
    <t>Número de estrategias de posicionamiento estructuradas por la OAP</t>
  </si>
  <si>
    <t>Estrategias de posicionamiento</t>
  </si>
  <si>
    <t>Número de Informes de seguimiento de la gestión de la SJD bajo la herramienta BSC</t>
  </si>
  <si>
    <t>Porcentaje de avance en el diseño de una estrategia que mejore la gestión institucional en la SJD</t>
  </si>
  <si>
    <t>Porcentaje de implementación del Sistema Integrado de Gestión de la Secretaría Jurídica</t>
  </si>
  <si>
    <t>AVANCE DEL DOCUMENTO TÉCNICO PARA LA FORMULACIÓN DE POLÍTICA DE IVC EN EL DISTRITO CAPITAL</t>
  </si>
  <si>
    <t>PROCESOS ADMINISTRATIVOS SANCIONATORIOS TERMINADOS</t>
  </si>
  <si>
    <t>ESTRATEGIA PARA LA OPTIMIZACIÓN DEL SIPEJ</t>
  </si>
  <si>
    <t>IMPLEMENTACIÓN DEL SISTEMA INTEGRADO DE GESTIÓN DE LA SECRETARÍA JURÍDICA</t>
  </si>
  <si>
    <t>INCORPORACIÓN DE LA NORMATIVIDAD A REGIMEN LEGAL</t>
  </si>
  <si>
    <t>DOCUMENTO PARA LA CONSTRUCCIÓN DE LA HERRAMIENTA TECNOLÓGICA</t>
  </si>
  <si>
    <t>Porcentaje de avance del documento técnico para la formulación de política de IVC en el distrito capital</t>
  </si>
  <si>
    <t>Documento Técnico</t>
  </si>
  <si>
    <t>AVANCE EN EL FORTALECMIENTO DE UN CANAL  DE COMUNICACIÓN QUE OPTIMICE LA ATENCIÓN A LA CIUDADANÍA</t>
  </si>
  <si>
    <t>Promedio ponderado de las evaluaciones a las preguntas de la encuesta de percepción</t>
  </si>
  <si>
    <t>Nivel de satisfacción</t>
  </si>
  <si>
    <t>Demandas ganadas</t>
  </si>
  <si>
    <t>Nivel de percepción ponderada de la encuesta de Coordinación Jurídica Distrital</t>
  </si>
  <si>
    <t>ÉXITO PROCESAL EN EL DISTRITO CAPITAL</t>
  </si>
  <si>
    <t>Versión:</t>
  </si>
  <si>
    <t>(en blanco)</t>
  </si>
  <si>
    <t>SUBSECRETARÍA JURÍDICA DISTRITAL</t>
  </si>
  <si>
    <t>EJECUCIÓN DEL PROYECTO DE INVERSIÓN CON CÓDIGO 7501</t>
  </si>
  <si>
    <t>DIRECCIÓN_DISTRITAL_DE_ASUNTOS_DISCIPLINARIOS</t>
  </si>
  <si>
    <t>DIRECCIÓN_DISTRITAL_DE_DEFENSA_JUDICIAL_Y_PREVENCIÓN_DEL_DAÑO_ANTIJURÍDICO</t>
  </si>
  <si>
    <t>DIRECCIÓN_DISTRITAL_DE_DOCTRINA_Y_ASUNTOS_NORMATIVOS</t>
  </si>
  <si>
    <t>DIRECCIÓN_DISTRITAL_DE_INSPECCIÓN__VIGILANCIA_Y_CONTROL_DE_PERSONAS_JURÍDICAS_SIN_ÁNIMO_DE_LUCRO</t>
  </si>
  <si>
    <t>DIRECCIÓN_DISTRITAL_DE_POLÍTICA_E_INFORMÁTICA_JURÍDICA</t>
  </si>
  <si>
    <t>OFICINA_ASESORA_DE_PLANEACIÓN</t>
  </si>
  <si>
    <t>OFICINA_DE_CONTROL_INTERNO</t>
  </si>
  <si>
    <t>OFICINA_DE_TECNOLOGÍAS_DE_LA_INFORMACIÓN_Y_LAS_COMUNICACIONES</t>
  </si>
  <si>
    <t>SUBSECRETARÍA_JURÍDICA_DISTRITAL</t>
  </si>
  <si>
    <t>BUSQUEDA</t>
  </si>
  <si>
    <r>
      <t>DESPACHO</t>
    </r>
    <r>
      <rPr>
        <sz val="11"/>
        <color theme="0"/>
        <rFont val="Calibri"/>
        <family val="2"/>
        <scheme val="minor"/>
      </rPr>
      <t>_</t>
    </r>
    <r>
      <rPr>
        <sz val="11"/>
        <color theme="1"/>
        <rFont val="Calibri"/>
        <family val="2"/>
        <scheme val="minor"/>
      </rPr>
      <t>SECRETARÍA</t>
    </r>
    <r>
      <rPr>
        <sz val="11"/>
        <color theme="0"/>
        <rFont val="Calibri"/>
        <family val="2"/>
        <scheme val="minor"/>
      </rPr>
      <t>_</t>
    </r>
    <r>
      <rPr>
        <sz val="11"/>
        <color theme="1"/>
        <rFont val="Calibri"/>
        <family val="2"/>
        <scheme val="minor"/>
      </rPr>
      <t>JURÍDICA</t>
    </r>
  </si>
  <si>
    <r>
      <t>DIRECCIÓN</t>
    </r>
    <r>
      <rPr>
        <sz val="11"/>
        <color theme="0"/>
        <rFont val="Calibri"/>
        <family val="2"/>
        <scheme val="minor"/>
      </rPr>
      <t>_</t>
    </r>
    <r>
      <rPr>
        <sz val="11"/>
        <color theme="1"/>
        <rFont val="Calibri"/>
        <family val="2"/>
        <scheme val="minor"/>
      </rPr>
      <t>DE</t>
    </r>
    <r>
      <rPr>
        <sz val="11"/>
        <color theme="0"/>
        <rFont val="Calibri"/>
        <family val="2"/>
        <scheme val="minor"/>
      </rPr>
      <t>_</t>
    </r>
    <r>
      <rPr>
        <sz val="11"/>
        <color theme="1"/>
        <rFont val="Calibri"/>
        <family val="2"/>
        <scheme val="minor"/>
      </rPr>
      <t>GESTIÓN</t>
    </r>
    <r>
      <rPr>
        <sz val="11"/>
        <color theme="0"/>
        <rFont val="Calibri"/>
        <family val="2"/>
        <scheme val="minor"/>
      </rPr>
      <t>_</t>
    </r>
    <r>
      <rPr>
        <sz val="11"/>
        <color theme="1"/>
        <rFont val="Calibri"/>
        <family val="2"/>
        <scheme val="minor"/>
      </rPr>
      <t>CORPORATIVA</t>
    </r>
  </si>
  <si>
    <t>Demandas ganadas por el Distrito / Total demandas X 100</t>
  </si>
  <si>
    <t>Total demandas contra el Distrito, casos ganados por el Distrito</t>
  </si>
  <si>
    <t>Total demandas contra el Distrito</t>
  </si>
  <si>
    <t>Niveles de satisafcción ponderados</t>
  </si>
  <si>
    <t>Corresponde a las minutas de contrato entregados para firma</t>
  </si>
  <si>
    <t>La variable aplica para las solicitudes de contratación directa que corresponden al 70% de la contratación de la entidad.</t>
  </si>
  <si>
    <t>nd</t>
  </si>
  <si>
    <t>Acta de comité donde se presenta la directriz formulada</t>
  </si>
  <si>
    <t>PLAN DE DESARROLLO</t>
  </si>
  <si>
    <t>Valores</t>
  </si>
  <si>
    <t>PROG 2016</t>
  </si>
  <si>
    <t>EJEC 2016</t>
  </si>
  <si>
    <t>PROG 2017</t>
  </si>
  <si>
    <t>EJEC 2017</t>
  </si>
  <si>
    <t>PROG 2018</t>
  </si>
  <si>
    <t>PROG 2019</t>
  </si>
  <si>
    <t>EJEC 2019</t>
  </si>
  <si>
    <t>PROG 2020</t>
  </si>
  <si>
    <t>EJEC 2020</t>
  </si>
  <si>
    <t xml:space="preserve">PLAN </t>
  </si>
  <si>
    <t>ACCIÓN</t>
  </si>
  <si>
    <t>GESTIÓN</t>
  </si>
  <si>
    <t xml:space="preserve">IMPRESIÓN </t>
  </si>
  <si>
    <t>Elaboró. Juan Carlos Cepeda Moncada</t>
  </si>
  <si>
    <t>PROG</t>
  </si>
  <si>
    <t>EJEC</t>
  </si>
  <si>
    <t>LINEAMIENTOS NORMATIVOS EXPEDIDOS Y PUBLICADOS EN REGIMEN LEGAL</t>
  </si>
  <si>
    <t>AVANCE EN LA HERRAMIENTA DE SEGUIMIENTO Y CONTROL A CONDUCTAS DISCIPLINARIAS CON MAYOR INCIDENCIA</t>
  </si>
  <si>
    <t>METODOLOGÍA DE VERIFICACIÓN DE LA IMPLEMENTACIÓN Y ACTUALIZACIÓN DEL S.I.D. 3</t>
  </si>
  <si>
    <t>CONSULTA POR DEPENDENCIA</t>
  </si>
  <si>
    <t>EVIDENCIA</t>
  </si>
  <si>
    <t>Etapas realizadas para la implementación del SIG</t>
  </si>
  <si>
    <t>Se definieron etapas de implementación, articulación y mantenimiento</t>
  </si>
  <si>
    <t>Etapas culminadas conforme a las especificaciones</t>
  </si>
  <si>
    <t>Informe de gestión de la OAP</t>
  </si>
  <si>
    <t>Informes de seguimiento a la gestión institucional</t>
  </si>
  <si>
    <t>Número de informes de seguimiento a la gestión institucional presentados</t>
  </si>
  <si>
    <t>Corresponde a los informes productos de los seguimientos a la gestión de la Entidad</t>
  </si>
  <si>
    <t>Informes de seguimiento y gestión institucional</t>
  </si>
  <si>
    <t>OBSERVACIONES</t>
  </si>
  <si>
    <t>Promedio De las evaluaciones de satisfacción realizadas por los diferentes componentes del proceso</t>
  </si>
  <si>
    <t>Número de estrategias de posicionamiento de la OAP</t>
  </si>
  <si>
    <t>Cantidad de estrategias de posicionamiento de la gestión de la OAP, estructuradas</t>
  </si>
  <si>
    <t>Estrategia de mejora institucional</t>
  </si>
  <si>
    <t>Diseño de una estrategia que mejore la gestión institucional en la SJD</t>
  </si>
  <si>
    <t>Propuesta de mejora institucional</t>
  </si>
  <si>
    <t>Plan de Trabajo de la Oap</t>
  </si>
  <si>
    <t>PO-009-GESTIÓN NORMATIVA Y CONCEPTUAL</t>
  </si>
  <si>
    <t>PO-006-GESTIÓN JURÍDICA DISTRITAL</t>
  </si>
  <si>
    <t>PO-003-GESTIÓN DE TIC</t>
  </si>
  <si>
    <t>PO-008-INSPECCIÓN VIGILANCIA Y CONTROL ESAL</t>
  </si>
  <si>
    <t>PO-007-GESTIÓN DISCIPLINARIA DISTRITAL</t>
  </si>
  <si>
    <t>PO-002-GESTIÓN DE LAS COMUNICACIONES</t>
  </si>
  <si>
    <t>PO-010-GESTIÓN JUDICIAL Y EXTRAJUDICIAL DEL DISTRITO</t>
  </si>
  <si>
    <t>PO-015-EVALUACIÓN INDEPENDIENTE</t>
  </si>
  <si>
    <t>PO-004-GESTIÓN DOCUMENTAL</t>
  </si>
  <si>
    <t>PO-005-GESTIÓN DEL TALENTO HUMANO</t>
  </si>
  <si>
    <t>PO-013-GESTIÓN ADMINISTRATIVA</t>
  </si>
  <si>
    <t>PO-017-ATENCIÓN A LA CIUDADANÍA</t>
  </si>
  <si>
    <t>PO-014-GESTIÓN CONTRACTUAL</t>
  </si>
  <si>
    <t>PO-001-PLANEACIÓN Y MEJORA CONTINUA</t>
  </si>
  <si>
    <t>PO-011-NOTIFICACIONES</t>
  </si>
  <si>
    <t>PO-016-CONTROL INTERNO DISCIPLINARIO</t>
  </si>
  <si>
    <t>CONSULTA POR PROCESO</t>
  </si>
  <si>
    <t>PO_001_PLANEACION_Y_MEJORA_CONTINUA</t>
  </si>
  <si>
    <t>PO_002_GESTIÓN_DE_LAS_COMUNICACIONES</t>
  </si>
  <si>
    <t>PO_011_NOTIFICACIONES</t>
  </si>
  <si>
    <t>PO_003_GESTIÓN_DE_TIC</t>
  </si>
  <si>
    <t>PO_004_GESTIÓN_DOCUMENTAL</t>
  </si>
  <si>
    <t>PO_005_GESTIÓN_DEL_TALENTO_HUMANO</t>
  </si>
  <si>
    <t>PO_006_GESTIÓN_JURÍDICA_DISTRITAL</t>
  </si>
  <si>
    <t>PO_007_GESTIÓN_DISCIPLINARIA_DISTRITAL</t>
  </si>
  <si>
    <t>PO_008_INSPECCIÓN_VIGILANCIA_Y_CONTROL_ESAL</t>
  </si>
  <si>
    <t>PO_009_GESTIÓN_NORMATIVA_Y_CONCEPTUAL</t>
  </si>
  <si>
    <t>PO_010_GESTIÓN_JUDICIAL_Y_EXTRAJUDICIAL_DEL_DISTRITO</t>
  </si>
  <si>
    <t>PO_013_GESTIÓN_ADMINISTRATIVA</t>
  </si>
  <si>
    <t>PO_014_GESTIÓN_CONTRACTUAL</t>
  </si>
  <si>
    <t>PO_015_EVALUACIÓN_INDEPENDIENTE</t>
  </si>
  <si>
    <t>PO_016_CONTROL_INTERNO_DISCIPLINARIO</t>
  </si>
  <si>
    <t>PO_017_ATENCIÓN_A_LA_CIUDADANÍA</t>
  </si>
  <si>
    <t>Acciones ejecutadas en el periodo</t>
  </si>
  <si>
    <t>Acciones</t>
  </si>
  <si>
    <t>AVANCE EN LA ACTUALIZACIÓN DEL SOFTWARE ADMINISTRATIVO Y MISIONAL</t>
  </si>
  <si>
    <t>Evidencia</t>
  </si>
  <si>
    <t>rad1</t>
  </si>
  <si>
    <t>rad2</t>
  </si>
  <si>
    <t>rad3</t>
  </si>
  <si>
    <t>rad4</t>
  </si>
  <si>
    <t>DIRECTRICES O PROYECTOS NORMATIVOS ELABORADOS DE REPRESENTACIÓN JUDICIAL Y EXTRAJUDICIAL PARA LA ADMINISTRACIÓN DISTRITAL</t>
  </si>
  <si>
    <t xml:space="preserve">PORCENTAJE DE ACTOS ADMINISTRATIVOS PUBLICADOS, COMUNICADOS Y/O NOTIFICADOS </t>
  </si>
  <si>
    <t>NOTIFICACIONES</t>
  </si>
  <si>
    <t xml:space="preserve">(Número de actos administrativos  publicados, comunicados y/o notificados / Total de actos administrativos recibidos)*100 </t>
  </si>
  <si>
    <t>Actos Adminsitrativos</t>
  </si>
  <si>
    <t>Actos Administrativos publicados, comunicados y/o notificados.</t>
  </si>
  <si>
    <t>Total de Actos Administrativos recibidos</t>
  </si>
  <si>
    <t>Cantidad de actos administrativos que se publicaron, comunicarón y/o notificaron, según lo establecido en el acto.</t>
  </si>
  <si>
    <t>Cantidad de actos Administrativos recibidos en el proceso de Notificaciones</t>
  </si>
  <si>
    <t>Base de datos proceso de Notificaciones</t>
  </si>
  <si>
    <t>PORCENTAJE DE CUMPLIMIENTO DEL PLAN DE COMUNICACIONES DE LA SECRETARÍA JURÍDICA DISTRITAL</t>
  </si>
  <si>
    <t>PORCENTAJE DE EFICIENCIA FISCAL EN LA DEFENSA JUDICIAL DE LOS INTERESES DEL DISTRITO CAPITAL</t>
  </si>
  <si>
    <t>NÚMERO DE ENTIDADES DISTRITALES CON SEGUIMIENTO A LA INFORMACIÓN REGISTRADA EN SIPROJ</t>
  </si>
  <si>
    <t>PORCENTAJE DE PROCESOS JUDICIALES Y EXTRAJUDICIALES DE LA D.D.D.J. REPRESENTADOS JURÍDICAMENTE</t>
  </si>
  <si>
    <t>PORCENTAJE DE CUMPLIMIENTO DEL PLAN ANUAL DE AUDITORIA</t>
  </si>
  <si>
    <t>Sumatoria de las actividades realizadas dentro del Plan de Auditoría /
Total actividades del Plan de Auditoría</t>
  </si>
  <si>
    <t>Actividades del Plan de Auditoría</t>
  </si>
  <si>
    <t>N° de Actividades desarrolladas del Plan de Auditoría</t>
  </si>
  <si>
    <t>Actividades Programadas en el Plan de Auditoría</t>
  </si>
  <si>
    <t>Cantidad  de actividades realizadas en el Plan de Auditoría</t>
  </si>
  <si>
    <t>Cantidad de actividades programadas en el Plan Anual de Auditoria</t>
  </si>
  <si>
    <t>Informes de las actividades realizadas.</t>
  </si>
  <si>
    <t>Plan Anual de Auditoria.</t>
  </si>
  <si>
    <t>Informe de las encuesta</t>
  </si>
  <si>
    <t>Cumplimiento del plan de trabajo para la Construcción de la Plataforma Estratégica de la Secretaría Jurídica Distrital</t>
  </si>
  <si>
    <t>Fases de implementación</t>
  </si>
  <si>
    <t>Fases definidas para la implementación de la Plataforma estratégica de la Entidad</t>
  </si>
  <si>
    <t>Corresponde al nivel de avance de la Plataforma estratégica</t>
  </si>
  <si>
    <t>PORCENTAJE DE CUMPLIMIENTO PARA LA CONSTRUCCIÓN DE LA PLATAFORMA ESTRATÉGICA DE LA SJD</t>
  </si>
  <si>
    <t>HOJA DE VIDA INDICADOR</t>
  </si>
  <si>
    <t>mensual</t>
  </si>
  <si>
    <t>bimestral</t>
  </si>
  <si>
    <t>trimestral</t>
  </si>
  <si>
    <t>semestral</t>
  </si>
  <si>
    <t>anual</t>
  </si>
  <si>
    <t>creciente</t>
  </si>
  <si>
    <t>suma</t>
  </si>
  <si>
    <t>decreciente</t>
  </si>
  <si>
    <t>constante</t>
  </si>
  <si>
    <t>CARGO DEL RESPONSABLE QUE RECOPILA LA INFORMACIÓN:</t>
  </si>
  <si>
    <t>CARGO  DEL RESPONSABLE QUE ANALIZA LA INFORMACIÓN:</t>
  </si>
  <si>
    <t xml:space="preserve">CARGO DEL RESPONSABLE  QUE TOMA DECISIONES:
</t>
  </si>
  <si>
    <t>INFORMACION OPERACIONAL</t>
  </si>
  <si>
    <t>Firma Responsable Indicador</t>
  </si>
  <si>
    <t>Fecha</t>
  </si>
  <si>
    <t>Trámite</t>
  </si>
  <si>
    <t>Linea Base</t>
  </si>
  <si>
    <t>Fuente de información</t>
  </si>
  <si>
    <t>PO-012-GESTIÓN FINANCIERA</t>
  </si>
  <si>
    <t>GESTIÓN FINANCIERA</t>
  </si>
  <si>
    <t>PROGRAMACIÓN PLAN DE GOBIERNO</t>
  </si>
  <si>
    <t>AÑO</t>
  </si>
  <si>
    <t>MAGNITUD</t>
  </si>
  <si>
    <t>CREACIÓN</t>
  </si>
  <si>
    <t>Historico programado</t>
  </si>
  <si>
    <t>Historico ejecutado</t>
  </si>
  <si>
    <t>CUMPLIMIENTO</t>
  </si>
  <si>
    <t>AVANCE ACUMULADO DEL PLAN DE DESARROLLO</t>
  </si>
  <si>
    <t>Acciones de adecuación de la infraestructura tecnológica (redes, equipos, conectividad)</t>
  </si>
  <si>
    <t xml:space="preserve">Total MODERNIZACIÓN DE SISTEMAS DE INFORMACIÓN. </t>
  </si>
  <si>
    <t>Total OPTIMIZACIÓN DE PROCESOS</t>
  </si>
  <si>
    <t>Total POSICIONAMIENTO COMO ENTE RECTOR</t>
  </si>
  <si>
    <t xml:space="preserve">Total RESPALDO JURÍDICO QUE GENERA CONFIANZA. </t>
  </si>
  <si>
    <t>Total (en blanco)</t>
  </si>
  <si>
    <t xml:space="preserve">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t>
  </si>
  <si>
    <t>TOTAL</t>
  </si>
  <si>
    <t>pond 2016</t>
  </si>
  <si>
    <t>pond 2017</t>
  </si>
  <si>
    <t>pond 2018</t>
  </si>
  <si>
    <t>pond 2019</t>
  </si>
  <si>
    <t>pond 2020</t>
  </si>
  <si>
    <t>SE SOLICITA MODIFICACIÓN RAD 3-2017-4325, alineado con el indicador AVANCE EN LA ACTUALIZACIÓN DE LA INFRAESTRUCTURA HW SW COM</t>
  </si>
  <si>
    <t>EJECUCIÓN</t>
  </si>
  <si>
    <t>INTERVALO</t>
  </si>
  <si>
    <t>PUNTOS</t>
  </si>
  <si>
    <t>X</t>
  </si>
  <si>
    <t>Y</t>
  </si>
  <si>
    <t>VALOR INICIAL</t>
  </si>
  <si>
    <t>VALOR FINAL</t>
  </si>
  <si>
    <t>PLAN DE ESTRATÉGICO</t>
  </si>
  <si>
    <t>Porcentaje de avance en la implementación de la arquitectura empresarial TIC en la Secretaría Jurídica Distrital</t>
  </si>
  <si>
    <t>Arquietectuta Empresarial TIC implementada</t>
  </si>
  <si>
    <t>Sumatoria del avance en la implementación de la arquietectura TIC</t>
  </si>
  <si>
    <t>Fases definidas para la implementación del modelo de arquitectura TIC en la SJD</t>
  </si>
  <si>
    <t>DESARROLLO</t>
  </si>
  <si>
    <t>AVANCE PLAN</t>
  </si>
  <si>
    <t>Herramienta de seguimiento y control</t>
  </si>
  <si>
    <t>DEPENDENCIA 1</t>
  </si>
  <si>
    <t xml:space="preserve">FALTA FICHA </t>
  </si>
  <si>
    <t>PLAN DE GOBIERNO</t>
  </si>
  <si>
    <t>Porcentaje de avance en la actualización del software administrativo y misional</t>
  </si>
  <si>
    <t>% de actualización</t>
  </si>
  <si>
    <t>pendiente</t>
  </si>
  <si>
    <t>PR 2019</t>
  </si>
  <si>
    <t>EJE  2018</t>
  </si>
  <si>
    <t xml:space="preserve">DEPENDENCIA    </t>
  </si>
  <si>
    <t>Valor de Registros presupuestales expedidos</t>
  </si>
  <si>
    <t>Porcentaje de ejecución presupuestal del proyecto 7501</t>
  </si>
  <si>
    <t xml:space="preserve">ejecución presupuestal </t>
  </si>
  <si>
    <t>Valor acumulado de los registros presupuestales expedidos por el proyecto 7501</t>
  </si>
  <si>
    <t xml:space="preserve">Valor de la asignación inicial menos reducciones o traslados presupuestales </t>
  </si>
  <si>
    <t>Secretaría de Hacienda Distrital, reporte PRDEIS</t>
  </si>
  <si>
    <t>PROFESIONAL ESPECIALIZADO SUBSECRETARÍA</t>
  </si>
  <si>
    <t>PROFESIONAL ESPECIALIZADO DIRECCIUÓN CORPORATIVA</t>
  </si>
  <si>
    <t>Promedio de requeirimientos jurídicos gestionados dntro d los tiempos estbalecidos</t>
  </si>
  <si>
    <t>Requerimientos Jurídicos</t>
  </si>
  <si>
    <t>Número de requerimientos tramitados de la Subsecretaría</t>
  </si>
  <si>
    <t>Número de requerimientos que ingresan a la subsecretaría</t>
  </si>
  <si>
    <t>Requerimientos gestionados en un periodo de tiempo determinado</t>
  </si>
  <si>
    <t>Descargue de los trámites gestioandos por la Subsecretaría en determinado tiempo</t>
  </si>
  <si>
    <t>Excel administradp por la Secretaria de la Subsecretaría</t>
  </si>
  <si>
    <t>N.D.</t>
  </si>
  <si>
    <t>Secretaria Subsecretaría</t>
  </si>
  <si>
    <t>MODIFICACIÓN</t>
  </si>
  <si>
    <t xml:space="preserve">VERSIÓN </t>
  </si>
  <si>
    <t>VERSIÓN  1</t>
  </si>
  <si>
    <t>VERSIÓN  2</t>
  </si>
  <si>
    <t>El acumulado del número de estudios con temáticas de alto impacto para el D.C.</t>
  </si>
  <si>
    <t>Secretaría Jurídica - Política/informática / informes de contratistas</t>
  </si>
  <si>
    <t>Informe de Gestión Oficina TIC / Diagnóstico de Sistema Integrado de Información</t>
  </si>
  <si>
    <t>Profesional Especializado TIC</t>
  </si>
  <si>
    <t>Eventos de orientación realizados para la actualización del cuerpo de abogados del Distrito Capital</t>
  </si>
  <si>
    <t>Número de ciudadanos registrados que asisten a los eventos</t>
  </si>
  <si>
    <t>Es el número de ciudadanos que asisten y participan a los eventos, se verifica a través del registro de asistencia.</t>
  </si>
  <si>
    <t>Se tabula y analiza el instrumento de encuesta una vez por semestre. Se aplica en el punto a la ciudadanía y/o se remite por correo electrónico.</t>
  </si>
  <si>
    <t>Los servidores públicos orientados en temaáticas de responsabilidad disciplinaria</t>
  </si>
  <si>
    <t xml:space="preserve">Registro de asistencia in situ / Reportes de herramientas de orientación y/o formación </t>
  </si>
  <si>
    <t>Sumatoria de capacitaciones brindadas  en temas propios del derecho disciplinario</t>
  </si>
  <si>
    <t>Porcentaje de avance en la implementación de la Arquitectura Empresarial de la Secretaría Jurídica Distrital</t>
  </si>
  <si>
    <t>Nivel de Implementación</t>
  </si>
  <si>
    <t>Actividades desarrolladas para implementar y/o articular la Arquitectura Empresarial en la Secretaría Jurídica Distrital</t>
  </si>
  <si>
    <t xml:space="preserve">Actividades programadas para la implementación y/o articulación de la Arquitectura Empresarial en la SJD </t>
  </si>
  <si>
    <t>Actividades, tareas o compromisos desarrollados en el marco de la A.E.</t>
  </si>
  <si>
    <t>Lineamientos temáticos definidos para desarrollar y ajustar el modelo de operación edl SJD</t>
  </si>
  <si>
    <t>Informe de Gestión de contratista / Documento de Trabajo A.E.</t>
  </si>
  <si>
    <t>Porpuesta de implementación de A.E.</t>
  </si>
  <si>
    <t>Contratista OAP</t>
  </si>
  <si>
    <t>Jefe OAP</t>
  </si>
  <si>
    <t>Etapas definidas para la implementación del SIG</t>
  </si>
  <si>
    <t>Plan de Trabajo para la implementación del SIG</t>
  </si>
  <si>
    <t>JEFE OAP</t>
  </si>
  <si>
    <t>Plan de Desarrollo Pag 678 / Sec Gral -2015</t>
  </si>
  <si>
    <t>Número de Estudios</t>
  </si>
  <si>
    <t>Número de Eventos</t>
  </si>
  <si>
    <t>Número de Ciudadanos</t>
  </si>
  <si>
    <t>Porcentaje de Nivel de Percepción</t>
  </si>
  <si>
    <t>Número de Directrices</t>
  </si>
  <si>
    <t>Número de Servidores públicos</t>
  </si>
  <si>
    <t>Número de Capacitaciones</t>
  </si>
  <si>
    <t>23 Estudios</t>
  </si>
  <si>
    <t>44 eventos</t>
  </si>
  <si>
    <t>2800 ciudadanos</t>
  </si>
  <si>
    <t>86 % de percepción favorable</t>
  </si>
  <si>
    <t>7 Directrices</t>
  </si>
  <si>
    <t>9.073 Servidores</t>
  </si>
  <si>
    <t>Porcentaje de Implementación</t>
  </si>
  <si>
    <t>FINALIZADO POR CUMPLIMIENTO EN EL 2017</t>
  </si>
  <si>
    <t>AÑO 2016</t>
  </si>
  <si>
    <t>AÑO 2017</t>
  </si>
  <si>
    <t>AÑO 2018</t>
  </si>
  <si>
    <t>ADECUACIÓN Y DOTACIÓN DE LA SECRETARÍA JURÍDICA DISTRITAL PARA LA SJD</t>
  </si>
  <si>
    <t>DIRECTRICES EN MATERIA DE POLÍTICA PÚBLICA DISCIPLINARIA DISTRITAL FORMULADAS POR LA DDAD</t>
  </si>
  <si>
    <t>SERVIDORES PÚBLICOS DEL DISTRITO ORIENTADOS EN TEMAS DE RESPONSABILIDAD DISCIPLINARIA</t>
  </si>
  <si>
    <t>CAPACITACIONES BRINDADAS A LOS OPERADORES DISCIPLINARIOS DISTRITALES EN TEMAS PROPIOS DEL DERECHO DISCIPLINARIO</t>
  </si>
  <si>
    <t>EFICIENCIA FISCAL EN LA DEFENSA JUDICIAL DE LOS INTERESES DEL DISTRITO CAPITAL</t>
  </si>
  <si>
    <t>DÍAS PROMEDIO UTILIZADO PARA LA EXPEDICIÓN DE CONCEPTOS</t>
  </si>
  <si>
    <t>CIUDADANOS ORIENTADOS EN DERECHOS Y OBLIGACIONES DE LAS ENTIDADES SIN ÁNIMO DE LUCRO - ESAL</t>
  </si>
  <si>
    <t>PERCEPCIÓN DE LOS SERVICIOS PRESTADOS A ENTIDADES SIN ÁNIMO DE LUCRO - ESAL</t>
  </si>
  <si>
    <t>EVENTOS DE ORIENTACIÓN JURÍDICA DESARROLLADOS</t>
  </si>
  <si>
    <t>IMPLEMENTACIÓN DE LA ARQUITECTURA EMPRESARIAL EN LA SJD</t>
  </si>
  <si>
    <t>SISTEMAS DE INFORMACIÓN JURÍDICOS CON DESARROLLO, SOPORTE Y MANTENIMIENTO</t>
  </si>
  <si>
    <t>Encuesta de percepción año 2016</t>
  </si>
  <si>
    <t>finalizado</t>
  </si>
  <si>
    <t xml:space="preserve">Cantidades de entidades con seguimiento </t>
  </si>
  <si>
    <t>Total entidades registradas en siprojweb con actividades</t>
  </si>
  <si>
    <t>Sumatoria de las Entidades con seguimiento con las cuales se realizan actividades de mejoramiento de la información registrada en el siprojweb</t>
  </si>
  <si>
    <t>Entidades con seguimiento con las cuales se realizan actividades de mejoramiento de la información registrada en el siprojweb</t>
  </si>
  <si>
    <t>SIPROJWEB</t>
  </si>
  <si>
    <t xml:space="preserve">Cantidad de proyectos normativos elaborados </t>
  </si>
  <si>
    <t>NA</t>
  </si>
  <si>
    <t>Documentos elaborados que contienen directrices o proyectos normativos de representación judicial y ectrajudicial para la Administración Distrital</t>
  </si>
  <si>
    <t>inidcadores</t>
  </si>
  <si>
    <t>PO_012_GESTIÓN_FINANCIERA</t>
  </si>
  <si>
    <t>AVANCE EN LA CONSTRUCCIÓN Y PUESTA EN FUNCIONAMIENTO DEL ESPACIO DE DIÁLOGO JURÍDICO.</t>
  </si>
  <si>
    <t xml:space="preserve">AVANCE EN LA HERRAMIENTA DE SEGUIMIENTO Y CONTROL A LAS DIRECTIVAS EN MATERIA DISCIPLINARIA. </t>
  </si>
  <si>
    <t>AVANCE EN LA METODOLOGÍA DE VERIFICACIÓN Y ACTUALIZACIÓN DEL S.I.D. 3</t>
  </si>
  <si>
    <t>PORCENTAJE DE ASIGNACIÓN DE REQUERIMIENTOS A TRAVÉS DEL SDQS</t>
  </si>
  <si>
    <t>AVANCE DE ADECUACIÓN Y DOTACIÓN DE LA SECRETARÍA JURÍDICA DISTRITAL PARA LA SJD</t>
  </si>
  <si>
    <t>AVANCE EN LA IMPLEMENTACIÓN DE LAS HERRAMIENTAS DE GESTIÓN Y ADMINISTRATIVAS</t>
  </si>
  <si>
    <t>PORCENTAJE DE AVANCE EN IMPLEMENTACIÓN DEL MODELO DE GESTIÓN DEL TALENTO HUMANO.</t>
  </si>
  <si>
    <t>NUMERO DE SOLICITUDES DE CONTRATACIÓN TRAMITADAS</t>
  </si>
  <si>
    <t>ARMONIZADO</t>
  </si>
  <si>
    <t xml:space="preserve">MODELO DE GERENCIA JURÍDICA </t>
  </si>
  <si>
    <t>CUMPLIDO</t>
  </si>
  <si>
    <t xml:space="preserve">PORCENTAJE DE EJECUCIÓN DE LOS RECURSOS DE FUNCIONAMIENTO </t>
  </si>
  <si>
    <t>PORCENTAJE DE AVANCE EN LA IMPLEMENTACIÓN DE LA ARQUITECTURA EMPRESARIAL EN LA SJD</t>
  </si>
  <si>
    <t xml:space="preserve">NÚMERO DE INFORMES DE SEGUIMIENTO DE LA GESTIÓN DE LA SJD BAJO LA HERRAMIENTA BSC PRESENTADOS </t>
  </si>
  <si>
    <t>PORCENTAJE DE IMPLEMENTACIÓN DEL SISTEMA INTEGRADO DE GESTIÓN DE LA SECRETARÍA JURÍDICA</t>
  </si>
  <si>
    <t>PORCENTAJE DE AVANCE EN EL DISEÑO DE ESTRATEGIAS DE POSICIONAMIENTO PROPUESTAS POR LA OAP DE LA SJD</t>
  </si>
  <si>
    <t>PORCENTAJE DE AVANCE EN LA ESTRATEGIA ORIENTADA A MEJORAR LAS PRÁCTICAS DE GESTIÓN INSTITUCIONAL</t>
  </si>
  <si>
    <t>PERCEPCIÓN FAVORABLE POR PARTE DE LOS USUARIOS SOBRE LA COORDINACIÓN JURÍDICA DEL DISTRITO CAPITAL</t>
  </si>
  <si>
    <t>PROG  2016</t>
  </si>
  <si>
    <t>CUMPLIMIENTO POR AÑO METAS PLAN DE DESARROLLO 2016-2020</t>
  </si>
  <si>
    <t>NIVEL DE CUMPLIMIENTO</t>
  </si>
  <si>
    <t>ESTUDIOS JURÍDICOS REALIZADOS EN TEMAS DE INTERÉS PARA EL DISTRITO CAPITAL</t>
  </si>
  <si>
    <t>POLÍTICA</t>
  </si>
  <si>
    <t>OFICINA TIC</t>
  </si>
  <si>
    <t>ESAL</t>
  </si>
  <si>
    <t>DISCIPLINARIOS</t>
  </si>
  <si>
    <t xml:space="preserve"> DISCIPLINARIOS </t>
  </si>
  <si>
    <t>IMPLEMENTACIÓN DE LAS HERRAMIENTAS DE GESTIÓN Y ADMINISTRATIVAS</t>
  </si>
  <si>
    <t>META PDD</t>
  </si>
  <si>
    <t>22 DÍAS</t>
  </si>
  <si>
    <t>20 ESTUDIOS</t>
  </si>
  <si>
    <t>7 SISTEMAS</t>
  </si>
  <si>
    <t>46 EVENTOS</t>
  </si>
  <si>
    <t>3.000 CIUDADANOS</t>
  </si>
  <si>
    <t>8 DIRECTRICES</t>
  </si>
  <si>
    <t>5 ORIENTACIONES</t>
  </si>
  <si>
    <t>12.000 SERVIDORES</t>
  </si>
  <si>
    <t>1 ENTIDAD</t>
  </si>
  <si>
    <t>100% HERRAMIENTAS</t>
  </si>
  <si>
    <t>100% ARQUITECTURA</t>
  </si>
  <si>
    <t>82% ÉXITO</t>
  </si>
  <si>
    <t>82% EFICIENCIA</t>
  </si>
  <si>
    <t>88% PERCEPCIÓN</t>
  </si>
  <si>
    <t>87% PERCEPCIÓN</t>
  </si>
  <si>
    <t>100% SISTEMA</t>
  </si>
  <si>
    <t>2019-2020</t>
  </si>
  <si>
    <t>PLAN DE DESARROLLO / Qúe nos falta</t>
  </si>
  <si>
    <t>PROGRAMADO  / PLAN DE GOBIERNO</t>
  </si>
  <si>
    <t>Total general</t>
  </si>
  <si>
    <t>GESTION ADMINISTRATIVA</t>
  </si>
  <si>
    <t>Cantidad de bienes adquiridos / Programa de compras</t>
  </si>
  <si>
    <t>Porcentaje de dotación</t>
  </si>
  <si>
    <t>Sumatoria de los bienes adquiridos e instalados</t>
  </si>
  <si>
    <t>Plan de Compras para la vigencia</t>
  </si>
  <si>
    <t>Mide cantidad de bienes adquiridos e instalados enlas instalaciones de la Secretaría Jurídica Distrital.</t>
  </si>
  <si>
    <t>Involucra el diagnóstico de necesidades de bienes a adquirir e instalar en una vigenca</t>
  </si>
  <si>
    <t>Informes de Contratista</t>
  </si>
  <si>
    <t>Plan Anual de adquisiciones y cronograma de instalaciones</t>
  </si>
  <si>
    <t>Fases implementadas del MGDS / 100% de etapas definidas del MGDS</t>
  </si>
  <si>
    <t>Fases Implementadas</t>
  </si>
  <si>
    <t>Fases desarrolladas e implementadas</t>
  </si>
  <si>
    <t>Total de Fases definidas para implementar el MGDS</t>
  </si>
  <si>
    <t>Mide el % de ejecucion de la implementacion de herramientas administrativas para la vigencia del Proyecto MGDS</t>
  </si>
  <si>
    <t>Totalidad de  fases necesarias para implementar el MGDS</t>
  </si>
  <si>
    <t>Informe de PMR / Cronograma de Planeación</t>
  </si>
  <si>
    <t>Cronograma de Planeación</t>
  </si>
  <si>
    <t>Contratista</t>
  </si>
  <si>
    <t>AVANCE EN EL  IMPLEMENTACIÓN  DE LA INFRAESTRUCTURA TECNOLÓGICA QUE SOPORTA LOS SISTEMAS DE INFORMACIÓN JURÍDICOS</t>
  </si>
  <si>
    <t>REQUERIMIENTOS JURÍDICOS GESTIONADOS EN LOS TIEMPOS ESTABLECIDOS</t>
  </si>
  <si>
    <t>PERCEPCIÓN FAVORABLE DE LA COORDINACIÓN JURÍDICA DISTRITAL SUPERIOR AL 88%</t>
  </si>
  <si>
    <t>INFORMACIÓN BÁSICA 
PROGRAMACIÓN DEL INDICADOR</t>
  </si>
  <si>
    <t>CONSULTA POR INDICADOR</t>
  </si>
  <si>
    <t>CONTROL INTERNO DISCIPLINARIO</t>
  </si>
  <si>
    <t>Porcentaje de avance en la implementación de la herramienta de seguimiento y control a conductas con mayor incidencia disiciplinaria</t>
  </si>
  <si>
    <t xml:space="preserve">Asuntos recepcionados </t>
  </si>
  <si>
    <t xml:space="preserve">Asunto Tramitados </t>
  </si>
  <si>
    <t>suma del numero de asuntos que se tramitan</t>
  </si>
  <si>
    <t xml:space="preserve">suma del numero de PQR´S </t>
  </si>
  <si>
    <t>SIGA, SDQS</t>
  </si>
  <si>
    <t xml:space="preserve">QUEJAS DISCIPLINARIAS RADICADAS EN LA DIRECCIÓN DISTRITAL DE ASUNTOS DISCIPLINARIOS </t>
  </si>
  <si>
    <t xml:space="preserve">Sumatoria de las quejas disiciplinarias </t>
  </si>
  <si>
    <t>Quejas radicadas</t>
  </si>
  <si>
    <t>SUBSECRETARÍA DE DESPACHO</t>
  </si>
  <si>
    <t>Observación</t>
  </si>
  <si>
    <t>2310100-FT-005 Versión 02</t>
  </si>
  <si>
    <t>PORCENTAJE DE PROCESOS ADMINISTRATIVOS SANCIONATORIOS TERMINADOS</t>
  </si>
  <si>
    <t xml:space="preserve">Se socializó la metodología realizada para la construcción del Documento Técnico en la Fase Preparatoria, según los lineamientos de la Secretaría Distrital de Planeación y la Guía para la formulación e implementación de políticas públicas del Distrito, se presentaron los antecedentes del trabajo realizado, la situación problemática definida, los sectores identificados que pueden trabajar principalmente los problemas encontrados, concluyendo que es un trabajo muy interesante, y pertinente en el marco de la inspección, vigilancia y control. Con esta actividad se da por cumplido el compromiso definido en el indicador
</t>
  </si>
  <si>
    <t>3-2019-2710</t>
  </si>
  <si>
    <t xml:space="preserve">En el primer trimestre del 2019, se trabajó con las Direcciones Distritales de Asuntos Disciplinarios y Política e Informática con el fin de determinar el objeto contractual y las obligaciones para el contrato de Operador Logístico, así como adelantar los documentos previos de para la Licitación Pública. Así mismo, se gestionaron las revisiones con la Dirección de Gestión Corporativa para los ajustes correspondientes. Los cuales fueron radicados el 15 de marzo con el número 3-2019-2111.
</t>
  </si>
  <si>
    <t xml:space="preserve">El 92% correponde a la medición del 4to trimestre de 2018.  Durante el 1er trimestre de 2019 se adelantaron las gestiones administrativas correspondientes para adelantar las definiciones de los objetos contractuales, perfiles y hojas de vida, y su respectiva contratación
</t>
  </si>
  <si>
    <t xml:space="preserve">Durante el primer trimestre de 2019 fueron emitidos 7 conceptos jurídicos en un tiempo promedio de 13 días hábiles, mejorando la meta de 22,3 días hábiles. Estos conceptos están relacionados con los siguientes temas:
(10 dias) Cuestionario sobre la cancelación del uso exclusivo de un bien común en una Propiedad Horizontal
(23 días) Regímen de inhabilidades e incompatibilidades para aspirar a cargos de elección popular en las entidades distritales
(11 Días)Definición del Plazo y obligaciones condicionales en los contratos estatales
(23 y 14 Días) Contratos de prestación de servicios profesionales (2) 
(7 Días) Inhabilidad del contratista de prestación de servicios 
(3 días) Interrogantes respecto del deber legal de la Secretarías Distritales de cumplir los Decretos Distritales
</t>
  </si>
  <si>
    <t xml:space="preserve">  3-2019-2614</t>
  </si>
  <si>
    <t xml:space="preserve">Como parte del Plan Estatégico del Talento Humano, la Secretaría Jurídica Distrital se encuentra en la segunda fase para la Implementación del Teletrabajo, por lo que ya se definió la ruta para alcanzar el objetivo y se está realizando las acciones necesarias como son:
-Firma del pacto por el Teletrabajo, que reafirma el compromiso institucional que existe desde el nivel directivo para la adopción de esta modalidad laboral.
-De igual manera, se realizó una jornada de sensibilización en reunión del Comité de Gestión y Desempeño Institucional para la presentación del Modelo del Teletrabajo teniendo como invitada la Dra. Marisol Suárez Barreto profesional de la Dirección Distrital de Desarrollo Institucional de la Secretaría General.
-Se realizó una Convocatoria Pública para participar en la prueba piloto de la Entidad, dentro de la que fueron recibidas 43 postulaciones, de candidatos a participar en la Prueba Piloto del Teletrabajo en la Secretaría Jurídica Distrital.
-Se realizó la evaluación por competencias por parte de los jefes inmediatos, de los candidatos postulados que se encuentran a su cargo.
- Reunión con María Alejandra Méndez Bermúdez de la Agencia Pública de Empleo Regional Distrito Capital del Servicio Público de Aprendizaje SENA buscando apoyo en el proceso de evaluación por competencias de los candidatos. La Entidad está realizando las acciones necesarias para dar inicio a la prueba piloto de teletrabajo, por esta razón a la fecha la Secretaria Jurídica Distrital no tiene tele trabajadores.
</t>
  </si>
  <si>
    <t>3-2019-2689</t>
  </si>
  <si>
    <t>No obstante que la medición se reporta los avances a partir del segundo trimestre, en el primer trimestre se efectuó revisión a las especificaciones técnicas para la conratación</t>
  </si>
  <si>
    <t>este indicador se ajusto en la vigencia 2019 con el indicador Percepción Positiva de las actividades de bienestar y capacitación</t>
  </si>
  <si>
    <t>PERCEPCIÓN POSITIVA  DE ACTIVIDADES DE BIENESTAR Y CAPACITACIÓN</t>
  </si>
  <si>
    <t>FINALIZADO</t>
  </si>
  <si>
    <t>SE ARMONIZA CON NUEVO INDICADOR</t>
  </si>
  <si>
    <t>Número de días hábiles utilizados para la asignación o traslado de  PQRS / total de días del periodo</t>
  </si>
  <si>
    <t>Días hábiles</t>
  </si>
  <si>
    <t>Total de días requeridos para la asignación o trasalado</t>
  </si>
  <si>
    <t>Son el numero de PQR´S radicados a través del Bogotá te Escucha o el SIGA</t>
  </si>
  <si>
    <t>Son los días utilizados para la asignación de los PQR´S</t>
  </si>
  <si>
    <t>Sistema de información SIGA - SDQS</t>
  </si>
  <si>
    <t>Peticiones trasladadas por competencia a otras entidades y asignadas a las dependencias de la Secretaría Jurídica, en término de un (1) día, de acuerdo con la base de datos de PQRS del Sistema Distrital de Quejas y Soluciones Bogotá, Te Escucha. 
impacto: Respuesta oportuna al ciudadano acerca de la entidad competente para atender su petición o nombre de la dependencia a la que fue asignada la petición dentro de la  Secretaría Jurídica</t>
  </si>
  <si>
    <t xml:space="preserve">3-2019-2689 </t>
  </si>
  <si>
    <t>Indicador creado en abril de 2019</t>
  </si>
  <si>
    <t>En el trimestre se ejecutaron 2.880,1 millones de pesos en Gastos de Personal que equivale al 16.33%, en Adquisición de Bienes se ejecutaron 19,6 millones equivalente al 32,09% y en adquisición de servicios se ejecuto 1.739,02 millones de pesos que equivale al 46,54%. Impacto: El impacto que se observa en en gastos de personal con una ejecución del 16,33% por debajo de la programada, por varios factores como son : La programación presupuestal se realiza con planta ocupada al 100% y en el seguimiento a marzo se presentaron 19 vacantes, igualmente la prima técnica no se encuentra en todos los servidores con el máximo porcentaje
y por último los aportes del mes de marzo se ejecutan en abril que corresponde aproximadamente a 250 millones de pesos.</t>
  </si>
  <si>
    <t>Sumatoria de la ejecución acumulada para el periodo de análisis</t>
  </si>
  <si>
    <t>% Porcentaje de Ejecución Presupuestal</t>
  </si>
  <si>
    <t>Sumatoria del valor de los registros presupuestales del rubro de funcionamiento / entidad</t>
  </si>
  <si>
    <t>Valor del presupuesto disponible del rubro de funcionamiento / entidad</t>
  </si>
  <si>
    <t>Son los registros presupuestales expedidos con cargo al rubro de funcionamiento en el periodo</t>
  </si>
  <si>
    <t>Valor del presupuesto disponible registro de funcionamiento</t>
  </si>
  <si>
    <t>SECRETARÍA DE HACIENDA - REPORTE PREDIS</t>
  </si>
  <si>
    <t>ESTADO</t>
  </si>
  <si>
    <t>INACTIVO</t>
  </si>
  <si>
    <t>ACTIVO</t>
  </si>
  <si>
    <t>Número de evaluaciones con calificación igual o superior a (3 -Buena)</t>
  </si>
  <si>
    <t># total de evaluaciones efectuadas</t>
  </si>
  <si>
    <t>Indica el porcentaje de servidores que perciben la gestión desarrollada como satisfactoria
(aquellos servidores que califican las actividades en un rango de 3 – 5)</t>
  </si>
  <si>
    <t xml:space="preserve">La población se entiende como el número de servidores que participaron de las diferentes actividades de capacitación y bienestar. </t>
  </si>
  <si>
    <t>Encuestas aplicadas</t>
  </si>
  <si>
    <t>Listado de participación</t>
  </si>
  <si>
    <t>NIVEL DE PERCEPCIÓN DE LOS SERVICIOS ADMINISTRATIVOS GESTIONADOS</t>
  </si>
  <si>
    <t>PORCENTAJE DE AVANCE EN LA CONSTRUCCIÓN DEL PLAN ESTRATEGICO DEL TALENTO HUMANO</t>
  </si>
  <si>
    <t>PROMEDIO DE DÍAS PARA LA ASIGNACIÓN O TRASLADO DE REQUERIMIENTOS</t>
  </si>
  <si>
    <t>pgd implementado</t>
  </si>
  <si>
    <t>indicador de DGC años anteriores</t>
  </si>
  <si>
    <t>Promedio delcumplimiento de las etapas del PGD</t>
  </si>
  <si>
    <t>Promedio de la sumatoria  del cumplimiento del PGD del periodo</t>
  </si>
  <si>
    <t>El total de actividades realizadas en el periodo divido las etapas planificadas en el periodo</t>
  </si>
  <si>
    <t>PGD</t>
  </si>
  <si>
    <t>Informe de contratista</t>
  </si>
  <si>
    <t xml:space="preserve">Resultado: Durante el primer trimestre se han iniciado las actividades proyectadas en el PGD, cuales están programados a corto mediano y largo plazo. impacto: Es positivo ya que se iniciaron mesas de trabajo conjuntas con las áreas, y los equipos de trabajo de cada uno de los temas.
</t>
  </si>
  <si>
    <t xml:space="preserve">Resultado: Referente al proceso de bienestar, se encuentra en etapa de contratación, a la fecha no se han realizado actividades en las que se pueda evaluar la percepción, se han remitido a contratación los documentos técnicos (estudios previos, matriz de riesgo, anexo técnico, estudio de mercado, análisis del sector). En cuanto al proceso de capacitación también se encuentra en etapa de contratación, se han remitido documentos técnicos (estudios previos, matriz de riesgo, anexo técnico, tabla para cotizaciones).
Se ha realizado tres capacitaciones por el modulo de capacitación interna:
1. Fortalecimiento del ser
2. Defensoría Jurídica - Contratación estatal
3. Nuevo código único Disciplinario.
Impacto: (Bienestar) El Programa de Bienestar Social y el Plan de Incentivos de la Secretaría Jurídica de la Alcaldía Mayor de Bogotá, D.C., para la vigencia 2019, contribuye al cumplimiento de los imperativos institucionales, al fortalecimiento del clima laboral y al fomento de una cultura de innovación de la entidad. La Secretaría Jurídica Distrital, considera que el ser humano es el corazón de las instituciones, por tanto, el servidor público debe ser un individuo integral en valores, conocimientos y conductas, lo que le permitirá actuar de manera acertada en los distintos roles que desempeña: laboral, familiar y social, por ello, con éste programa pretende mejorar la calidad de vida de servidores y de sus familias, intensificando el sentido de pertenencia hacia la entidad y generando mayor motivación para el desarrollo de las actividades laborales diarias que
conllevan al cumplimiento de metas y objetivos institucionales. (Capacitación) El Talento Humano es el activo más importante en las entidades públicas, el motor de
generación de resultados. La Secretaría Jurídica Distrital comprometida con el desarrollo, la defensa y sostenibilidad de Bogotá D.C. se propone fortalecer las competencias de sus servidores/as para optimizar su desempeño laboral y procurar elevar el nivel de conocimiento y calidad del servicio para sus usuarios y el logro de sus imperativos estratégicos. El enfoque de la capacitación de los empleados públicos debe garantizar el desarrollo de las competencias requeridas para el cumplimiento de las metas tanto profesionales como institucionales. El Plan Institucional de Capacitación busca incrementar la capacidad individual y colectiva de los funcionarios públicos, que contribuyan al cumplimiento de la misión institucional, a la mejor prestación de servicios a la comunidad, al eficaz desempeño del cargo y al desarrollo personal integral de los funcionarios. Así mismo, la oferta de capacitación debe propender por fortalecer una ética del servicio público basada en los valores definidos en el Código de Integridad. </t>
  </si>
  <si>
    <t>Número actos administrativo notificados de manera indebida</t>
  </si>
  <si>
    <t>se deben ajustar las programaciones trimestrales  a cero</t>
  </si>
  <si>
    <t>Resultado: Todos los actos administrativos se publicaron en los tiempos requeridos por los responsables de proceso (Personas jurídicas, Corporativa, Doctrina) y de acuerdo con la normatividad. Impacto: Positivo porque no hay demandas, personas o entidades que puedan resultar directamente afectadas por la indebida publicación o notificación.</t>
  </si>
  <si>
    <t xml:space="preserve">Para el primer trimestre de 2019 se tiene programado un avance del 20% el cual se cumplió de manera satisfactoria, lo que conlleva a la realizar la orientación a 527 servidores públicos de las siguientes entidades: IDU, Secretaría Distrital del Hábitat, UAE Catastro Distrital, Secretaria Distrital de Desarrollo Económico, Secretaría de Gobierno y Secretaría Jurídica Distrital, en los temas relacionados a la responsabilidad disciplinaria.
Con esta avance de meta, logramos el mejoramiento en el conocimiento de la  responsabilidad disciplinaria de los servidores públicos del Distrito Capital para la mitigación de las conductas disciplinarias, Generando dentro de los Servidores y contratistas de los diferentes sectores del Distrito un gusto y un interés por el tema disciplinario,  beneficiando así a los Servidores Públicos para un mejor y mayor desempeño en sus funciones y al funcionamiento de las mismas entidades Distritales.
Así mismo se realizó un trabajo colaborativo entre las entidades participantes y la Secretaría Jurídica Distrital generando confianza y respaldo frente a los temas disciplinarios, convirtiéndose la Dirección Distrital de Asuntos Disciplinarios como una Dirección el cual determina lineamientos en materia disciplinaria.
Generando un impacto positivo frente a las demás entidades del Distrito, las cuales, solicitan la presencia institucional de la Secretaría Jurídica Distrital cuando se abordan temas relacionados en materia disciplinaria.  
</t>
  </si>
  <si>
    <t>3-2019-2676</t>
  </si>
  <si>
    <t xml:space="preserve">Para el primer trimestre de 2019 no se tiene programado avance, sin embargo la Dirección ha realizado  el levantamiento de los insumos para la construcción de las directrices en materia de política pública, mediante el Comité Distrital de Asuntos Disciplinarios realizado el día 21 de febrero de la presente anualidad con las observaciones y requerimientos de las cabezas de sector frente a los temas en materia disciplinaria, como en el diálogo ciudadano el cual, se contó con la participación de entidades vinculadas y adscritas quien aportaron ideas para la construcción de las políticas públicas en materia disciplinaria para la vigencia 2019.
</t>
  </si>
  <si>
    <t xml:space="preserve">Para el primer trimestre de 2019 se tiene programado un avance del 0.5% el cual se cumplió de manera satisfactoria, lo que conlleva a realizar actividades orientadas  la etapa precontractual con el acompañamiento y apoyo de la Dirección de gestión corporativa, Dirección de Política e informática y  la Dirección Distrital de Inspección Vigilancia y Control de personas Jurídicas sin ánimo de lucro.
</t>
  </si>
  <si>
    <t>3-2019-2642</t>
  </si>
  <si>
    <t>Porcentaje de contratos adjudicados</t>
  </si>
  <si>
    <t>3-2019-2565</t>
  </si>
  <si>
    <t>Este indicador se reporta avance en el segundo trismestre</t>
  </si>
  <si>
    <t>Indicador armonizado con "Porcentaje de contratos adjudicados" en el 1er trimestre de 2019</t>
  </si>
  <si>
    <t>Porcentaje de quejas disciplinarias radicadas y evaluadas en la Dirección Distrital de Asuntos Disciplinarios, de competencia normativa.</t>
  </si>
  <si>
    <t>Sumatoria de las quejas disiciplinarias evaluadas / Total de quejas radicadas</t>
  </si>
  <si>
    <t>Quejas evaluadas</t>
  </si>
  <si>
    <t>Número de quejas evaluadas</t>
  </si>
  <si>
    <t>Número de quejas disiciplinarias radicadas</t>
  </si>
  <si>
    <t>Total de quejas disiciplinarias que cuenten con proyecto de decisión que en derecho corresponde</t>
  </si>
  <si>
    <t>Total de quejas disiciplinarias formales cuyo merito originó una actuación disciplinaria</t>
  </si>
  <si>
    <t>MEMORANDOS DE  - PLANILLA</t>
  </si>
  <si>
    <t>ACTAS DE REPARTO</t>
  </si>
  <si>
    <t>Se recibieron ,radicadron, numeraron y repartieron 47 quejas que llegaron a la Dirección, las cuales se evaluaron y se proyectaron los autos respectivos</t>
  </si>
  <si>
    <t xml:space="preserve">Para el primer trimestre de 2019 se tiene programado un avance del 20% el cual se cumplió de manera satisfactoria, lo que conlleva a realizar actividades orientadas al mejoramiento de la información contenida en el SIPROJ. Durante el primer trimestre de 2019 en la Secretaría Jurídica Distrital se notificaron 292 . Con la Circular N. 002 de 2019 La Dirección Distrital de Defensa Judicial y Prevención del Daño Antijurídico de la Secretaría Jurídica Distrital, dio a conocer el cronograma de mesas de trabajo con cada una de las entidades y organismos del Distrito Capital, con el fin de hacer seguimiento, y en caso de ser necesario, actualizar, corregir y/o depurar la información registrada por cada una.  En dicha Circular se convocó a todas las entidades a mesas de trabajo las cuales deberán estar integradas por los jefes de las oficinas jurídicas o la quien haga sus veces, de control interno, financieras, el gestor del sistema designado, junto con el respectivo grupo de trabajo y los administradores generales del SIPROJ-WEB.
</t>
  </si>
  <si>
    <t xml:space="preserve">La Dirección se encuentra participando de manera activa en el PROYECTO DE ACTO ADMINISTRATIVO SOBRE PREVENCIÓN DEL DAÑO Y POLITICAS DE DEFENSA. De manera complementaria, desde la Dirección se han proyectado los siguientes actos administrativos: Resolución 009 La Dirección se encuentra participando de manera activa en el PROYECTO DE ACTO ADMINISTRATIVO SOBRE PREVENCIÓN DEL DAÑO Y POLITICAS DE DEFENSA.
Decreto No 2  Por medio del cual se adoptan medidas administrativas para el cumplimiento de la sentencia proferida por el Tribunal Administrativo de Cundinamarca, Sección Primera, Subsección A en la Acción Popular No. 25000231500020050234501
</t>
  </si>
  <si>
    <t xml:space="preserve">Alcanza un 83,34% de éxito prcoesal, representado por la cantidad de fallos a favor de las entidades del distrito como proporción del total de fallos en el periodo de análisis. </t>
  </si>
  <si>
    <t>Avance en la generación
de proyectos de actos
administrativos y otros
documentos para firma del
Alcalde Mayor y/o la
Secretaría Jurídica Distrit</t>
  </si>
  <si>
    <t>3-2019-2614</t>
  </si>
  <si>
    <t>No se presentaron retrasos durante el primer trimestre de 2019, la ejecución se encuentra de acuerdo con lo programado para el período. 
Se estableció como tema del primer estudio jurídico el acoso sexual y conductas de violencia en espacios comunitarios, en el cual durante el trimestre se obtuvieron los siguientes avances:
* Se efectuó la revisión normativa del acoso sexual, dentro del marco conceptual de    violencia de género.
* Se identificaron los componentes estructurales del acoso sexual, como forma específica de violencia de género y violencia contra la mujer.
* Se realizó el análisis del desarrollo jurisprudencial relacionado con el acoso sexual.
* Se identificaron los actos de violencia contra las mujeres en espacios comunitarios de acuerdo con el derecho comparado: Hostigamiento, “acoso callejero” y amenaza.
* Se estableció la diferencia entre las tipologías:  Acoso Sexual, Injuria de hecho y Actos sexuales abusivos.
* Se identificaron las competencias de la administración para asumir las quejas oy/o denuncias sobre los actos de violencia contra las mujeres en lugares coumunitarios.
De igual manera, se determinó el nombre del primer estudio jurídico, cuyo título es: "Acoso sexual y actos de violencia contra las mujeres en espacios comunitarios". Por último, se seleccionó el tema para el segundo estudio jurídico que es acciones populares.
IMPACTO: Depende del resultado del estudio jurídico, el cual puede finalizar ya sea con la elaboración de un proyecto de ley por lo que el impacto sería de orden nacional, como en la elaboración de una guía de acción frente a los delitos y contravenciones policivas, por lo que el impacto sería de orden Distrital.
POBLACION BENEFICIADA: Niñas, adolescentes, mujeres y mujeres adultas del distrito capital.</t>
  </si>
  <si>
    <t xml:space="preserve">Teniendo en cuenta la programación de los eventos a realizar en la vigencia 2019, para el presente periodo no se contaba con resultados respecto del número de eventos. Sin embargo,se han adelantado actuaciones precontractuales para adelantar el proceso de contratación referente de los eventos de orientación jurídica para la presente vigencia. Por lo que esta meta inicia su ejecución a partir del segundo trimestre, de acuerdo con la programación establecida para la vigencia.
</t>
  </si>
  <si>
    <t xml:space="preserve">Se expidió y publicó en el sistema de información jurídico Régimen Legal la Directiva 001 de 2019, como lineamiento en materia contractual, en el cual se da cumplimiento a las disposiciones legales y reglamentarias relacionadas con la expedición del lineamiento.
Se realizaron y publicaron dos (2) Circulares con el fin de presentar por una parte algunos instrumentos para el desarrollo de las actividades jurídicas en el Distrito Capital, en el marco de la orientación de la gerencia jurídica y por otra parte invitar a los funcionarios y a la ciudadanía en general a inscribirse en la base de datos del sistema Régimen Legal de Bogotá. 
</t>
  </si>
  <si>
    <t>Durante el primer trimestre del año 2019 se desarrollaron reuniones de planeación para determinar las fases de implementación del modelo de gestión jurídica pública. De igual manera, se adelantaron las actividades y tareas correspondientes para elaborar los instrumentos de socialización del modelo (Presentación, encuesta de entrada y salida, juego virtual y físico, modelo de medición de los componentes del modelo, folleto del modelo, campaña publicitaria). Por otro lado, se socializó el modelo a 09 entidades del nivel distrital y cuatro dependencias de la Secretaría Jurídica Distrital, incluyendo la Dirección de Política e Informática y por último se programó reuniones con otras entidades distritales para los meses de abril y mayo de 2019.</t>
  </si>
  <si>
    <t>3-2019-2671
3-2019-2868</t>
  </si>
  <si>
    <t xml:space="preserve">Promedio de Cumplimiento en la implementación del Modelo de Gerencia Juridica
</t>
  </si>
  <si>
    <t>Porcentaje de cumplimiento en la implementación del Modelo de Gerencia Jurídica</t>
  </si>
  <si>
    <t>Planes de acción adoptados con las Entidades Distritales</t>
  </si>
  <si>
    <t>Registro de asistencia de reuniones, presentaciones- Actas de Comités, Planes de acción</t>
  </si>
  <si>
    <t>Profesional Universitario 1</t>
  </si>
  <si>
    <t>Profesional Universitario 13</t>
  </si>
  <si>
    <t>Director (a) Distrital de Política e Informática</t>
  </si>
  <si>
    <t xml:space="preserve">En el primer trimestre de la vigencia 2019 se incorporaron un total de 621 disposiciones en el sistema de información jurídica Régimen Legal (100%) , entre las cuales se encuentran 450 normas de nivel distrital, 88 del orden nacional y 83 jurisprudencia de interés.
Se incrementó el total de inscritos al boletín Bogotá Jurídica a un total de 3.175 suscriptores, como consecuencia de la expedición Circular 012 de 2019 de la Secretaría Jurídica Distrital .
Se registraron en el primer trimestre de la vigencia 2019 un total de 7.216.479 visitas y un promedio de 80.183 consultas diarias.
</t>
  </si>
  <si>
    <t>Porcentaje de avance en el cumplimiento de la estrategia para mejorar las prácticas de gestión institucional en el Proceso de Planeación y Mejora Continua.</t>
  </si>
  <si>
    <t>Porcentaje de avance en el cumplimiento de estrategias  para mejorar las prácticas de gestión institucional en el Proceso de Planeación y Mejora Continua.</t>
  </si>
  <si>
    <t>Avance de Cumplimiento</t>
  </si>
  <si>
    <t>Promedio de los porcentajes de cumplimiento de las herramientas que conforman una  estrategia, para mejorar las prácticas de gestión institucional</t>
  </si>
  <si>
    <t>Promedio de avance en los planes de trabajo de la estrategia definida para cada periodo</t>
  </si>
  <si>
    <t>Plan de Trabajo de los servidores de  la Oficina Asesora de Planeación. / Informe de gestión de la OAP</t>
  </si>
  <si>
    <t>Número de sesiones realizadas para la fortalecer la gestión del conocimiento.</t>
  </si>
  <si>
    <t>sesiones</t>
  </si>
  <si>
    <t>Número de sesiones desarrolladas para la fortalecer la gestión del conocimiento en la Oficina Asesora de Planeación.</t>
  </si>
  <si>
    <t>Informe de Gestión de la Oficina Asesora de Planeación</t>
  </si>
  <si>
    <t xml:space="preserve">Las actividades enmarcadas en la meta “Implementar el 60% del Modelo de Arquitectura Empresarial de la Secretaría Jurídica Distrital”, previstas para el trimestre, se cumplieron en su totalidad. Hasta el mes de marzo, el avance de la meta corresponde al 6%:
Dentro de las actividades desarrolladas en torno a la arquitectura empresarial, se destacan:
Presentación de Ficha de Proyectos preliminar para resumir las iniciativas a desarrollar en el marco de la Arquitectura misional y elaboración de las fichas de los proyectos orientados al contribuir al alineamiento estratégico de la entidad.
Elaboración del plan de trabajo de los temas a desarrollar en el marco de la Arquitectura Empresarial - Componente Misional, en el cual se incorporó el Índice de innovación.
Elaboración de documento resumen sobre el trabajo realizado en 2018 sobre la Arquitectura Misional de la Secretaría Jurídica Distrital.
Estudio de los proyectos viables a ejecutar y el alcance de los mismos.
</t>
  </si>
  <si>
    <t xml:space="preserve">Subsistema de Gestión Ambiental
 Dentro de las actividades desarrolladas en el marco del Subsistema de Gestión Ambiental, se destacan:
Formulación del Plan Institucional de Gestión Ambiental - PIGA de la entidad para la vigencia 2019.
Coordinación del Comité Técnico Ambiental del primer semestre.
Actualización del la Matriz de Requisitos Legales de la gestión ambiental, así como de la Matriz de Identificación de Aspectos e Impactos ambientales.
Avance en la actualización del Plan de gestión Integral de Residuos Peligrosos -  PGIRESPEL.
Plan Institucional de Gestión Ambiental 2019
Con relación a la implementación del Plan de Acción PIGA 2019 se realizaron las siguientes actividades:
Socialización en cada una de las dependencias de la Entidad en la cual se trató el uso eficiente del agua, uso eficiente de la energía, gestión integral de residuos sólidos, consumo sostenible e implementación de prácticas sostenibles, huella de carbono corporativa y eco- conducción.
Inspección a las redes hidrosanitarias de la Entidad
Elaboración y difusión de diez (10) piezas comunicacionales relacionadas con temas ambientales: ahorro y uso eficiente del agua y la energía, manejo integral de residuos sólidos, adaptación al cambio climático, eco-conducción
Análisis de los consumos de agua y energía del año 2018 y 2019.
Análisis de la generación de residuos sólidos durante el  año 2018 y 2019.
Seguimiento a la generación y disposición final de los RESPEL generados durante el año 2018.
Avance en la elaboración de la Estrategia de Uso Eficiente de los Recursos para la Entidad.
Actualización del documento PIGA de la Entidad.
Bajo este orden de ideas, la gestión ambiental en la Secretaría Jurídica Distrital, contribuyó al cumplimiento de la meta “generar una (1) estrategia para mejorar las prácticas de gestión del Proceso de Planeación y Mejora Continua”, en un 100% de lo programado.
</t>
  </si>
  <si>
    <t>3-2019-2624</t>
  </si>
  <si>
    <t>Porcentaje de avance en la implementación de la Política de Seguridad Digital en la Entidad.</t>
  </si>
  <si>
    <t>Porcentaje de avance  en la implementación de la política de Seguridad Digital en la Entidad</t>
  </si>
  <si>
    <t>Actividades desarrolladas para implementar la Política de Seguridad Digital en la Entidad</t>
  </si>
  <si>
    <t xml:space="preserve">Plan de Trabajo </t>
  </si>
  <si>
    <t xml:space="preserve">En este primer trimestre se realizaron las siguientes actividades cumpliendo con el 10% de ejecución del periodo.
Presentación de avances en la implementación del Modelo de Seguridad y Privacidad de la Información
Se realizó un diagnóstico del Estado de Implementación ISO 27001 Secretaria Jurídica Distrital y el Estado y Aplicabilidad de controles de Seguridad de la Información, con el objeto de identificar que actividades ya se iniciaron cuales están implementadas y cuales aún no se han iniciado, dando como resultado lo siguiente: 
Estado Significado Proporción de requerimientos SGSI Proporción de Controles de Seguridad de la Información
? Desconocido No ha sido verificado 0% 0%
Inexistente No se lleva a cabo el control de seguridad en los sistemas de información. 41% 22%
Inicial Las salvaguardas existen, pero no se gestionan, no existe un proceso formal para realizarlas. Su éxito depende de la buena suerte y de tener personal de la alta calidad. 33% 34%
Repetible La medida de seguridad se realiza de un modo totalmente informal (con procedimientos propios, informales). La responsabilidad es individual. No hay formación. 19% 13%
Definido El control se aplica conforme a un procedimiento documentado, pero no ha sido aprobado ni por el Responsable de Seguridad ni el Comité de Dirección. 4% 15%
Administrado El control se lleva a cabo de acuerdo a un procedimiento documentado, aprobado y formalizado. 4% 6%
Optimizado El control se aplica de acuerdo a un procedimiento documentado, aprobado y formalizado, y su eficacia se mide periódicamente mediante indicadores. 0% 10%
No aplicable A fin de certificar un SGSI ,todos los requerimientos principales de ISO/IEC 27001 son obligatorios. De otro modo, pueden ser ignorados por la Administración. 0% 0%
</t>
  </si>
  <si>
    <t>3-2019-3062</t>
  </si>
  <si>
    <t>3-2019-1149</t>
  </si>
  <si>
    <t>Porcentaje de satisfacción en la prestación del servicio</t>
  </si>
  <si>
    <t>CLASE</t>
  </si>
  <si>
    <t>Cantidad de respuestas con evalaución positiva</t>
  </si>
  <si>
    <t>Encuesta de satisfacción / Plan de Trabajo</t>
  </si>
  <si>
    <t>PORCENTAJE DE AVANCE E LA IMPLEMENTACIÓN DE LA POLÍTICA DE GOBIERNO DIGITAL EN LA SJD</t>
  </si>
  <si>
    <t>PROYECTO DE INVERSIÓN</t>
  </si>
  <si>
    <t>Porcentaje de avance en la implementación de la Política de Gobierno Digital</t>
  </si>
  <si>
    <t>Implementación de la Política</t>
  </si>
  <si>
    <t>Actividades desarrolladas para implementar la Política de Gobierno Digital en la Entidad</t>
  </si>
  <si>
    <t>Actividades definidas para la implementación de la Política de Seguridad Digital en la SJD</t>
  </si>
  <si>
    <t>Porcentaje de disponibilidad de los servicios tecnológicos de la SJD</t>
  </si>
  <si>
    <t>No se presentaron retrasos, la ejecución se encuentra de acuerdo con lo programado para el período.</t>
  </si>
  <si>
    <t xml:space="preserve">en el mes de enero se ejecutó el 10% que representa la reserva por $5.535.021 pesos, que consistió en el pago al contratista Luis Alexander Jiménez DBA de la entidad, el cual efectuó las siguientes actividades en el 2018:
1. Se implementó la política de backup para el último día el año para los Backups de la Base de Datos
Misional Full Backup de Base de Datos las 11:50 PM y mover el Backup Full a una locación fuera del
Storage (1 de enero a las 11:25 AM)
2. Backups Base de Datos Administrativa
Se implementó para el último día el año un Full Backup de Base de Datos A LAS 11:10 de la noche y mover el Backup Full a una locación fuera del Storage el 1 de enero a las 3:15 AM.
3. Se implementaron los ambientes de producción en alta disponibilidad para las bases de datos misional
y administrativa, también se entregó un ambiente de pruebas Oracle Single Instance, los dos ambientes en versión 12cR2. 
4. Se entrega informe final de las políticas de Backup implementadas, usando RMAN, y moviendo los backups a una segunda locación para minimizar el riesgo de pérdida de información. Por tal razón, se reportó 16% en el primer trimestre de 2019, el cual consiste en el 10% de la ejecución de las reservas de 2018 y el 6% de ejecución del primer trimestre de 2019. Adicionalmente, durante el primer trimestre de 2019, se adquirió el hardware y software necesarios para atender las necesidades de los sistemas de información misionales y administrativos en normal y óptimo estado de funcionamiento, para lo cual se cuenta con licencias, sistema PCA, sistema de backup del fabricante Oracle, para lo cual se requiere contar con el soporte del fabricante que garantiza su actualización continua mediante parches de seguridad, actualización de firmware y reemplazo de partes/componentes que puedan presentar fallas, de manera que la entidad tenga respaldo y seguridad continua para prestar sus servicios misionales y administrativos de forma segura y con el mínimo tiempo de interrupción posible.
</t>
  </si>
  <si>
    <t>OPERATIVO</t>
  </si>
  <si>
    <t>La medición de la percepción se realiza en el segundo trimestre, no obstante, se viene trabajando en los ajustes de la herramienta de medición</t>
  </si>
  <si>
    <t xml:space="preserve">Se gestionaron oportunamente en el periodo de análsis, el 100% de los requerimientos jurídicos de competencia de la Subsecretaría, que corresponden a 227 solicitudes. </t>
  </si>
  <si>
    <r>
      <t> </t>
    </r>
    <r>
      <rPr>
        <b/>
        <sz val="10"/>
        <color rgb="FFFF0000"/>
        <rFont val="Verdana"/>
        <family val="2"/>
      </rPr>
      <t>3-2019-2684</t>
    </r>
  </si>
  <si>
    <t>AÑO 2019</t>
  </si>
  <si>
    <t>PLAN OPERATIVO ANUAL 2019</t>
  </si>
  <si>
    <t>INDICADOR</t>
  </si>
  <si>
    <t>INDICADORES</t>
  </si>
  <si>
    <t>METAS</t>
  </si>
  <si>
    <t>CUMPLIR EL 100% DEL PLAN DE COMUNICACIONES</t>
  </si>
  <si>
    <t>IMPLEMENTAR EL 100% DE LS HERRAMIENTAS DE GESTIÓN Y ADMINISTRATIVAS</t>
  </si>
  <si>
    <t>ADECUAR Y DOTAR LAS INSTALACIONES DE LA SECERTARÍA JURÍCA DISTRITAL</t>
  </si>
  <si>
    <t>IMPLEMENTAR EL 100% DEL MODELO DE GESTIÓN DOCUMENTAL</t>
  </si>
  <si>
    <t>MEJORAR EL NIVEL DE SATISFACCIÓN DE LA GESTIÓN DEL TALENTO HUMANO EN LA SJD</t>
  </si>
  <si>
    <t>COMUNICAR Y/O NOTIFICAR EL 100% DE ACTOS ADMINISTRATIVOS PUBLICADOS</t>
  </si>
  <si>
    <t>ASIGNAR EL 100% DE LOS REQUERIMIENTOS OFICIALIADOS A TRAVÉS SISTEMA DE INFORMACIÓN BOGOTÁ TE ESCUCHA (SDQSS)</t>
  </si>
  <si>
    <t>PLAN</t>
  </si>
  <si>
    <t>FINALIZADA 1
CUMPLIDO2</t>
  </si>
  <si>
    <t>CUMPLIDO   60%</t>
  </si>
  <si>
    <t>Son las acciones programadas y CUMPLIDOs del Plan de Comunicaciones</t>
  </si>
  <si>
    <t>ASIGNACIÓN O TRASLADOS DE REQUERIMIENTOS EN UN MÁXIMO DE 1,04 DÍAS</t>
  </si>
  <si>
    <t>EJECUTAR EL 87% DE LOS RECURSOS DE FUNCIONAMIENTO</t>
  </si>
  <si>
    <t>IMPLEMENTAR UN MODELO DE GESTIÓN DE TALENTO HUMANO</t>
  </si>
  <si>
    <t>MANTENER UNA PERCEPCIÓN POSITIVA DEL 90% RESPECTO DE LAS ACTIVIDADES DE BIENESTAR Y CAPACITACIÓN</t>
  </si>
  <si>
    <t>Promedio de las evaluaciones de satisfacción con calificación igual o superior a 3 (de 1 a 5) / Total de evaluaciones aplicadas</t>
  </si>
  <si>
    <t>Nivel de percepción</t>
  </si>
  <si>
    <t>Sumatoria de las evaluaciones con calificación igual o superior a 3 / total de  evaluaciones aplicadas</t>
  </si>
  <si>
    <t>Total de evalauciones aplicadas en el periodo</t>
  </si>
  <si>
    <t>La población se entiende como el número de servidores que requirieron servicios administrativos</t>
  </si>
  <si>
    <t>Documento de análisis de encuesta</t>
  </si>
  <si>
    <t>Se ajusta la medición del indicador con el # de actos administrativos notificados de manera indebida</t>
  </si>
  <si>
    <t>PROCENTAJE DE ENTIDADES DISTRITALES CON SEGUIMIENTO A LA INFORMACIÓN REGISTRADA EN SIPROJ</t>
  </si>
  <si>
    <t>3-2019-2642 / 3-2019-3167</t>
  </si>
  <si>
    <t>Avance en la generación de proyectos de actos administrativos y otros documentos para firma del Alcalde Mayor y/o la Secretaría Jurídica Distrital</t>
  </si>
  <si>
    <t>PORCENTAJE DE INCORPORACIÓN DE LA NORMATIVIDAD A REGIMEN LEGAL</t>
  </si>
  <si>
    <t>PLAN ESTRATÉGICO</t>
  </si>
  <si>
    <t>% CUMPLIMIENTO AÑO</t>
  </si>
  <si>
    <t>TOTAL IMPERATIVO</t>
  </si>
  <si>
    <t>TOTAL ENTIDAD</t>
  </si>
  <si>
    <t>EJECUCIÓN 2019</t>
  </si>
  <si>
    <t>PROGRAMACIÓN 2019</t>
  </si>
  <si>
    <t>Evaluación ponderada de las respuestas de la encuesta de satisfacción de solución a requerimientos</t>
  </si>
  <si>
    <t xml:space="preserve">Ponderación de los preguntas de satisfacción del servicio TIC aplicadas en encuesta </t>
  </si>
  <si>
    <t>Porcentaje de satisfacción en la prestación del servicio TIC</t>
  </si>
  <si>
    <t>97.79%</t>
  </si>
  <si>
    <t>Durante el primer trimestre de 2019 se cumplió con la meta de percepción por parte de los usuarios de los servicios TIC de la SJD. Entre las variables encuestadas estan: ¿Con que servicio fue relacionada su incidencia?, ¿Cuánto tiempo tuvo que esperar para la solución de su incidencia?,  Por favor, digamos cuál es su nivel de satisfacción. [El técnico estaba bien informado], Por favor, digamos cuál es su nivel de satisfacción. [El técnico fue paciente], Por favor, digamos cuál es su nivel de satisfacción. [El técnico es competente y tiene conocimiento de los sistemas], Por favor, digamos cuál es su nivel de satisfacción. [El técnico es competente y tiene conocimiento de los sistemas], las cuales arrojaron un promedio de 97,79%. Con esta aevaluación se logra identificar los puntos algidos en la prestación de servicio y as+i garantizar una adecuada gestión institucional de cara al ciudadano y entidades distritales.</t>
  </si>
  <si>
    <t>Sumatoria de actos administrativos notificados de manera indebida</t>
  </si>
  <si>
    <t>actos administrativos</t>
  </si>
  <si>
    <t>Cantidad de actos administrativos notificados indebidamente</t>
  </si>
  <si>
    <t>son aquellos actos administrativos (resoluciones, recursos, circulares, etc) mal notificados o dejados de notificar</t>
  </si>
  <si>
    <t>Estado</t>
  </si>
  <si>
    <t>ESTADO:</t>
  </si>
  <si>
    <t>Contratos adjudicados</t>
  </si>
  <si>
    <t>Cantidad de Contratos de funcionamiento adjudicados</t>
  </si>
  <si>
    <t>Número de contratos programados en el PAA</t>
  </si>
  <si>
    <t>Sumatoria del número de contratos adjudicados / total de contratos programados en el Plan Anual de Adquisiciones (PAA)</t>
  </si>
  <si>
    <t>Contratos con minuta elaborada y formalizada</t>
  </si>
  <si>
    <t>lineas de contratación programadas en el PAA</t>
  </si>
  <si>
    <t>Matriz de control de contratos</t>
  </si>
  <si>
    <t>Plan Anual de Adquisiciones</t>
  </si>
  <si>
    <t>OBJETIVO DEL INDICADOR</t>
  </si>
  <si>
    <t>PROCESOS</t>
  </si>
  <si>
    <t>PLAN DE GESTIÓN</t>
  </si>
  <si>
    <t xml:space="preserve">Con el objetivo de consolidar las necesidades de comunicación de todas las dependencias de la SJD y  para elaborar y estructurar el plan de comunicaciones 2019, se realziaron las siguientes actividades: Se hizo un diagnóstico con las diferentes dependencias de la entidad para identificar sus necesidades de comunicaciones. Diariamente se hace el monitoreo de los diferentes medios masivos de comunicación locales y nacionales (físicos y virtuales), para identificar los temas y acontecimientos de interés para nuestras partes interesadas.
Adicionalmente sesocializaron los siguientes temas:
Enero 
1. Cambios en los documentos del SIG.
2. Plan anticorrupción.
3. Diplomado de creatividad e innovación en alianza con la universidad Militar.
4. Capacitaciones sobre la plataforma Vlex.
5. 3 de enero, día de la movilidad sostenible.
6. Seguridad en el trabajo.
7. Plaza de mercado para los funcionarios de la manzana Liévano.
Febrero
1. 2 de febrero, día de los humedales.
2. 7 de febrero, día de la movilidad sostenible.
3. Plan institucional de capacitación.
4. Actualización y modificación de los documentos del SIG.
5. Capacitaciones sobre la plataforma Vlex.
6. Campaña sobre el uso de las canecas. – Manejo de los residuos sólidos.
7. Curso virtual de presupuesto público.
8. Nota sobre el cambio climático – PIGA.
9. Capacitaciones sobre el decreto 1273 – Pago de seguridad social de contratista
10. Conformación de equipos de trabajo para presentar propuestas de creatividad e innovación.
11. Convocatoria para solicitudes de financiación de educación formal.
12. Convocatoria para elaborar diseños para conmemorar el día de la mujer.
13. Curso de gestión del conflicto y educación para la paz.
Marzo 
1. Diálogos ciudadanos.
2. Responsabilidades en materia de seguridad y salud en el trabajo.
3. Programa de bienestar y plan de incentivos.
4. 6 de marzo, registro de bicicletas en el cicloparqueadero de la Alcaldía.
5. 7 de marzo, día de la movilidad sostenible.
6. Convocatoria para ser parte de la brigada de emergencias.
7. Recomendaciones para la protección de la información de trabajo.
8. Curso de innovación de la Veeduría.
9. Conmemoración del día de la mujer.
10. Beneficios de Compensar para funcionarios de la SJD.
11. Noticias sobre éxito procesal de la SJD.
12. Plan de gestión ambiental.
13. Convocatoria para ser gestor de la felicidad.
14. Capacitación sobre acoso laboral y sexual.
15. Ahorro y uso eficiente del agua. PIGA.
16. Portafolio de espacios cortos de formación.
17. Actualización y modificación de los documentos del SIG.
18. Capacitaciones sobre el nuevo código disciplinario.
19. Recomendaciones de seguridad y salud en el trabajo.
20. Día de la felicidad.
21. Proyecto de decreto 430 de 2018.
22. Autoreporte de condiciones de trabajo.
23. Manual del sistema de gestión y salud en el trabajo.
24. Ahorro y uso eficiente de energía – PIGA.
25. Huella de carbono.
26. Alianza Uniempresarial – Estudio.
27. Felicitaciones por el día del hombre.
28. Acciones formativas para funcionarios de carrera y libre nombramiento y remoción.
29. Día internacional de los árboles.
30. Uso adecuado de los baños.
31. Cursos virtuales ofrecidos por Política e informática.
32. Nuevo sello de certificación.
33. Día mundial del agua.
34. Formatos actualizados de la SJD.
35. Envío del seguimiento y monitoreo de los riesgos de los PROCESOS de la SJD.
36. Código de integridad de la SJD.
37. Curso virtual de lenguaje claro.
38. Curso sobre servicio al ciudadano.
39. Política de administración de riesgos.
40. Plan anticorrupción y de atención al ciudadano.
41. Tips de seguridad para incidentes informáticos.
42. Eco – Conducción.
43. Capacitación sobre gestión documental.
44. Actualización de la información en el SIDEAP.
</t>
  </si>
  <si>
    <t xml:space="preserve">Resultado: El grupo de abogados del área de contratación generaron PROCESOS de contratación, así: Uno por Acuerdo Marco de Precios, uno (1) por la modalidad de licitación pública, uno (1) por mínima cuantía y sesenta y nueve (69) por la modalidad de directa impacto: Impacto favorable por cuanto se generaron bienes y servicios para el logro de los fines de la Secretaría Jurídica Distrital
</t>
  </si>
  <si>
    <t xml:space="preserve">TRD aprobada por el consejo distrital  de archivos;  inicio de la centralización de los archivos de gestión e intervención de los mismos; primera jornada de capacitación y sensibilización del sistema de gestión documental, atendiendo a lo dispuesto en el contrato interadminitrativo No 130-2018 suscrito con el Archivo General de la Nación el cual tiene por objeto “Intervenir documentalmente los archivos de la Secretaría Jurídica Distrital.” Con el fin de adelantar los PROCESOS archivísticos, promover el desarrollo de los archivos como centros de información, salvaguardar el patrimonio documental, cumplir con la política pública Anticorrupción de Bogotá y superar las deficiencias detectadas en la organización de los archivos desde la creación de la entidad. En el mes de enero, se llevó a cabo la revisión conjunta de los planes de Dirección y sus planes subsidiarios, así como las acciones logísticas necesarias para dar inicio a las actividades operativas del contrato No. 130-2018, en virtud de lo anterior se realizó una visita de campo a las áreas destinadas para la custodia de los archivos de cada una de las dependencias, con el fin de determinar el volumen documental intervenir. Adicionalmente el Consejo Distrital de Archivo de Bogotá D.C por unanimidad de votos convalidaron la Tablas de Retención documental de la SJD, las cuales permiten a la SJD y al AGN proceder a la organización de los expedientes. Durante este periodo se realizaron 3 capacitaciones las cuales equivalen al 100% de lo programado para el mes de febrero, así mismo por medio del convenio 130 con el AGN se realizó la intervención de 8 ml de la serie historias laborales, y se adelanta la centralización de los archivos de la Dirección de Gestión Corporativa de la SJD.
</t>
  </si>
  <si>
    <t>División del valor de las pretensiones indexadas de los PROCESOS terminados en el periodo de análisis</t>
  </si>
  <si>
    <t>Valor de las pretenciones indexadas de los PROCESOS terminados a favor del distrto</t>
  </si>
  <si>
    <t>Valor total de las pretensiones indexadas de los PROCESOS terminados durante el periodo de análisis, en el Distrto Capital</t>
  </si>
  <si>
    <t>Sumatoria del valor de las pretensiones indexadas de los PROCESOS terminados con sentencia ejecutoriada favorable al D.C.</t>
  </si>
  <si>
    <t>Sumatoria del valor de las pretensiones indexadas de los PROCESOS terminados, desde el 1 de enero de 2016 hasta la fecha de análisis</t>
  </si>
  <si>
    <t xml:space="preserve">Sistema de Información de PROCESOS Judiciales  SIPROJ WEB - Bogotá. </t>
  </si>
  <si>
    <t xml:space="preserve">El  90% está representado en el valor de las pretensiones indexadas de los PROCESOS que finalizaron con fallo a favor de las entidades del Distrito Capital. El impacto del éxito de eficiencia fiscal acumulado en términos de pretensiones indexadas ha permitido ahorrar a la ciudad $3.4 Billones de pesos aproximadamente, y el D.C. ha sido condenado en cerca de 377 mil millones de pesos.
VALOR CONTINGENTE JUDICIAL: De acuerdo con la última valoración trimestral del contingente judicial, reportado por la Secretaría Distrital de Hacienda, con corte al 31 de diciembre de 2018, el valor del contingente judicial asciende a $4,6 billones de pesos.
Es importante resaltar que el valor del contingente judicial es una valoración estimada de la suma que tendría que pagar el Distrito Capital en caso de perder todos los PROCESOS judiciales en contra, valorados al momento de la estimación económica del riesgo de pérdida.
</t>
  </si>
  <si>
    <t>Porcentaje de PROCESOS judiciales y extrajudiciales de la D.D.D.J. representados jurídicamente</t>
  </si>
  <si>
    <t>PROCESOS judiciales y extrajudiciales</t>
  </si>
  <si>
    <t>Cantidad de PROCESOS representados extrajudicialmente</t>
  </si>
  <si>
    <t>PROCESOS a representar extrajudicialmente por la SJD</t>
  </si>
  <si>
    <t>PROCESOS con representación legal a través de los abogados de la DDDJPDA</t>
  </si>
  <si>
    <t>PROCESOS registrados con representación legal a través de los abogados de la DDDJPDA</t>
  </si>
  <si>
    <t xml:space="preserve">Los abogados de representación que tienen a cargo PROCESOS terminados que se encuentran en cumplimiento, relacionan 11 PROCESOS de alto impacto para Bogotá, entre los cuales se cuentan: 
Descontaminación del Rio Bogotá, Ejes viales, Recuperación del Espacio Público  y Vendedores Informales estacionarios, Semi-estacionarios y Ambulantes que ocupan irregularmente el espacio público, 
San Juan de Dios, Predio Cantarrana, Cerros Orientales, Comunidad Muisca de Bosa, Baños Públicos, Espacio Público, Gavilanes
</t>
  </si>
  <si>
    <t xml:space="preserve">Tuvieron lugar 54 mesas de trabajo para la discusión de Proyectos de Decreto y/o algunos otros asuntos de índole jurídica, las cuales han sido útiles para generar 8 actos administrativos.
1.       Demanda contra Decreto 565/2017 - Humedales
2.       Instancias de coordinación
3.       Acciones predio Monteverde Humedal la Vaca
4.       Proyectos de Decreto Distrital de instancias de coordinación
5.       Revisión proyectos de Decreto Distrital racionalización de instancias SDG
6.       Revisión proyecto de Decreto único de Educación
7.       Revisión proyectos de Decreto Distrital de la SDCRD en trámite
8.       Revisión temas IDPYBA Delegación
9.       Proyecto modificación Decreto Distrital 351 de 2017
10.   Proyectos de Decretos y Acuerdos de la SDS
11.   Revisión observaciones proyecto de Decreto sobre embellecimiento fachadas
12.   Reglamentación Acuerdo Distrital 735 de 2019
13.   Publicación PP Transparencia
14.   Revisión proyecto de Decreto reglamentación Consejos locales de Gobierno
15.   Revisión comentarios y proyectos de comentarios de Acuerdo
16.   Revisión relación proyectos de Acuerdo y Decreto para trámite de firma del Alcalde
17.   Proyecto de Decreto Distrital asignación competencia disciplinaria Alcalde en SJD
18.   Revisión Proyecto de Decreto Único SED
19.   Proyecto de Decreto estacionamiento en vía
20.   Solicitud modificación Directiva 005 de 2018 - Alcalde Mayor
21.   Revisión proyecto de Convenio Acce Norte II
22.   Revisión Proyecto de Decreto SUGA y VIARTE
23.   Revisión trámite de actos posesión cabildos indígenas de Bogotá
24.   Definir acciones diálogos ciudadanos año 2019
25.   Concepto vacantes Consejo de Justicia
26.   Concepto 1848 de 2017 - Consejo de Estado - SCSR
27.   Resolución Manual de Funciones SJD
28.   Modificación Directiva N 005 de 2018
29.   Proyecto de Decreto Fenicia
30.   Proyecto modificación Directiva APP
31.   Proyecto de Decreto Distrital pico y placa emergencia ambiental
32.   Revisión trámite de Decretos Distritales PROCESOS disciplinarios competencia Alcalde Mayor
33.   Proyecto de circular conjunta lineamientos Venezolanos
34.   Revisión Resolución instrumentos Archivísticos PGD - PINAR - TRD
35.   Revisión proyecto de Decreto mecanismos de cargas urbanísticas
36.   Proyectos Decreto Distrital modificación estructura organizacional de SDG
37.   Revisión Resolución costos de reproducción
38.   Revisión Resolución Instrumentos Archivísticos TRD
39.   Trámite solicitud revocatoria directa Decreto Distrital 674 de 2018
40.   Jornada comunicación de avances sesión 11 de diciembre de 2018 - Comisión intersectorial SIGD
41.   Proyecto Acuerdo Distrital organización y funcionamiento de las localidades
42.   Revisión proyecto de Decreto Distrital revocatoria Decreto Distrital 674 de 2018
43.   Revisión del proyecto de Resolución que modifica Resolución 436/11 SG Cumplimiento fallo Guadalupe
44.   Publicidad en movimiento - Decreto Distrital 506 de 2003
45.   Proyecto de Decreto SUGA
46.   Decreto aprovechamiento económico de las APP
47.   Requisitos urbanos licitación CAD
48.   Revisión Resolución TRD
49.   Revisión conjunta del proyecto de Resolución de Modificación de las Resoluciones 042/2012 y 044 /2013 (María Paz)
50.   Temas Registro Instrumentos Públicos
51.   Revisión proyecto Voto Nacional
52.   Creación del Sistema Local de Coordinación
53.   Revisión pacto por la Transparencia para la lucha contra la corrupción
54.   Propuesta política de tratamiento de datos en el DC / Directiva intercambio de información de datos
Por último, adicional a los descrito anteriormente y dando cumplimiento a la Resolución 102 de 2017 de la Secretaría Jurídica Distrital, modificada por la Resolución 121 de 2017 de la Secretaría Jurídica Distrital que instituyó el Comité de Doctrina con el objeto de analizar, definir, determinar y orientar el ejercicio de la actividad conceptual al interior de la Secretaría Jurídica Distrital, en el periodo se han realizado 3 Comités así:
- Fecha 30/01/2019. Temas: Comités de conciliación en empresas de servicios públicos mixtos – Grupo de Energía.
- Fecha 28/02/2019. Temas: concepto unificador reconocimiento y compensación de vacaciones.
- Fecha 27/03/2019. Temas: improcedencia de la revocatoria de los actos administrativos expedidos por el Alcalde..
</t>
  </si>
  <si>
    <t>Procentaje de PROCESOS administrativos sancionatorios terminados</t>
  </si>
  <si>
    <t xml:space="preserve">Para la vigencia del 2019 se determinaron como línea base 366 PROCESOS, estableciendo una meta anual correspondiente al 80%, es decir un total de 293 PROCESOS con decisión definitiva.
De esta manera, durante el primer trimestre se profirieron un total de 65 Resoluciones finales que culminaron el proceso administrativo sancionatorio, dando cumplimiento a la meta establecida
</t>
  </si>
  <si>
    <t xml:space="preserve">De acuerdo a lo establecido en el Plan de Trabajo para la meta de gestión de la OAP “llevar a cabo actividades lúdicas que fortalezcan la gestión del conocimiento” se definió la estructura temática de las sesiones a realizar, así como el orden y la fecha estimada de realización de las jornadas del saber. Las actividades desarrolladas en lo referente a las actividades lúdicas de fortalecimiento en la gestión del conocimiento, contribuyeron al cumplimiento total de la programación de la meta “desarrollar seis (6) sesiones de gestión del conocimiento que fortalezcan los PROCESOS de planeación”.
</t>
  </si>
  <si>
    <t xml:space="preserve">Durante el trimestre, se llevó a cabo la mesa de trabajo para la revisión del Portafolio de Productos y Servicios de la Secretaría Jurídica Distrital y las herramientas que lo integran y se realizó la revisión del módulo de Producto No Conforme frente al manual de usuario y el procedimiento Caracterización y Control de Productos y/o Servicios, con código 2310100-PR-007.
se realizó la reprogramación del Plan de Acción para la vigencia 2019, en los Componentes de Inversión y de Gestión, así como también la programación de la Territorialización de la inversión Distrital y las actividades necesarias para dar cumplimiento a las metas de los proyectos en la actual vigencia, se elaboró la programación del PAC del proyecto de inversión para los períodos marzo-abril y se actualizaron las Fichas EBI para los cuatro (4) proyectos de inversión que ejecuta la Entidad, generando nuevas versiones a través del SEGPLAN.A través del módulo de indicadores del aplicativo SIG - Smart, en atención al flujo de actividades establecido en el aplicativo, se llevó a cabo la aprobación y corrección de metas de la Oficina Asesora de Planeación, reportadas por el responsable asignado para el ingreso de los datos.Se adelantaron actividades de:Proporcionar orientaciones en la construcción de los mapas de riesgos de los PROCESOS y socializar la resolución 107 de 2018 (Adopción del SIG, roles y responsabilidades).
Divulgar la Política de Administración de Riesgos, versión 02, mediante la explicación de cada uno de sus componentes.
Brindar orientaciones para el registro del primer monitoreo y revisión a los riesgos.
Una vez que los mapas de riesgos de gestión de los diferentes PROCESOS de la entidad, fueron validados, se publicó el mapa de riesgos de gestión consolidado y se llevó a cabo su publicación en web del mapa de riesgos Consolidado.
</t>
  </si>
  <si>
    <t xml:space="preserve">Auditorias de SIG.
Para el primer trimestre de la vigencia 2019, la Oficina de Control interno ha realizado 1 Auditoria al Proceso de Talento Humano de acuerdo a la programación del Plan Anual de Auditoría PAA 2019. 
Planes de mejoramiento.
Durante el primer trimestre de la vigencia 2019, se han realizado dos (2) seguimientos al Plan de Mejoramiento Suscrito con la Contraloría Distrital y un (1) Seguimiento a los planes de mejoramiento resultado de las Auditorías de gestión de Calidad realizadas durante la vigencia 2018 a los siguientes PROCESOS: Control Interno Disciplinario, Gestión Disciplinaria Distrital, Atención a la Ciudadanía, Gestión Financiera, Notificaciones, Gestión Jurídica Distrital, Gestión de las Comunicaciones, Planeación y mejora Continua, Gestión TIC, Gestión Documental, Inspección Vigilancia y Control ESAL, Gestión Contractual, 
Acciones de mejora.
La Oficina de Control Interno en el mes de diciembre de 2018 realizó una actualización a la documentación del Proceso de Evaluación Independiente para su gestión durante la vigencia de 2019. 
</t>
  </si>
  <si>
    <t xml:space="preserve">Reunión con la Oficina Asesora de Planeación y los diferentes responsables de los PROCESOS y procedimientos, para identificar los PROCESOS/ procedimientos se encuentran automatizados o se encuentran parcialmente.
PROCESOS Y PROCEDIMIENTOS TOTAL AUTOMATIZADOS
Se encuentra 8 procedimientos totalmente automatizados, eso quiere decir que las actividades se realizan al interior del procedimiento utiliza herramientas tecnológicas (correo electrónico, sistema de información).
Proceso
No
Código
Documento
 Automatización
PLANEACIÓN Y MEJORA CONTINUA
2
2310100-PR-001
Elaboración y Control de Documentos
SI
PLANEACIÓN Y MEJORA CONTINUA
6
2310100-PR-006
Gestión de Riesgos
SI
PLANEACIÓN Y MEJORA CONTINUA
12
2310100-PR-085
Construcción y Actualización de Normograma
SI
GESTIÓN DE TIC
14
2310200-PR-016
Atención y Apoyo a Usuarios
SI
ATENCIÓN A LA CIUDADANÍA
36
2311000-PR-014
Gestión y Seguimiento a los Requerimientos Presentados por la Ciudadanía
SI
GESTIÓN FINANCIERA
55
2311420-PR-063
Creación de terceros de contratistas y proveedores
SI
GESTIÓN FINANCIERA
57
2311420-PR-065
Reportes de Información Tributaria a la Tesorería Distrital
SI
GESTIÓN ADMINISTRATIVA
59
2311500-PR-039
Identificación y actualización de la normatividad ambiental
SI
PROCESOS Y PROCEDIMIENTOS PARCIAL AUTOMATIZADOS
Se encuentra 33 procedimientos parcialmente automatizados, eso quiere decir que las actividades se realizan al interior del procedimiento utiliza herramientas tecnológicas (correo electrónico, sistema de información), pero además existen etapas en la cuales se deben diligenciar documentos e imprimirlos y allí se pierde la automatización del mismo.
Documento del Plan de Diagnóstico y Estrategia de Transición de IPv4 a IPv6 (Protocolo de Internet Versión 6), aprobado y divulgado por el Comité Institucional de Desempeño.
IPv6 es la nueva versión del Protocolo de Internet está destinada a sustituir al estándar IPv4, la misma cuenta con un límite de direcciones de red, lo cual impide el crecimiento de la red.
En el Informe de Infraestructura Adopción del Protocolo IPv6 se diagnosticó la situación actual de la Secretaría Jurídica Distrital identificando que se tenía habilitada una red de datos cableada e inalámbrica al interior de la manzana Liévano, distribuida en cuatro (4) Edificios, desde donde sus funcionarios, contratistas y visitantes están conectados para llevar a cabo las actividades propias de la entidad y se tiene contratado un canal de acceso a internet con el proveedor ETB, en una configuración de alta disponibilidad de dos canales en configuración activo pasivo con un ancho de banda de 128 Mbps.
Se realizó un inventario de hardware y software para identificar los elementos que se deberían configurar al momento de la transición de IPv4 a IPv6.
Se realizó un análisis premilitar revisando la ficha técnica de cada dispositivo (Switch, controladora Wifi, Acces point, servidores Windows), identificando que tiene la capacidad de soportar la configuración del protocolo IPv6.
Para mantener la operatividad de la red, es necesario hacer configuración el dual stack, es decir al actual protocolo IPv4 adicionar el protocolo IPv6, para que trabajen en conjunto, esto debido a que en internet el tráfico de Ipv6 tiene prioridad en su red, sin embargo, muchos sitios continúan aún trabajando sobre IPv4.
Para ejecutar la migración, no se necesita modificar la topología física de la red de datos, se hace es configuración lógica adicionando el nuevo protocolo.
Se realizaron las pruebas de IPv6 con el proveedor de internet ETB, se configuró las VLAN internas, Vlan de conexión entre el firewall y el Sw core, Vlan de gestión de los Sw y controladores Wifi, Vlan de servidores, configuración de los servidores DNS en los controladores de dominio y el firewall, equipos de cómputo y sistemas de información. Falta la aprobación y divulgación por el Comité Institucional de Desempeño del Plan de Diagnóstico y Estrategia de Transición de IPv4 a IPv6.
</t>
  </si>
  <si>
    <t>El proyecto de inversión alcanzó una ejecución del 59,06%, el rezago obedece a el acatamiento de los trámites internos a que deben someterse los PROCESOS contractuales; no obstante, ya se encuentran radicados las solicitudes de contratación que permitirán alcanzar la meta proyectada</t>
  </si>
  <si>
    <t>PROYECTO DE INVERSIÓN 7509</t>
  </si>
  <si>
    <t>PROYECTO DE INVERSIÓN 7501</t>
  </si>
  <si>
    <t>PROYECTO DE INVERSIÓN 7502</t>
  </si>
  <si>
    <t>RESULTADO</t>
  </si>
  <si>
    <t>3-2019-2671 / 
3-2019-2868</t>
  </si>
  <si>
    <t>PROGRAMADO 2016</t>
  </si>
  <si>
    <t>EJECUTADO 2016</t>
  </si>
  <si>
    <t>PROGRAMADO 2017</t>
  </si>
  <si>
    <t>EJECUTADO 2017</t>
  </si>
  <si>
    <t>PROGRAMADO 2018</t>
  </si>
  <si>
    <t>EJECUTADO 2018</t>
  </si>
  <si>
    <t>PROGRAMADO 2019</t>
  </si>
  <si>
    <t>EJECUTADO 2019</t>
  </si>
  <si>
    <t>Etiquetas de fila</t>
  </si>
  <si>
    <t>Etiquetas de columna</t>
  </si>
  <si>
    <t>Cuenta de INDICADOR</t>
  </si>
  <si>
    <t>Total</t>
  </si>
  <si>
    <t>Se cumple con el indicdor se remplaza por seguimiento en el Plan de Contraloría</t>
  </si>
  <si>
    <t>Cuenta de FINALIZADA 1
CUMPLIDO2</t>
  </si>
  <si>
    <t>Cuenta de NOMBRE_DEL_INDICADOR</t>
  </si>
  <si>
    <t>Total DESPACHO SECRETARÍA JURÍDICA</t>
  </si>
  <si>
    <t>Total DIRECCIÓN DE GESTIÓN CORPORATIVA</t>
  </si>
  <si>
    <t>Total DIRECCIÓN DISTRITAL DE ASUNTOS DISCIPLINARIOS</t>
  </si>
  <si>
    <t>Total DIRECCIÓN DISTRITAL DE DEFENSA JUDICIAL Y PREVENCIÓN DEL DAÑO ANTIJURÍDICO</t>
  </si>
  <si>
    <t>Total DIRECCIÓN DISTRITAL DE DOCTRINA Y ASUNTOS NORMATIVOS</t>
  </si>
  <si>
    <t>Total DIRECCIÓN DISTRITAL DE INSPECCIÓN, VIGILANCIA Y CONTROL DE PERSONAS JURÍDICAS SIN ÁNIMO DE LUCRO</t>
  </si>
  <si>
    <t>Total DIRECCIÓN DISTRITAL DE POLÍTICA E INFORMÁTICA JURÍDICA</t>
  </si>
  <si>
    <t>Total OFICINA ASESORA DE PLANEACIÓN</t>
  </si>
  <si>
    <t>Total OFICINA DE CONTROL INTERNO</t>
  </si>
  <si>
    <t xml:space="preserve">Total OFICINA DE TECNOLOGÍAS DE LA INFORMACIÓN Y LAS COMUNICACIONES </t>
  </si>
  <si>
    <t>Total SUBSECRETARÍA JURÍDICA DISTRITAL</t>
  </si>
  <si>
    <t>PONDERADO</t>
  </si>
  <si>
    <t>PORCENTAJE DE CONTRATOS ADJUDICADOS</t>
  </si>
  <si>
    <t>PORCENTAJE DE SATISFACCIÓN EN LA PRESTACIÓN DEL SERVICIO TIC</t>
  </si>
  <si>
    <t>PORCENTAJE DE DISPONIBILIDAD DE LOS SERVICIOS TECNOLÓGICOS DE LA SJD</t>
  </si>
  <si>
    <t>PORCENTAJE DE AVANCE EN LA IMPLEMENTACIÓN DE LA POLÍTICA DE SEGURIDAD DIGITAL EN LA ENTIDAD.</t>
  </si>
  <si>
    <t>NÚMERO ACTOS ADMINISTRATIVO NOTIFICADOS DE MANERA INDEBIDA</t>
  </si>
  <si>
    <t>1er trimestre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</si>
</sst>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164" formatCode="0.0%"/>
    <numFmt numFmtId="165" formatCode="_-* #,##0.00_-;\-* #,##0.00_-;_-* &quot;-&quot;_-;_-@_-"/>
    <numFmt numFmtId="166" formatCode="_-* #,##0.0_-;\-* #,##0.0_-;_-* &quot;-&quot;_-;_-@_-"/>
    <numFmt numFmtId="167" formatCode="0.0"/>
  </numFmts>
  <fonts count="98" x14ac:knownFonts="1">
    <font>
      <sz val="11"/>
      <color theme="1"/>
      <name val="Calibri"/>
      <family val="2"/>
      <scheme val="minor"/>
    </font>
    <font>
      <sz val="11"/>
      <color theme="1"/>
      <name val="Calibri"/>
      <family val="2"/>
      <scheme val="minor"/>
    </font>
    <font>
      <sz val="8"/>
      <color theme="1"/>
      <name val="Arial"/>
      <family val="2"/>
    </font>
    <font>
      <b/>
      <sz val="11"/>
      <color theme="1"/>
      <name val="Arial"/>
      <family val="2"/>
    </font>
    <font>
      <b/>
      <sz val="8"/>
      <color theme="1"/>
      <name val="Arial"/>
      <family val="2"/>
    </font>
    <font>
      <sz val="7"/>
      <color theme="1"/>
      <name val="Arial"/>
      <family val="2"/>
    </font>
    <font>
      <sz val="8"/>
      <color theme="0"/>
      <name val="Arial"/>
      <family val="2"/>
    </font>
    <font>
      <sz val="10"/>
      <color theme="1"/>
      <name val="Arial"/>
      <family val="2"/>
    </font>
    <font>
      <sz val="10"/>
      <name val="Arial"/>
      <family val="2"/>
    </font>
    <font>
      <sz val="12"/>
      <name val="Book Antiqua"/>
      <family val="1"/>
    </font>
    <font>
      <b/>
      <sz val="12"/>
      <name val="Tahoma"/>
      <family val="2"/>
    </font>
    <font>
      <sz val="12"/>
      <name val="Tahoma"/>
      <family val="2"/>
    </font>
    <font>
      <sz val="12"/>
      <color theme="1"/>
      <name val="Arial Narrow"/>
      <family val="2"/>
    </font>
    <font>
      <b/>
      <sz val="11"/>
      <color theme="1"/>
      <name val="Calibri"/>
      <family val="2"/>
      <scheme val="minor"/>
    </font>
    <font>
      <b/>
      <sz val="9"/>
      <color theme="1"/>
      <name val="Arial"/>
      <family val="2"/>
    </font>
    <font>
      <b/>
      <sz val="7"/>
      <color theme="1"/>
      <name val="Arial"/>
      <family val="2"/>
    </font>
    <font>
      <b/>
      <sz val="9"/>
      <color theme="3"/>
      <name val="Arial"/>
      <family val="2"/>
    </font>
    <font>
      <b/>
      <sz val="5"/>
      <color theme="1"/>
      <name val="Arial"/>
      <family val="2"/>
    </font>
    <font>
      <sz val="11"/>
      <color theme="0"/>
      <name val="Calibri"/>
      <family val="2"/>
      <scheme val="minor"/>
    </font>
    <font>
      <b/>
      <sz val="8"/>
      <color theme="0"/>
      <name val="Arial"/>
      <family val="2"/>
    </font>
    <font>
      <b/>
      <sz val="22"/>
      <color theme="0"/>
      <name val="Calibri"/>
      <family val="2"/>
      <scheme val="minor"/>
    </font>
    <font>
      <b/>
      <sz val="24"/>
      <color theme="1"/>
      <name val="Calibri"/>
      <family val="2"/>
      <scheme val="minor"/>
    </font>
    <font>
      <sz val="12"/>
      <color theme="1"/>
      <name val="Calibri"/>
      <family val="2"/>
      <scheme val="minor"/>
    </font>
    <font>
      <b/>
      <sz val="20"/>
      <color theme="1"/>
      <name val="Calibri"/>
      <family val="2"/>
      <scheme val="minor"/>
    </font>
    <font>
      <b/>
      <sz val="22"/>
      <color theme="1"/>
      <name val="Calibri"/>
      <family val="2"/>
      <scheme val="minor"/>
    </font>
    <font>
      <b/>
      <sz val="12"/>
      <color theme="1"/>
      <name val="Calibri"/>
      <family val="2"/>
      <scheme val="minor"/>
    </font>
    <font>
      <b/>
      <sz val="16"/>
      <color theme="1"/>
      <name val="Calibri"/>
      <family val="2"/>
      <scheme val="minor"/>
    </font>
    <font>
      <b/>
      <sz val="28"/>
      <color theme="1"/>
      <name val="Calibri"/>
      <family val="2"/>
      <scheme val="minor"/>
    </font>
    <font>
      <sz val="24"/>
      <color theme="1"/>
      <name val="Calibri"/>
      <family val="2"/>
      <scheme val="minor"/>
    </font>
    <font>
      <sz val="8"/>
      <color theme="1"/>
      <name val="Calibri"/>
      <family val="2"/>
      <scheme val="minor"/>
    </font>
    <font>
      <b/>
      <sz val="12"/>
      <color theme="1"/>
      <name val="Arial"/>
      <family val="2"/>
    </font>
    <font>
      <b/>
      <sz val="14"/>
      <color theme="1"/>
      <name val="Arial"/>
      <family val="2"/>
    </font>
    <font>
      <b/>
      <sz val="22"/>
      <color theme="0"/>
      <name val="Arial"/>
      <family val="2"/>
    </font>
    <font>
      <sz val="9"/>
      <color theme="1"/>
      <name val="Arial"/>
      <family val="2"/>
    </font>
    <font>
      <sz val="8"/>
      <name val="Arial"/>
      <family val="2"/>
    </font>
    <font>
      <sz val="11"/>
      <color indexed="8"/>
      <name val="Calibri"/>
      <family val="2"/>
    </font>
    <font>
      <b/>
      <sz val="8"/>
      <name val="Calibri"/>
      <family val="2"/>
    </font>
    <font>
      <sz val="7"/>
      <name val="Arial"/>
      <family val="2"/>
    </font>
    <font>
      <b/>
      <sz val="6"/>
      <color theme="1"/>
      <name val="Arial"/>
      <family val="2"/>
    </font>
    <font>
      <b/>
      <sz val="8"/>
      <name val="Arial"/>
      <family val="2"/>
    </font>
    <font>
      <b/>
      <sz val="10"/>
      <color theme="1"/>
      <name val="Arial"/>
      <family val="2"/>
    </font>
    <font>
      <b/>
      <sz val="72"/>
      <color theme="1"/>
      <name val="MT Extra"/>
      <family val="1"/>
      <charset val="2"/>
    </font>
    <font>
      <sz val="8"/>
      <color rgb="FF000000"/>
      <name val="Segoe UI"/>
      <family val="2"/>
    </font>
    <font>
      <u/>
      <sz val="11"/>
      <color theme="10"/>
      <name val="Calibri"/>
      <family val="2"/>
      <scheme val="minor"/>
    </font>
    <font>
      <b/>
      <sz val="18"/>
      <color theme="1"/>
      <name val="Calibri"/>
      <family val="2"/>
      <scheme val="minor"/>
    </font>
    <font>
      <sz val="10"/>
      <color theme="1"/>
      <name val="Calibri"/>
      <family val="2"/>
      <scheme val="minor"/>
    </font>
    <font>
      <sz val="12"/>
      <color theme="0"/>
      <name val="Calibri"/>
      <family val="2"/>
      <scheme val="minor"/>
    </font>
    <font>
      <b/>
      <sz val="11"/>
      <color theme="0"/>
      <name val="Calibri"/>
      <family val="2"/>
      <scheme val="minor"/>
    </font>
    <font>
      <b/>
      <sz val="10"/>
      <color theme="1"/>
      <name val="Calibri"/>
      <family val="2"/>
      <scheme val="minor"/>
    </font>
    <font>
      <b/>
      <sz val="22"/>
      <color theme="8" tint="-0.249977111117893"/>
      <name val="Calibri"/>
      <family val="2"/>
      <scheme val="minor"/>
    </font>
    <font>
      <sz val="10"/>
      <color theme="8" tint="-0.249977111117893"/>
      <name val="Calibri"/>
      <family val="2"/>
      <scheme val="minor"/>
    </font>
    <font>
      <sz val="9"/>
      <name val="Arial"/>
      <family val="2"/>
    </font>
    <font>
      <sz val="11"/>
      <name val="Calibri"/>
      <family val="2"/>
      <scheme val="minor"/>
    </font>
    <font>
      <sz val="12"/>
      <name val="Calibri"/>
      <family val="2"/>
      <scheme val="minor"/>
    </font>
    <font>
      <sz val="7"/>
      <name val="Calibri"/>
      <family val="2"/>
      <scheme val="minor"/>
    </font>
    <font>
      <sz val="8"/>
      <name val="Calibri"/>
      <family val="2"/>
      <scheme val="minor"/>
    </font>
    <font>
      <sz val="24"/>
      <color theme="4" tint="0.79998168889431442"/>
      <name val="Calibri"/>
      <family val="2"/>
      <scheme val="minor"/>
    </font>
    <font>
      <b/>
      <sz val="18"/>
      <color theme="1"/>
      <name val="Arial"/>
      <family val="2"/>
    </font>
    <font>
      <b/>
      <sz val="8"/>
      <color theme="1"/>
      <name val="Calibri"/>
      <family val="2"/>
      <scheme val="minor"/>
    </font>
    <font>
      <b/>
      <sz val="18"/>
      <color theme="3" tint="-0.249977111117893"/>
      <name val="Calibri"/>
      <family val="2"/>
      <scheme val="minor"/>
    </font>
    <font>
      <b/>
      <sz val="14"/>
      <color theme="1"/>
      <name val="Calibri"/>
      <family val="2"/>
      <scheme val="minor"/>
    </font>
    <font>
      <sz val="10"/>
      <color rgb="FF222222"/>
      <name val="Arial"/>
      <family val="2"/>
    </font>
    <font>
      <b/>
      <sz val="72"/>
      <color rgb="FF00FF00"/>
      <name val="Calibri"/>
      <family val="2"/>
      <scheme val="minor"/>
    </font>
    <font>
      <b/>
      <sz val="32"/>
      <color rgb="FFFFFFFF"/>
      <name val="Calibri"/>
      <family val="2"/>
    </font>
    <font>
      <sz val="14"/>
      <color rgb="FF000000"/>
      <name val="Calibri"/>
      <family val="2"/>
    </font>
    <font>
      <b/>
      <sz val="18"/>
      <color rgb="FF000000"/>
      <name val="Calibri"/>
      <family val="2"/>
    </font>
    <font>
      <b/>
      <sz val="12"/>
      <color rgb="FF000000"/>
      <name val="Calibri"/>
      <family val="2"/>
    </font>
    <font>
      <b/>
      <sz val="14"/>
      <color rgb="FF000000"/>
      <name val="Calibri"/>
      <family val="2"/>
    </font>
    <font>
      <b/>
      <sz val="14"/>
      <color rgb="FF548235"/>
      <name val="Calibri"/>
      <family val="2"/>
    </font>
    <font>
      <b/>
      <sz val="14"/>
      <color rgb="FFFFC000"/>
      <name val="Calibri"/>
      <family val="2"/>
    </font>
    <font>
      <b/>
      <sz val="14"/>
      <color rgb="FFFF0000"/>
      <name val="Calibri"/>
      <family val="2"/>
    </font>
    <font>
      <b/>
      <sz val="14"/>
      <color rgb="FF00B050"/>
      <name val="Calibri"/>
      <family val="2"/>
    </font>
    <font>
      <b/>
      <sz val="16"/>
      <color rgb="FF000000"/>
      <name val="Calibri"/>
      <family val="2"/>
    </font>
    <font>
      <b/>
      <sz val="28"/>
      <color rgb="FFFFFFFF"/>
      <name val="Calibri"/>
      <family val="2"/>
    </font>
    <font>
      <b/>
      <sz val="36"/>
      <color theme="1"/>
      <name val="Calibri"/>
      <family val="2"/>
      <scheme val="minor"/>
    </font>
    <font>
      <sz val="11"/>
      <color theme="1"/>
      <name val="Arial"/>
      <family val="2"/>
    </font>
    <font>
      <b/>
      <sz val="10"/>
      <color rgb="FFFF0000"/>
      <name val="Verdana"/>
      <family val="2"/>
    </font>
    <font>
      <sz val="10"/>
      <color rgb="FF000080"/>
      <name val="Verdana"/>
      <family val="2"/>
    </font>
    <font>
      <sz val="16"/>
      <color theme="1"/>
      <name val="Calibri"/>
      <family val="2"/>
      <scheme val="minor"/>
    </font>
    <font>
      <sz val="8"/>
      <color theme="0"/>
      <name val="Calibri"/>
      <family val="2"/>
      <scheme val="minor"/>
    </font>
    <font>
      <sz val="7"/>
      <color theme="0"/>
      <name val="Calibri"/>
      <family val="2"/>
      <scheme val="minor"/>
    </font>
    <font>
      <b/>
      <sz val="14"/>
      <name val="Calibri"/>
      <family val="2"/>
      <scheme val="minor"/>
    </font>
    <font>
      <b/>
      <sz val="28"/>
      <color theme="0"/>
      <name val="Calibri"/>
      <family val="2"/>
      <scheme val="minor"/>
    </font>
    <font>
      <sz val="11"/>
      <color theme="4" tint="-0.249977111117893"/>
      <name val="Calibri"/>
      <family val="2"/>
      <scheme val="minor"/>
    </font>
    <font>
      <b/>
      <sz val="26"/>
      <color theme="1"/>
      <name val="Calibri"/>
      <family val="2"/>
      <scheme val="minor"/>
    </font>
    <font>
      <b/>
      <sz val="14"/>
      <color theme="0" tint="-0.499984740745262"/>
      <name val="Calibri"/>
      <family val="2"/>
      <scheme val="minor"/>
    </font>
    <font>
      <b/>
      <sz val="16"/>
      <color theme="0" tint="-0.499984740745262"/>
      <name val="Calibri"/>
      <family val="2"/>
      <scheme val="minor"/>
    </font>
    <font>
      <b/>
      <sz val="9"/>
      <color theme="1"/>
      <name val="Calibri"/>
      <family val="2"/>
      <scheme val="minor"/>
    </font>
    <font>
      <b/>
      <sz val="16"/>
      <color theme="4" tint="-0.249977111117893"/>
      <name val="Calibri"/>
      <family val="2"/>
      <scheme val="minor"/>
    </font>
    <font>
      <b/>
      <sz val="11"/>
      <color theme="4" tint="-0.249977111117893"/>
      <name val="Calibri"/>
      <family val="2"/>
      <scheme val="minor"/>
    </font>
    <font>
      <sz val="18"/>
      <color theme="1"/>
      <name val="Calibri"/>
      <family val="2"/>
      <scheme val="minor"/>
    </font>
    <font>
      <b/>
      <sz val="10"/>
      <color theme="4" tint="-0.499984740745262"/>
      <name val="Arial"/>
      <family val="2"/>
    </font>
    <font>
      <sz val="8"/>
      <color theme="4" tint="-0.499984740745262"/>
      <name val="Arial"/>
      <family val="2"/>
    </font>
    <font>
      <b/>
      <sz val="8"/>
      <color theme="4" tint="-0.499984740745262"/>
      <name val="Arial"/>
      <family val="2"/>
    </font>
    <font>
      <b/>
      <sz val="9"/>
      <color theme="4" tint="-0.499984740745262"/>
      <name val="Arial"/>
      <family val="2"/>
    </font>
    <font>
      <sz val="9"/>
      <color theme="4" tint="-0.499984740745262"/>
      <name val="Arial"/>
      <family val="2"/>
    </font>
    <font>
      <b/>
      <sz val="11"/>
      <color rgb="FFFF0000"/>
      <name val="Arial"/>
      <family val="2"/>
    </font>
    <font>
      <b/>
      <sz val="11"/>
      <color theme="4" tint="-0.499984740745262"/>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39997558519241921"/>
        <bgColor indexed="64"/>
      </patternFill>
    </fill>
    <fill>
      <patternFill patternType="solid">
        <fgColor rgb="FF92D050"/>
        <bgColor indexed="64"/>
      </patternFill>
    </fill>
    <fill>
      <gradientFill degree="270">
        <stop position="0">
          <color theme="0"/>
        </stop>
        <stop position="1">
          <color theme="4" tint="0.80001220740379042"/>
        </stop>
      </gradientFill>
    </fill>
    <fill>
      <patternFill patternType="solid">
        <fgColor theme="0" tint="-4.9989318521683403E-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rgb="FFFFFF00"/>
        <bgColor indexed="64"/>
      </patternFill>
    </fill>
    <fill>
      <patternFill patternType="solid">
        <fgColor theme="0" tint="-0.14999847407452621"/>
        <bgColor indexed="64"/>
      </patternFill>
    </fill>
    <fill>
      <gradientFill degree="270">
        <stop position="0">
          <color theme="4" tint="0.40000610370189521"/>
        </stop>
        <stop position="1">
          <color theme="4" tint="-0.25098422193060094"/>
        </stop>
      </gradientFill>
    </fill>
    <fill>
      <gradientFill degree="180">
        <stop position="0">
          <color theme="4" tint="0.59999389629810485"/>
        </stop>
        <stop position="1">
          <color theme="4"/>
        </stop>
      </gradient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1" tint="0.34998626667073579"/>
        <bgColor indexed="64"/>
      </patternFill>
    </fill>
    <fill>
      <patternFill patternType="solid">
        <fgColor theme="2" tint="-0.499984740745262"/>
        <bgColor indexed="64"/>
      </patternFill>
    </fill>
    <fill>
      <patternFill patternType="solid">
        <fgColor theme="0" tint="-0.14999847407452621"/>
        <bgColor auto="1"/>
      </patternFill>
    </fill>
    <fill>
      <patternFill patternType="solid">
        <fgColor theme="4" tint="0.59999389629810485"/>
        <bgColor auto="1"/>
      </patternFill>
    </fill>
    <fill>
      <patternFill patternType="solid">
        <fgColor rgb="FFFFFF99"/>
        <bgColor indexed="64"/>
      </patternFill>
    </fill>
    <fill>
      <patternFill patternType="solid">
        <fgColor rgb="FF66FF99"/>
        <bgColor indexed="64"/>
      </patternFill>
    </fill>
    <fill>
      <patternFill patternType="solid">
        <fgColor theme="7"/>
        <bgColor indexed="64"/>
      </patternFill>
    </fill>
    <fill>
      <patternFill patternType="solid">
        <fgColor rgb="FF2F75B5"/>
        <bgColor indexed="64"/>
      </patternFill>
    </fill>
    <fill>
      <patternFill patternType="solid">
        <fgColor rgb="FFDDEBF7"/>
        <bgColor indexed="64"/>
      </patternFill>
    </fill>
    <fill>
      <patternFill patternType="solid">
        <fgColor rgb="FFFFFFFF"/>
        <bgColor indexed="64"/>
      </patternFill>
    </fill>
    <fill>
      <patternFill patternType="solid">
        <fgColor theme="1"/>
        <bgColor indexed="64"/>
      </patternFill>
    </fill>
    <fill>
      <patternFill patternType="solid">
        <fgColor theme="1"/>
        <bgColor auto="1"/>
      </patternFill>
    </fill>
  </fills>
  <borders count="119">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auto="1"/>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medium">
        <color theme="4" tint="0.39994506668294322"/>
      </left>
      <right style="dashed">
        <color theme="4" tint="0.39994506668294322"/>
      </right>
      <top style="medium">
        <color theme="4" tint="0.39994506668294322"/>
      </top>
      <bottom/>
      <diagonal/>
    </border>
    <border>
      <left style="dashed">
        <color theme="4" tint="0.39994506668294322"/>
      </left>
      <right style="medium">
        <color theme="4" tint="0.39994506668294322"/>
      </right>
      <top style="medium">
        <color theme="4" tint="0.39994506668294322"/>
      </top>
      <bottom/>
      <diagonal/>
    </border>
    <border>
      <left/>
      <right/>
      <top/>
      <bottom style="thin">
        <color theme="4" tint="0.39997558519241921"/>
      </bottom>
      <diagonal/>
    </border>
    <border>
      <left style="medium">
        <color theme="4" tint="0.39994506668294322"/>
      </left>
      <right style="dashed">
        <color theme="4" tint="0.39994506668294322"/>
      </right>
      <top/>
      <bottom style="thin">
        <color theme="4" tint="0.39997558519241921"/>
      </bottom>
      <diagonal/>
    </border>
    <border>
      <left style="dashed">
        <color theme="4" tint="0.39994506668294322"/>
      </left>
      <right style="medium">
        <color theme="4" tint="0.39994506668294322"/>
      </right>
      <top/>
      <bottom style="thin">
        <color theme="4" tint="0.39997558519241921"/>
      </bottom>
      <diagonal/>
    </border>
    <border>
      <left style="medium">
        <color theme="4" tint="0.39994506668294322"/>
      </left>
      <right/>
      <top style="medium">
        <color theme="4" tint="0.39994506668294322"/>
      </top>
      <bottom style="medium">
        <color theme="4" tint="0.39994506668294322"/>
      </bottom>
      <diagonal/>
    </border>
    <border>
      <left/>
      <right style="medium">
        <color theme="4" tint="0.39994506668294322"/>
      </right>
      <top style="medium">
        <color theme="4" tint="0.39994506668294322"/>
      </top>
      <bottom style="medium">
        <color theme="4" tint="0.39994506668294322"/>
      </bottom>
      <diagonal/>
    </border>
    <border>
      <left style="medium">
        <color theme="4" tint="0.39994506668294322"/>
      </left>
      <right style="dashed">
        <color theme="4" tint="0.39994506668294322"/>
      </right>
      <top style="thin">
        <color theme="4" tint="0.39997558519241921"/>
      </top>
      <bottom style="medium">
        <color theme="4" tint="0.39991454817346722"/>
      </bottom>
      <diagonal/>
    </border>
    <border>
      <left style="dashed">
        <color theme="4" tint="0.39994506668294322"/>
      </left>
      <right style="medium">
        <color theme="4" tint="0.39994506668294322"/>
      </right>
      <top style="thin">
        <color theme="4" tint="0.39997558519241921"/>
      </top>
      <bottom style="medium">
        <color theme="4" tint="0.3999145481734672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theme="4" tint="-0.24994659260841701"/>
      </bottom>
      <diagonal/>
    </border>
    <border>
      <left/>
      <right/>
      <top style="thin">
        <color theme="4" tint="-0.24994659260841701"/>
      </top>
      <bottom style="thin">
        <color theme="4" tint="-0.24994659260841701"/>
      </bottom>
      <diagonal/>
    </border>
    <border>
      <left/>
      <right/>
      <top/>
      <bottom style="medium">
        <color theme="4" tint="0.39994506668294322"/>
      </bottom>
      <diagonal/>
    </border>
    <border>
      <left/>
      <right/>
      <top style="medium">
        <color theme="4" tint="0.39994506668294322"/>
      </top>
      <bottom/>
      <diagonal/>
    </border>
    <border>
      <left/>
      <right/>
      <top style="thin">
        <color theme="4"/>
      </top>
      <bottom style="thin">
        <color theme="4"/>
      </bottom>
      <diagonal/>
    </border>
    <border>
      <left style="thin">
        <color indexed="64"/>
      </left>
      <right style="medium">
        <color indexed="64"/>
      </right>
      <top style="dashed">
        <color indexed="64"/>
      </top>
      <bottom style="medium">
        <color indexed="64"/>
      </bottom>
      <diagonal/>
    </border>
    <border>
      <left style="medium">
        <color theme="4" tint="0.39994506668294322"/>
      </left>
      <right/>
      <top style="medium">
        <color theme="4" tint="0.39991454817346722"/>
      </top>
      <bottom style="thin">
        <color theme="4" tint="0.39991454817346722"/>
      </bottom>
      <diagonal/>
    </border>
    <border>
      <left/>
      <right style="medium">
        <color theme="4" tint="0.39991454817346722"/>
      </right>
      <top style="medium">
        <color theme="4" tint="0.39991454817346722"/>
      </top>
      <bottom style="thin">
        <color theme="4" tint="0.39991454817346722"/>
      </bottom>
      <diagonal/>
    </border>
    <border>
      <left style="medium">
        <color theme="4" tint="0.39994506668294322"/>
      </left>
      <right/>
      <top style="thin">
        <color theme="4" tint="0.39991454817346722"/>
      </top>
      <bottom style="thin">
        <color theme="4" tint="0.39991454817346722"/>
      </bottom>
      <diagonal/>
    </border>
    <border>
      <left/>
      <right style="medium">
        <color theme="4" tint="0.39991454817346722"/>
      </right>
      <top style="thin">
        <color theme="4" tint="0.39991454817346722"/>
      </top>
      <bottom style="thin">
        <color theme="4" tint="0.39991454817346722"/>
      </bottom>
      <diagonal/>
    </border>
    <border>
      <left style="medium">
        <color theme="4" tint="0.39994506668294322"/>
      </left>
      <right style="medium">
        <color theme="4" tint="0.39994506668294322"/>
      </right>
      <top style="thin">
        <color theme="4" tint="0.39991454817346722"/>
      </top>
      <bottom style="thin">
        <color theme="4" tint="0.39991454817346722"/>
      </bottom>
      <diagonal/>
    </border>
    <border>
      <left style="medium">
        <color theme="4" tint="0.39994506668294322"/>
      </left>
      <right style="medium">
        <color theme="4" tint="0.39994506668294322"/>
      </right>
      <top style="thin">
        <color theme="4" tint="0.39991454817346722"/>
      </top>
      <bottom style="medium">
        <color theme="4" tint="0.39991454817346722"/>
      </bottom>
      <diagonal/>
    </border>
    <border>
      <left/>
      <right style="medium">
        <color theme="4" tint="0.39991454817346722"/>
      </right>
      <top style="thin">
        <color theme="4" tint="0.39991454817346722"/>
      </top>
      <bottom style="medium">
        <color theme="4" tint="0.39991454817346722"/>
      </bottom>
      <diagonal/>
    </border>
    <border>
      <left style="medium">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dashed">
        <color auto="1"/>
      </bottom>
      <diagonal/>
    </border>
    <border>
      <left style="medium">
        <color auto="1"/>
      </left>
      <right style="medium">
        <color auto="1"/>
      </right>
      <top style="dashed">
        <color auto="1"/>
      </top>
      <bottom style="dashed">
        <color auto="1"/>
      </bottom>
      <diagonal/>
    </border>
    <border>
      <left style="medium">
        <color auto="1"/>
      </left>
      <right style="medium">
        <color auto="1"/>
      </right>
      <top style="dashed">
        <color auto="1"/>
      </top>
      <bottom style="medium">
        <color auto="1"/>
      </bottom>
      <diagonal/>
    </border>
    <border>
      <left style="medium">
        <color auto="1"/>
      </left>
      <right style="medium">
        <color auto="1"/>
      </right>
      <top/>
      <bottom style="dashed">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dashed">
        <color indexed="64"/>
      </right>
      <top/>
      <bottom style="thin">
        <color indexed="64"/>
      </bottom>
      <diagonal/>
    </border>
    <border>
      <left style="dashed">
        <color indexed="64"/>
      </left>
      <right style="medium">
        <color indexed="64"/>
      </right>
      <top/>
      <bottom style="thin">
        <color indexed="64"/>
      </bottom>
      <diagonal/>
    </border>
    <border>
      <left style="medium">
        <color indexed="64"/>
      </left>
      <right style="dashed">
        <color indexed="64"/>
      </right>
      <top style="thin">
        <color indexed="64"/>
      </top>
      <bottom style="thin">
        <color indexed="64"/>
      </bottom>
      <diagonal/>
    </border>
    <border>
      <left style="dashed">
        <color indexed="64"/>
      </left>
      <right style="medium">
        <color indexed="64"/>
      </right>
      <top style="thin">
        <color indexed="64"/>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medium">
        <color indexed="64"/>
      </left>
      <right style="dashed">
        <color indexed="64"/>
      </right>
      <top style="thin">
        <color indexed="64"/>
      </top>
      <bottom/>
      <diagonal/>
    </border>
    <border>
      <left style="dashed">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dashed">
        <color indexed="64"/>
      </right>
      <top style="medium">
        <color indexed="64"/>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ashed">
        <color indexed="64"/>
      </right>
      <top/>
      <bottom/>
      <diagonal/>
    </border>
    <border>
      <left style="dashed">
        <color indexed="64"/>
      </left>
      <right style="medium">
        <color indexed="64"/>
      </right>
      <top/>
      <bottom/>
      <diagonal/>
    </border>
    <border>
      <left style="medium">
        <color indexed="64"/>
      </left>
      <right/>
      <top/>
      <bottom style="thin">
        <color indexed="64"/>
      </bottom>
      <diagonal/>
    </border>
    <border>
      <left/>
      <right/>
      <top/>
      <bottom style="medium">
        <color rgb="FF9BC2E6"/>
      </bottom>
      <diagonal/>
    </border>
    <border>
      <left/>
      <right style="medium">
        <color rgb="FF9BC2E6"/>
      </right>
      <top/>
      <bottom style="thick">
        <color rgb="FF000000"/>
      </bottom>
      <diagonal/>
    </border>
    <border>
      <left style="medium">
        <color rgb="FF9BC2E6"/>
      </left>
      <right style="medium">
        <color rgb="FF9BC2E6"/>
      </right>
      <top style="medium">
        <color rgb="FF9BC2E6"/>
      </top>
      <bottom style="thick">
        <color rgb="FF000000"/>
      </bottom>
      <diagonal/>
    </border>
    <border>
      <left style="medium">
        <color rgb="FF9BC2E6"/>
      </left>
      <right/>
      <top style="medium">
        <color rgb="FF9BC2E6"/>
      </top>
      <bottom style="thick">
        <color rgb="FF000000"/>
      </bottom>
      <diagonal/>
    </border>
    <border>
      <left/>
      <right style="medium">
        <color rgb="FF9BC2E6"/>
      </right>
      <top style="medium">
        <color rgb="FF9BC2E6"/>
      </top>
      <bottom style="thick">
        <color rgb="FF000000"/>
      </bottom>
      <diagonal/>
    </border>
    <border>
      <left style="thick">
        <color rgb="FF000000"/>
      </left>
      <right style="medium">
        <color rgb="FF9BC2E6"/>
      </right>
      <top style="thick">
        <color rgb="FF000000"/>
      </top>
      <bottom style="thin">
        <color rgb="FF9BC2E6"/>
      </bottom>
      <diagonal/>
    </border>
    <border>
      <left style="medium">
        <color rgb="FF9BC2E6"/>
      </left>
      <right style="medium">
        <color rgb="FF9BC2E6"/>
      </right>
      <top style="thick">
        <color rgb="FF000000"/>
      </top>
      <bottom style="thin">
        <color rgb="FF9BC2E6"/>
      </bottom>
      <diagonal/>
    </border>
    <border>
      <left style="medium">
        <color rgb="FF9BC2E6"/>
      </left>
      <right style="thick">
        <color rgb="FF000000"/>
      </right>
      <top style="thick">
        <color rgb="FF000000"/>
      </top>
      <bottom style="thin">
        <color rgb="FF9BC2E6"/>
      </bottom>
      <diagonal/>
    </border>
    <border>
      <left style="thick">
        <color rgb="FF000000"/>
      </left>
      <right style="medium">
        <color rgb="FF9BC2E6"/>
      </right>
      <top style="thin">
        <color rgb="FF9BC2E6"/>
      </top>
      <bottom style="thin">
        <color rgb="FF9BC2E6"/>
      </bottom>
      <diagonal/>
    </border>
    <border>
      <left style="medium">
        <color rgb="FF9BC2E6"/>
      </left>
      <right style="medium">
        <color rgb="FF9BC2E6"/>
      </right>
      <top style="thin">
        <color rgb="FF9BC2E6"/>
      </top>
      <bottom style="thin">
        <color rgb="FF9BC2E6"/>
      </bottom>
      <diagonal/>
    </border>
    <border>
      <left style="medium">
        <color rgb="FF9BC2E6"/>
      </left>
      <right style="thick">
        <color rgb="FF000000"/>
      </right>
      <top style="thin">
        <color rgb="FF9BC2E6"/>
      </top>
      <bottom style="thin">
        <color rgb="FF9BC2E6"/>
      </bottom>
      <diagonal/>
    </border>
    <border>
      <left style="thick">
        <color rgb="FF000000"/>
      </left>
      <right style="medium">
        <color rgb="FF9BC2E6"/>
      </right>
      <top style="thin">
        <color rgb="FF9BC2E6"/>
      </top>
      <bottom style="thick">
        <color rgb="FF000000"/>
      </bottom>
      <diagonal/>
    </border>
    <border>
      <left style="medium">
        <color rgb="FF9BC2E6"/>
      </left>
      <right style="medium">
        <color rgb="FF9BC2E6"/>
      </right>
      <top style="thin">
        <color rgb="FF9BC2E6"/>
      </top>
      <bottom style="thick">
        <color rgb="FF000000"/>
      </bottom>
      <diagonal/>
    </border>
    <border>
      <left style="medium">
        <color rgb="FF9BC2E6"/>
      </left>
      <right style="thick">
        <color rgb="FF000000"/>
      </right>
      <top style="thin">
        <color rgb="FF9BC2E6"/>
      </top>
      <bottom style="thick">
        <color rgb="FF000000"/>
      </bottom>
      <diagonal/>
    </border>
    <border>
      <left style="medium">
        <color rgb="FF9BC2E6"/>
      </left>
      <right style="medium">
        <color rgb="FF9BC2E6"/>
      </right>
      <top style="thick">
        <color rgb="FF000000"/>
      </top>
      <bottom/>
      <diagonal/>
    </border>
    <border>
      <left style="medium">
        <color rgb="FF9BC2E6"/>
      </left>
      <right style="medium">
        <color rgb="FF9BC2E6"/>
      </right>
      <top/>
      <bottom style="thin">
        <color rgb="FF9BC2E6"/>
      </bottom>
      <diagonal/>
    </border>
    <border>
      <left style="thin">
        <color rgb="FF006699"/>
      </left>
      <right style="thin">
        <color rgb="FF006699"/>
      </right>
      <top style="thin">
        <color rgb="FF006699"/>
      </top>
      <bottom style="thin">
        <color rgb="FF006699"/>
      </bottom>
      <diagonal/>
    </border>
    <border>
      <left/>
      <right/>
      <top/>
      <bottom style="thin">
        <color rgb="FFFF0000"/>
      </bottom>
      <diagonal/>
    </border>
    <border>
      <left/>
      <right/>
      <top style="thin">
        <color rgb="FFFF0000"/>
      </top>
      <bottom style="thin">
        <color rgb="FFFF0000"/>
      </bottom>
      <diagonal/>
    </border>
  </borders>
  <cellStyleXfs count="7">
    <xf numFmtId="0" fontId="0" fillId="0" borderId="0"/>
    <xf numFmtId="9" fontId="1" fillId="0" borderId="0" applyFont="0" applyFill="0" applyBorder="0" applyAlignment="0" applyProtection="0"/>
    <xf numFmtId="41" fontId="1" fillId="0" borderId="0" applyFont="0" applyFill="0" applyBorder="0" applyAlignment="0" applyProtection="0"/>
    <xf numFmtId="0" fontId="8" fillId="0" borderId="0"/>
    <xf numFmtId="0" fontId="9" fillId="0" borderId="0"/>
    <xf numFmtId="0" fontId="35" fillId="0" borderId="0"/>
    <xf numFmtId="0" fontId="43" fillId="0" borderId="0" applyNumberFormat="0" applyFill="0" applyBorder="0" applyAlignment="0" applyProtection="0"/>
  </cellStyleXfs>
  <cellXfs count="1110">
    <xf numFmtId="0" fontId="0" fillId="0" borderId="0" xfId="0"/>
    <xf numFmtId="0" fontId="2" fillId="2" borderId="0" xfId="0" applyFont="1" applyFill="1"/>
    <xf numFmtId="0" fontId="2" fillId="2" borderId="0" xfId="0" applyFont="1" applyFill="1" applyProtection="1"/>
    <xf numFmtId="0" fontId="2" fillId="2" borderId="0" xfId="0" applyFont="1" applyFill="1" applyBorder="1" applyProtection="1"/>
    <xf numFmtId="0" fontId="2" fillId="2" borderId="0" xfId="0" applyFont="1" applyFill="1" applyBorder="1"/>
    <xf numFmtId="0" fontId="0" fillId="0" borderId="0" xfId="0" applyAlignment="1">
      <alignment horizontal="left"/>
    </xf>
    <xf numFmtId="0" fontId="0" fillId="0" borderId="0" xfId="0" applyAlignment="1">
      <alignment horizontal="center" vertical="center"/>
    </xf>
    <xf numFmtId="0" fontId="0" fillId="0" borderId="0" xfId="0" applyAlignment="1">
      <alignment vertical="center"/>
    </xf>
    <xf numFmtId="0" fontId="0" fillId="0" borderId="0" xfId="0" applyFont="1" applyAlignment="1">
      <alignment horizontal="center" vertical="center"/>
    </xf>
    <xf numFmtId="0" fontId="0" fillId="0" borderId="0" xfId="0" applyFont="1"/>
    <xf numFmtId="0" fontId="0" fillId="0" borderId="2" xfId="0" applyFill="1" applyBorder="1" applyAlignment="1" applyProtection="1">
      <alignment horizontal="justify" vertical="center" wrapText="1"/>
      <protection locked="0"/>
    </xf>
    <xf numFmtId="0" fontId="8" fillId="0" borderId="0" xfId="3" applyFont="1" applyAlignment="1">
      <alignment wrapText="1"/>
    </xf>
    <xf numFmtId="0" fontId="12" fillId="0" borderId="0" xfId="3" applyFont="1" applyAlignment="1">
      <alignment vertical="center" wrapText="1"/>
    </xf>
    <xf numFmtId="0" fontId="11" fillId="0" borderId="0" xfId="4" applyFont="1" applyAlignment="1">
      <alignment vertical="center" wrapText="1"/>
    </xf>
    <xf numFmtId="0" fontId="0" fillId="0" borderId="0" xfId="0" applyAlignment="1">
      <alignment wrapText="1"/>
    </xf>
    <xf numFmtId="0" fontId="10" fillId="0" borderId="0" xfId="4" applyFont="1" applyAlignment="1">
      <alignment horizontal="center" wrapText="1"/>
    </xf>
    <xf numFmtId="0" fontId="11" fillId="0" borderId="0" xfId="4" applyFont="1" applyFill="1" applyAlignment="1">
      <alignment vertical="center" wrapText="1"/>
    </xf>
    <xf numFmtId="0" fontId="8" fillId="0" borderId="0" xfId="3" applyAlignment="1">
      <alignment wrapText="1"/>
    </xf>
    <xf numFmtId="0" fontId="3" fillId="3" borderId="32" xfId="0" applyFont="1" applyFill="1" applyBorder="1" applyAlignment="1" applyProtection="1">
      <alignment horizontal="center" vertical="center"/>
    </xf>
    <xf numFmtId="0" fontId="13" fillId="0" borderId="0" xfId="0" applyFont="1"/>
    <xf numFmtId="0" fontId="0" fillId="7" borderId="0" xfId="0" applyFill="1" applyBorder="1" applyProtection="1"/>
    <xf numFmtId="0" fontId="2" fillId="7" borderId="0" xfId="0" applyFont="1" applyFill="1" applyBorder="1" applyProtection="1"/>
    <xf numFmtId="0" fontId="2" fillId="7" borderId="3" xfId="0" applyFont="1" applyFill="1" applyBorder="1" applyProtection="1"/>
    <xf numFmtId="0" fontId="2" fillId="7" borderId="0" xfId="0" applyFont="1" applyFill="1" applyProtection="1"/>
    <xf numFmtId="0" fontId="4" fillId="7" borderId="0" xfId="0" applyFont="1" applyFill="1" applyBorder="1" applyAlignment="1" applyProtection="1">
      <alignment horizontal="right" vertical="center" wrapText="1"/>
    </xf>
    <xf numFmtId="0" fontId="4" fillId="7" borderId="0" xfId="0" applyFont="1" applyFill="1" applyBorder="1" applyAlignment="1" applyProtection="1"/>
    <xf numFmtId="0" fontId="6" fillId="7" borderId="0" xfId="0" applyFont="1" applyFill="1" applyBorder="1" applyProtection="1"/>
    <xf numFmtId="0" fontId="4" fillId="7" borderId="0" xfId="0" applyFont="1" applyFill="1" applyBorder="1" applyAlignment="1" applyProtection="1">
      <alignment horizontal="right"/>
    </xf>
    <xf numFmtId="0" fontId="2" fillId="7" borderId="0" xfId="2" applyNumberFormat="1" applyFont="1" applyFill="1" applyBorder="1" applyAlignment="1" applyProtection="1">
      <alignment horizontal="center" wrapText="1"/>
    </xf>
    <xf numFmtId="0" fontId="0" fillId="7" borderId="0" xfId="0" applyFill="1" applyProtection="1"/>
    <xf numFmtId="0" fontId="13" fillId="7" borderId="0" xfId="0" applyFont="1" applyFill="1" applyProtection="1"/>
    <xf numFmtId="0" fontId="13" fillId="7" borderId="0" xfId="0" applyFont="1" applyFill="1" applyBorder="1" applyProtection="1"/>
    <xf numFmtId="0" fontId="3" fillId="7" borderId="0" xfId="0" applyFont="1" applyFill="1" applyAlignment="1" applyProtection="1"/>
    <xf numFmtId="0" fontId="13" fillId="7" borderId="0" xfId="0" applyFont="1" applyFill="1" applyBorder="1" applyAlignment="1" applyProtection="1"/>
    <xf numFmtId="0" fontId="3" fillId="7" borderId="0" xfId="0" applyFont="1" applyFill="1" applyProtection="1"/>
    <xf numFmtId="0" fontId="7" fillId="7" borderId="0" xfId="0" applyFont="1" applyFill="1" applyAlignment="1" applyProtection="1">
      <alignment horizontal="center"/>
    </xf>
    <xf numFmtId="0" fontId="2" fillId="7" borderId="16" xfId="2" applyNumberFormat="1" applyFont="1" applyFill="1" applyBorder="1" applyAlignment="1" applyProtection="1">
      <alignment horizontal="center" vertical="center"/>
    </xf>
    <xf numFmtId="0" fontId="2" fillId="7" borderId="7" xfId="2" applyNumberFormat="1" applyFont="1" applyFill="1" applyBorder="1" applyAlignment="1" applyProtection="1">
      <alignment vertical="center"/>
    </xf>
    <xf numFmtId="0" fontId="2" fillId="7" borderId="16" xfId="1" applyNumberFormat="1" applyFont="1" applyFill="1" applyBorder="1" applyAlignment="1" applyProtection="1">
      <alignment horizontal="center" vertical="center"/>
    </xf>
    <xf numFmtId="0" fontId="2" fillId="7" borderId="18" xfId="1" applyNumberFormat="1" applyFont="1" applyFill="1" applyBorder="1" applyAlignment="1" applyProtection="1">
      <alignment horizontal="center" vertical="center"/>
    </xf>
    <xf numFmtId="0" fontId="2" fillId="7" borderId="27" xfId="2" applyNumberFormat="1" applyFont="1" applyFill="1" applyBorder="1" applyAlignment="1" applyProtection="1">
      <alignment vertical="center"/>
    </xf>
    <xf numFmtId="0" fontId="2" fillId="7" borderId="20" xfId="1" applyNumberFormat="1" applyFont="1" applyFill="1" applyBorder="1" applyAlignment="1" applyProtection="1">
      <alignment horizontal="center" vertical="center"/>
    </xf>
    <xf numFmtId="0" fontId="2" fillId="7" borderId="11" xfId="2" applyNumberFormat="1" applyFont="1" applyFill="1" applyBorder="1" applyAlignment="1" applyProtection="1">
      <alignment vertical="center"/>
    </xf>
    <xf numFmtId="0" fontId="2" fillId="2" borderId="0" xfId="0" applyFont="1" applyFill="1" applyAlignment="1" applyProtection="1">
      <alignment vertical="center"/>
    </xf>
    <xf numFmtId="0" fontId="15" fillId="2" borderId="0" xfId="0" applyFont="1" applyFill="1" applyAlignment="1" applyProtection="1">
      <alignment horizontal="right" vertical="center"/>
    </xf>
    <xf numFmtId="0" fontId="4" fillId="2" borderId="0" xfId="0" applyFont="1" applyFill="1" applyAlignment="1" applyProtection="1">
      <alignment horizontal="center" vertical="center"/>
    </xf>
    <xf numFmtId="0" fontId="3" fillId="3" borderId="32" xfId="0" applyFont="1" applyFill="1" applyBorder="1" applyAlignment="1" applyProtection="1">
      <alignment horizontal="center" vertical="center" wrapText="1"/>
    </xf>
    <xf numFmtId="0" fontId="3" fillId="5" borderId="32" xfId="0" applyFont="1" applyFill="1" applyBorder="1" applyAlignment="1" applyProtection="1">
      <alignment horizontal="center" vertical="center"/>
    </xf>
    <xf numFmtId="0" fontId="3" fillId="6" borderId="32" xfId="0" applyFont="1" applyFill="1" applyBorder="1" applyAlignment="1" applyProtection="1">
      <alignment horizontal="center" vertical="center"/>
    </xf>
    <xf numFmtId="0" fontId="3" fillId="4" borderId="32" xfId="0" applyFont="1" applyFill="1" applyBorder="1" applyAlignment="1" applyProtection="1">
      <alignment horizontal="center" vertical="center" wrapText="1"/>
    </xf>
    <xf numFmtId="0" fontId="8" fillId="0" borderId="2" xfId="3" applyFont="1" applyBorder="1" applyAlignment="1">
      <alignment vertical="center"/>
    </xf>
    <xf numFmtId="0" fontId="0" fillId="0" borderId="2" xfId="0" applyBorder="1" applyAlignment="1">
      <alignment vertical="center" wrapText="1"/>
    </xf>
    <xf numFmtId="0" fontId="0" fillId="0" borderId="2" xfId="0" applyFill="1" applyBorder="1" applyAlignment="1" applyProtection="1">
      <alignment horizontal="justify" vertical="center"/>
      <protection locked="0"/>
    </xf>
    <xf numFmtId="0" fontId="0" fillId="0" borderId="2" xfId="0" applyBorder="1"/>
    <xf numFmtId="0" fontId="0" fillId="0" borderId="2" xfId="0" applyFill="1" applyBorder="1" applyAlignment="1" applyProtection="1">
      <alignment horizontal="justify" vertical="center" wrapText="1" readingOrder="1"/>
      <protection locked="0"/>
    </xf>
    <xf numFmtId="0" fontId="0" fillId="0" borderId="2" xfId="0" applyBorder="1" applyAlignment="1">
      <alignment vertical="center"/>
    </xf>
    <xf numFmtId="0" fontId="0" fillId="8" borderId="0" xfId="0" applyFill="1" applyAlignment="1">
      <alignment horizontal="center" vertical="center"/>
    </xf>
    <xf numFmtId="0" fontId="0" fillId="8" borderId="0" xfId="0" applyFill="1"/>
    <xf numFmtId="0" fontId="3" fillId="8" borderId="32" xfId="0" applyFont="1" applyFill="1" applyBorder="1" applyAlignment="1" applyProtection="1">
      <alignment horizontal="center" vertical="center" wrapText="1"/>
    </xf>
    <xf numFmtId="0" fontId="3" fillId="8" borderId="32" xfId="0" applyFont="1" applyFill="1" applyBorder="1" applyAlignment="1" applyProtection="1">
      <alignment horizontal="center" vertical="center"/>
    </xf>
    <xf numFmtId="0" fontId="0" fillId="8" borderId="2" xfId="0" applyFont="1" applyFill="1" applyBorder="1"/>
    <xf numFmtId="0" fontId="0" fillId="3" borderId="0" xfId="0" applyFill="1" applyAlignment="1">
      <alignment horizontal="center" vertical="center"/>
    </xf>
    <xf numFmtId="0" fontId="0" fillId="3" borderId="0" xfId="0" applyFill="1"/>
    <xf numFmtId="0" fontId="0" fillId="3" borderId="2" xfId="0" applyFill="1" applyBorder="1"/>
    <xf numFmtId="0" fontId="0" fillId="9" borderId="0" xfId="0" applyFill="1" applyAlignment="1">
      <alignment horizontal="center" vertical="center"/>
    </xf>
    <xf numFmtId="0" fontId="0" fillId="9" borderId="0" xfId="0" applyFill="1"/>
    <xf numFmtId="0" fontId="3" fillId="9" borderId="32" xfId="0" applyFont="1" applyFill="1" applyBorder="1" applyAlignment="1" applyProtection="1">
      <alignment horizontal="center" vertical="center"/>
    </xf>
    <xf numFmtId="0" fontId="0" fillId="9" borderId="2" xfId="0" applyFill="1" applyBorder="1"/>
    <xf numFmtId="0" fontId="0" fillId="10" borderId="0" xfId="0" applyFill="1" applyAlignment="1">
      <alignment horizontal="center" vertical="center"/>
    </xf>
    <xf numFmtId="0" fontId="0" fillId="10" borderId="0" xfId="0" applyFill="1"/>
    <xf numFmtId="0" fontId="3" fillId="10" borderId="32" xfId="0" applyFont="1" applyFill="1" applyBorder="1" applyAlignment="1" applyProtection="1">
      <alignment horizontal="center" vertical="center"/>
    </xf>
    <xf numFmtId="0" fontId="0" fillId="10" borderId="2" xfId="0" applyFill="1" applyBorder="1"/>
    <xf numFmtId="0" fontId="0" fillId="11" borderId="0" xfId="0" applyFill="1" applyAlignment="1">
      <alignment horizontal="center" vertical="center"/>
    </xf>
    <xf numFmtId="0" fontId="3" fillId="11" borderId="32" xfId="0" applyFont="1" applyFill="1" applyBorder="1" applyAlignment="1" applyProtection="1">
      <alignment horizontal="center" vertical="center"/>
    </xf>
    <xf numFmtId="0" fontId="0" fillId="11" borderId="0" xfId="0" applyFill="1"/>
    <xf numFmtId="0" fontId="0" fillId="5" borderId="0" xfId="0" applyFill="1" applyAlignment="1">
      <alignment horizontal="center" vertical="center"/>
    </xf>
    <xf numFmtId="0" fontId="0" fillId="5" borderId="0" xfId="0" applyFill="1"/>
    <xf numFmtId="0" fontId="0" fillId="6" borderId="0" xfId="0" applyFill="1" applyAlignment="1">
      <alignment horizontal="center" vertical="center"/>
    </xf>
    <xf numFmtId="0" fontId="0" fillId="4" borderId="0" xfId="0" applyFill="1" applyAlignment="1">
      <alignment horizontal="center" vertical="center"/>
    </xf>
    <xf numFmtId="0" fontId="0" fillId="4" borderId="2" xfId="0" applyFill="1" applyBorder="1"/>
    <xf numFmtId="0" fontId="0" fillId="4" borderId="2" xfId="0" applyFill="1" applyBorder="1" applyAlignment="1">
      <alignment wrapText="1"/>
    </xf>
    <xf numFmtId="0" fontId="0" fillId="4" borderId="0" xfId="0" applyFill="1"/>
    <xf numFmtId="0" fontId="2" fillId="7" borderId="38" xfId="0" applyFont="1" applyFill="1" applyBorder="1" applyProtection="1"/>
    <xf numFmtId="0" fontId="2" fillId="7" borderId="0" xfId="0" applyFont="1" applyFill="1" applyBorder="1" applyAlignment="1" applyProtection="1">
      <alignment vertical="top" wrapText="1"/>
    </xf>
    <xf numFmtId="2" fontId="2" fillId="7" borderId="17" xfId="1" applyNumberFormat="1" applyFont="1" applyFill="1" applyBorder="1" applyAlignment="1" applyProtection="1">
      <alignment horizontal="center" vertical="center"/>
    </xf>
    <xf numFmtId="2" fontId="2" fillId="7" borderId="19" xfId="1" applyNumberFormat="1" applyFont="1" applyFill="1" applyBorder="1" applyAlignment="1" applyProtection="1">
      <alignment horizontal="center" vertical="center"/>
    </xf>
    <xf numFmtId="2" fontId="2" fillId="7" borderId="15" xfId="1" applyNumberFormat="1" applyFont="1" applyFill="1" applyBorder="1" applyAlignment="1" applyProtection="1">
      <alignment horizontal="center" vertical="center"/>
    </xf>
    <xf numFmtId="2" fontId="2" fillId="7" borderId="23" xfId="2" applyNumberFormat="1" applyFont="1" applyFill="1" applyBorder="1" applyAlignment="1" applyProtection="1">
      <alignment horizontal="right" vertical="center"/>
    </xf>
    <xf numFmtId="2" fontId="2" fillId="7" borderId="25" xfId="2" applyNumberFormat="1" applyFont="1" applyFill="1" applyBorder="1" applyAlignment="1" applyProtection="1">
      <alignment vertical="center"/>
    </xf>
    <xf numFmtId="2" fontId="2" fillId="7" borderId="30" xfId="2" applyNumberFormat="1" applyFont="1" applyFill="1" applyBorder="1" applyAlignment="1" applyProtection="1">
      <alignment vertical="center"/>
    </xf>
    <xf numFmtId="0" fontId="3" fillId="4" borderId="32" xfId="0" applyFont="1" applyFill="1" applyBorder="1" applyAlignment="1" applyProtection="1">
      <alignment horizontal="center" vertical="center"/>
    </xf>
    <xf numFmtId="0" fontId="0" fillId="4" borderId="0" xfId="0" applyFill="1" applyAlignment="1"/>
    <xf numFmtId="0" fontId="17" fillId="7" borderId="0" xfId="0" applyFont="1" applyFill="1" applyAlignment="1" applyProtection="1">
      <alignment horizontal="right"/>
    </xf>
    <xf numFmtId="0" fontId="4" fillId="7" borderId="0" xfId="0" applyFont="1" applyFill="1" applyBorder="1" applyAlignment="1" applyProtection="1">
      <alignment horizontal="center" vertical="center" wrapText="1"/>
    </xf>
    <xf numFmtId="0" fontId="13" fillId="0" borderId="0" xfId="0" applyFont="1" applyAlignment="1">
      <alignment horizontal="center"/>
    </xf>
    <xf numFmtId="0" fontId="7" fillId="2" borderId="2" xfId="0" applyFont="1" applyFill="1" applyBorder="1" applyAlignment="1" applyProtection="1">
      <alignment vertical="center" wrapText="1"/>
      <protection locked="0"/>
    </xf>
    <xf numFmtId="0" fontId="0" fillId="12" borderId="0" xfId="0" applyFill="1"/>
    <xf numFmtId="2" fontId="2" fillId="7" borderId="25" xfId="2" applyNumberFormat="1" applyFont="1" applyFill="1" applyBorder="1" applyAlignment="1" applyProtection="1">
      <alignment horizontal="right" vertical="center"/>
    </xf>
    <xf numFmtId="0" fontId="0" fillId="13" borderId="0" xfId="0" applyFill="1"/>
    <xf numFmtId="0" fontId="0" fillId="13" borderId="0" xfId="0" applyFill="1" applyProtection="1">
      <protection locked="0"/>
    </xf>
    <xf numFmtId="0" fontId="4" fillId="2" borderId="0" xfId="0" applyFont="1" applyFill="1" applyAlignment="1" applyProtection="1"/>
    <xf numFmtId="0" fontId="4" fillId="2" borderId="0" xfId="0" applyFont="1" applyFill="1" applyAlignment="1" applyProtection="1">
      <protection locked="0"/>
    </xf>
    <xf numFmtId="0" fontId="2" fillId="2" borderId="0" xfId="0" applyFont="1" applyFill="1" applyProtection="1">
      <protection locked="0"/>
    </xf>
    <xf numFmtId="0" fontId="0" fillId="12" borderId="2" xfId="0" applyFill="1" applyBorder="1" applyAlignment="1">
      <alignment vertical="center" wrapText="1"/>
    </xf>
    <xf numFmtId="0" fontId="0" fillId="0" borderId="0" xfId="0" applyAlignment="1" applyProtection="1">
      <alignment horizontal="center"/>
      <protection hidden="1"/>
    </xf>
    <xf numFmtId="0" fontId="0" fillId="0" borderId="0" xfId="0" applyAlignment="1" applyProtection="1">
      <alignment wrapText="1"/>
      <protection locked="0" hidden="1"/>
    </xf>
    <xf numFmtId="0" fontId="20" fillId="16" borderId="0" xfId="0" applyFont="1" applyFill="1" applyAlignment="1" applyProtection="1">
      <alignment horizontal="center"/>
      <protection locked="0" hidden="1"/>
    </xf>
    <xf numFmtId="9" fontId="0" fillId="0" borderId="0" xfId="1" applyNumberFormat="1" applyFont="1" applyAlignment="1" applyProtection="1">
      <alignment wrapText="1"/>
      <protection locked="0" hidden="1"/>
    </xf>
    <xf numFmtId="0" fontId="0" fillId="0" borderId="0" xfId="0" applyAlignment="1" applyProtection="1">
      <alignment horizontal="center"/>
      <protection locked="0" hidden="1"/>
    </xf>
    <xf numFmtId="0" fontId="21" fillId="0" borderId="0" xfId="0" applyFont="1" applyAlignment="1" applyProtection="1">
      <alignment horizontal="center"/>
      <protection locked="0" hidden="1"/>
    </xf>
    <xf numFmtId="0" fontId="0" fillId="0" borderId="0" xfId="0" applyAlignment="1"/>
    <xf numFmtId="0" fontId="0" fillId="0" borderId="0" xfId="0" pivotButton="1" applyAlignment="1">
      <alignment horizontal="center"/>
    </xf>
    <xf numFmtId="0" fontId="0" fillId="0" borderId="0" xfId="0" pivotButton="1"/>
    <xf numFmtId="0" fontId="0" fillId="0" borderId="0" xfId="0" applyNumberFormat="1"/>
    <xf numFmtId="0" fontId="22" fillId="0" borderId="0" xfId="0" applyFont="1" applyAlignment="1" applyProtection="1">
      <alignment horizontal="center"/>
      <protection hidden="1"/>
    </xf>
    <xf numFmtId="0" fontId="22" fillId="0" borderId="0" xfId="0" applyFont="1" applyAlignment="1" applyProtection="1">
      <alignment wrapText="1"/>
      <protection hidden="1"/>
    </xf>
    <xf numFmtId="0" fontId="29" fillId="0" borderId="0" xfId="0" applyFont="1" applyAlignment="1" applyProtection="1">
      <alignment horizontal="center"/>
      <protection hidden="1"/>
    </xf>
    <xf numFmtId="9" fontId="0" fillId="0" borderId="0" xfId="1" applyFont="1"/>
    <xf numFmtId="0" fontId="4" fillId="7" borderId="4" xfId="0" applyFont="1" applyFill="1" applyBorder="1" applyAlignment="1" applyProtection="1">
      <alignment horizontal="right"/>
    </xf>
    <xf numFmtId="0" fontId="4" fillId="7" borderId="21" xfId="0" applyFont="1" applyFill="1" applyBorder="1" applyAlignment="1" applyProtection="1">
      <alignment horizontal="right"/>
    </xf>
    <xf numFmtId="0" fontId="14" fillId="12" borderId="32" xfId="0" applyFont="1" applyFill="1" applyBorder="1" applyAlignment="1" applyProtection="1">
      <alignment horizontal="center" vertical="center"/>
    </xf>
    <xf numFmtId="0" fontId="14" fillId="12" borderId="32" xfId="0" applyFont="1" applyFill="1" applyBorder="1" applyAlignment="1" applyProtection="1">
      <alignment horizontal="center" vertical="center" wrapText="1"/>
    </xf>
    <xf numFmtId="2" fontId="2" fillId="7" borderId="16" xfId="2" applyNumberFormat="1" applyFont="1" applyFill="1" applyBorder="1" applyAlignment="1" applyProtection="1">
      <alignment horizontal="center" vertical="center"/>
    </xf>
    <xf numFmtId="2" fontId="2" fillId="7" borderId="18" xfId="1" applyNumberFormat="1" applyFont="1" applyFill="1" applyBorder="1" applyAlignment="1" applyProtection="1">
      <alignment horizontal="center" vertical="center"/>
    </xf>
    <xf numFmtId="2" fontId="2" fillId="7" borderId="20" xfId="1" applyNumberFormat="1" applyFont="1" applyFill="1" applyBorder="1" applyAlignment="1" applyProtection="1">
      <alignment horizontal="center" vertical="center"/>
    </xf>
    <xf numFmtId="0" fontId="4" fillId="7" borderId="0" xfId="0" applyFont="1" applyFill="1" applyBorder="1" applyAlignment="1" applyProtection="1">
      <alignment horizontal="center" vertical="center" wrapText="1"/>
    </xf>
    <xf numFmtId="0" fontId="2" fillId="7" borderId="0" xfId="0" applyFont="1" applyFill="1" applyBorder="1" applyAlignment="1" applyProtection="1">
      <alignment horizontal="left"/>
    </xf>
    <xf numFmtId="0" fontId="0" fillId="0" borderId="2" xfId="0" applyBorder="1" applyAlignment="1">
      <alignment vertical="top" wrapText="1"/>
    </xf>
    <xf numFmtId="0" fontId="0" fillId="12" borderId="2" xfId="0" applyFill="1" applyBorder="1" applyAlignment="1">
      <alignment vertical="top" wrapText="1"/>
    </xf>
    <xf numFmtId="0" fontId="0" fillId="0" borderId="2" xfId="0" applyBorder="1" applyAlignment="1">
      <alignment vertical="top"/>
    </xf>
    <xf numFmtId="0" fontId="0" fillId="0" borderId="2" xfId="0" applyBorder="1" applyAlignment="1"/>
    <xf numFmtId="0" fontId="0" fillId="0" borderId="0" xfId="0" applyAlignment="1">
      <alignment horizontal="left" vertical="center"/>
    </xf>
    <xf numFmtId="0" fontId="0" fillId="0" borderId="2" xfId="0" applyBorder="1" applyAlignment="1">
      <alignment horizontal="center" vertical="center"/>
    </xf>
    <xf numFmtId="0" fontId="0" fillId="0" borderId="0" xfId="0" applyBorder="1"/>
    <xf numFmtId="0" fontId="2" fillId="0" borderId="0" xfId="0" applyFont="1" applyFill="1" applyBorder="1" applyProtection="1"/>
    <xf numFmtId="0" fontId="0" fillId="0" borderId="0" xfId="0" applyFill="1" applyBorder="1" applyProtection="1"/>
    <xf numFmtId="0" fontId="0" fillId="0" borderId="0" xfId="0" applyFill="1" applyProtection="1"/>
    <xf numFmtId="0" fontId="4" fillId="0" borderId="4" xfId="0" applyFont="1" applyFill="1" applyBorder="1" applyAlignment="1" applyProtection="1">
      <alignment horizontal="left"/>
    </xf>
    <xf numFmtId="0" fontId="4" fillId="0" borderId="21" xfId="0" applyFont="1" applyFill="1" applyBorder="1" applyAlignment="1" applyProtection="1">
      <alignment horizontal="left"/>
    </xf>
    <xf numFmtId="0" fontId="2" fillId="0" borderId="3" xfId="0" applyFont="1" applyFill="1" applyBorder="1" applyProtection="1"/>
    <xf numFmtId="0" fontId="0" fillId="7" borderId="35" xfId="0" applyFill="1" applyBorder="1" applyProtection="1"/>
    <xf numFmtId="0" fontId="0" fillId="7" borderId="36" xfId="0" applyFill="1" applyBorder="1" applyProtection="1"/>
    <xf numFmtId="0" fontId="0" fillId="0" borderId="36" xfId="0" applyBorder="1"/>
    <xf numFmtId="0" fontId="2" fillId="0" borderId="38" xfId="0" applyFont="1" applyFill="1" applyBorder="1" applyProtection="1"/>
    <xf numFmtId="0" fontId="13" fillId="7" borderId="38" xfId="0" applyFont="1" applyFill="1" applyBorder="1" applyProtection="1"/>
    <xf numFmtId="0" fontId="3" fillId="7" borderId="0" xfId="0" applyFont="1" applyFill="1" applyBorder="1" applyProtection="1"/>
    <xf numFmtId="0" fontId="3" fillId="7" borderId="0" xfId="0" applyFont="1" applyFill="1" applyBorder="1" applyAlignment="1" applyProtection="1"/>
    <xf numFmtId="0" fontId="13" fillId="0" borderId="0" xfId="0" applyFont="1" applyBorder="1"/>
    <xf numFmtId="0" fontId="7" fillId="7" borderId="0" xfId="0" applyFont="1" applyFill="1" applyBorder="1" applyAlignment="1" applyProtection="1">
      <alignment horizontal="center"/>
    </xf>
    <xf numFmtId="0" fontId="2" fillId="2" borderId="38"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0" xfId="0" applyFont="1" applyFill="1" applyBorder="1" applyAlignment="1" applyProtection="1">
      <alignment horizontal="right" vertical="center"/>
    </xf>
    <xf numFmtId="0" fontId="4" fillId="2" borderId="0" xfId="0" applyFont="1" applyFill="1" applyBorder="1" applyAlignment="1" applyProtection="1">
      <alignment horizontal="center" vertical="center"/>
    </xf>
    <xf numFmtId="0" fontId="2" fillId="7" borderId="28" xfId="0" applyFont="1" applyFill="1" applyBorder="1" applyProtection="1"/>
    <xf numFmtId="0" fontId="2" fillId="7" borderId="1" xfId="0" applyFont="1" applyFill="1" applyBorder="1" applyProtection="1"/>
    <xf numFmtId="0" fontId="2" fillId="2" borderId="1" xfId="0" applyFont="1" applyFill="1" applyBorder="1"/>
    <xf numFmtId="0" fontId="0" fillId="7" borderId="37" xfId="0" applyFill="1" applyBorder="1" applyProtection="1"/>
    <xf numFmtId="0" fontId="13" fillId="7" borderId="3" xfId="0" applyFont="1" applyFill="1" applyBorder="1" applyProtection="1"/>
    <xf numFmtId="0" fontId="2" fillId="2" borderId="3" xfId="0" applyFont="1" applyFill="1" applyBorder="1" applyProtection="1"/>
    <xf numFmtId="0" fontId="2" fillId="7" borderId="3" xfId="0" applyFont="1" applyFill="1" applyBorder="1" applyAlignment="1" applyProtection="1">
      <alignment vertical="top" wrapText="1"/>
    </xf>
    <xf numFmtId="0" fontId="2" fillId="7" borderId="39" xfId="0" applyFont="1" applyFill="1" applyBorder="1" applyProtection="1"/>
    <xf numFmtId="0" fontId="4" fillId="7" borderId="0" xfId="0" applyFont="1" applyFill="1" applyProtection="1"/>
    <xf numFmtId="9" fontId="0" fillId="5" borderId="2" xfId="1" applyFont="1" applyFill="1" applyBorder="1" applyAlignment="1">
      <alignment horizontal="center"/>
    </xf>
    <xf numFmtId="4" fontId="2" fillId="7" borderId="16" xfId="1" applyNumberFormat="1" applyFont="1" applyFill="1" applyBorder="1" applyAlignment="1" applyProtection="1">
      <alignment horizontal="center" vertical="center"/>
    </xf>
    <xf numFmtId="4" fontId="2" fillId="7" borderId="18" xfId="1" applyNumberFormat="1" applyFont="1" applyFill="1" applyBorder="1" applyAlignment="1" applyProtection="1">
      <alignment horizontal="center" vertical="center"/>
    </xf>
    <xf numFmtId="4" fontId="2" fillId="7" borderId="20" xfId="1" applyNumberFormat="1" applyFont="1" applyFill="1" applyBorder="1" applyAlignment="1" applyProtection="1">
      <alignment horizontal="center" vertical="center"/>
    </xf>
    <xf numFmtId="4" fontId="4" fillId="7" borderId="0" xfId="2" applyNumberFormat="1" applyFont="1" applyFill="1" applyBorder="1" applyAlignment="1" applyProtection="1">
      <alignment horizontal="center" wrapText="1"/>
    </xf>
    <xf numFmtId="2" fontId="4" fillId="7" borderId="0" xfId="2" applyNumberFormat="1" applyFont="1" applyFill="1" applyBorder="1" applyAlignment="1" applyProtection="1">
      <alignment horizontal="center" wrapText="1"/>
    </xf>
    <xf numFmtId="0" fontId="0" fillId="5" borderId="0" xfId="0" applyFill="1" applyAlignment="1">
      <alignment horizontal="center"/>
    </xf>
    <xf numFmtId="0" fontId="0" fillId="6" borderId="2" xfId="0" applyFill="1" applyBorder="1" applyAlignment="1">
      <alignment horizontal="center"/>
    </xf>
    <xf numFmtId="9" fontId="0" fillId="6" borderId="2" xfId="0" applyNumberFormat="1" applyFill="1" applyBorder="1" applyAlignment="1">
      <alignment horizontal="center"/>
    </xf>
    <xf numFmtId="0" fontId="0" fillId="6" borderId="0" xfId="0" applyFill="1" applyAlignment="1">
      <alignment horizontal="center"/>
    </xf>
    <xf numFmtId="0" fontId="8" fillId="0" borderId="2" xfId="3" applyFont="1" applyBorder="1" applyAlignment="1">
      <alignment vertical="center" wrapText="1"/>
    </xf>
    <xf numFmtId="0" fontId="0" fillId="0" borderId="0" xfId="0" applyAlignment="1">
      <alignment vertical="center" wrapText="1"/>
    </xf>
    <xf numFmtId="0" fontId="0" fillId="2" borderId="0" xfId="0" applyFill="1"/>
    <xf numFmtId="0" fontId="21" fillId="0" borderId="0" xfId="0" applyFont="1" applyAlignment="1" applyProtection="1">
      <alignment horizontal="center"/>
      <protection locked="0" hidden="1"/>
    </xf>
    <xf numFmtId="0" fontId="0" fillId="0" borderId="0" xfId="0" applyAlignment="1">
      <alignment horizontal="center"/>
    </xf>
    <xf numFmtId="0" fontId="0" fillId="0" borderId="0" xfId="0" applyBorder="1" applyProtection="1"/>
    <xf numFmtId="0" fontId="0" fillId="0" borderId="0" xfId="0" applyProtection="1"/>
    <xf numFmtId="0" fontId="2" fillId="2" borderId="0" xfId="0" applyFont="1" applyFill="1" applyBorder="1" applyAlignment="1" applyProtection="1"/>
    <xf numFmtId="0" fontId="2" fillId="2" borderId="0" xfId="0" applyFont="1" applyFill="1" applyBorder="1" applyAlignment="1" applyProtection="1">
      <alignment horizontal="center"/>
    </xf>
    <xf numFmtId="0" fontId="2" fillId="2" borderId="0" xfId="0" applyFont="1" applyFill="1" applyBorder="1" applyAlignment="1" applyProtection="1">
      <alignment horizontal="left" vertical="center"/>
    </xf>
    <xf numFmtId="0" fontId="5" fillId="2" borderId="0" xfId="0" applyFont="1" applyFill="1" applyBorder="1" applyAlignment="1" applyProtection="1">
      <alignment horizontal="right"/>
    </xf>
    <xf numFmtId="0" fontId="0" fillId="0" borderId="3" xfId="0" applyBorder="1" applyProtection="1"/>
    <xf numFmtId="0" fontId="34" fillId="2" borderId="0" xfId="0" applyFont="1" applyFill="1" applyBorder="1" applyProtection="1"/>
    <xf numFmtId="0" fontId="34" fillId="2" borderId="0" xfId="0" applyFont="1" applyFill="1" applyProtection="1"/>
    <xf numFmtId="0" fontId="6" fillId="2" borderId="0" xfId="0" applyFont="1" applyFill="1" applyBorder="1" applyProtection="1"/>
    <xf numFmtId="0" fontId="6" fillId="2" borderId="0" xfId="0" applyFont="1" applyFill="1" applyProtection="1"/>
    <xf numFmtId="0" fontId="6" fillId="2" borderId="3" xfId="0" applyFont="1" applyFill="1" applyBorder="1" applyProtection="1"/>
    <xf numFmtId="9" fontId="6" fillId="2" borderId="0" xfId="1" applyFont="1" applyFill="1" applyProtection="1"/>
    <xf numFmtId="0" fontId="6" fillId="2" borderId="3" xfId="0" applyFont="1" applyFill="1" applyBorder="1" applyAlignment="1" applyProtection="1">
      <alignment vertical="center"/>
    </xf>
    <xf numFmtId="9" fontId="6" fillId="2" borderId="0" xfId="1" applyFont="1" applyFill="1" applyAlignment="1" applyProtection="1">
      <alignment vertical="center"/>
    </xf>
    <xf numFmtId="0" fontId="7" fillId="0" borderId="0" xfId="0" applyFont="1" applyAlignment="1" applyProtection="1">
      <alignment horizontal="center"/>
    </xf>
    <xf numFmtId="0" fontId="2" fillId="2" borderId="0" xfId="0" applyFont="1" applyFill="1" applyAlignment="1" applyProtection="1"/>
    <xf numFmtId="0" fontId="2" fillId="2" borderId="14" xfId="0" applyFont="1" applyFill="1" applyBorder="1" applyAlignment="1" applyProtection="1"/>
    <xf numFmtId="0" fontId="2" fillId="2" borderId="4" xfId="0" applyFont="1" applyFill="1" applyBorder="1" applyProtection="1">
      <protection locked="0"/>
    </xf>
    <xf numFmtId="0" fontId="2" fillId="2" borderId="1" xfId="0" applyFont="1" applyFill="1" applyBorder="1" applyProtection="1"/>
    <xf numFmtId="0" fontId="4" fillId="2" borderId="0" xfId="0" applyFont="1" applyFill="1" applyBorder="1" applyAlignment="1" applyProtection="1">
      <alignment horizontal="left" vertical="center"/>
    </xf>
    <xf numFmtId="9" fontId="33" fillId="2" borderId="0" xfId="0" applyNumberFormat="1" applyFont="1" applyFill="1" applyBorder="1" applyAlignment="1" applyProtection="1">
      <alignment horizontal="center" vertical="center"/>
      <protection locked="0"/>
    </xf>
    <xf numFmtId="0" fontId="33" fillId="2" borderId="0" xfId="0" applyFont="1" applyFill="1" applyBorder="1" applyAlignment="1" applyProtection="1">
      <alignment horizontal="center" vertical="center"/>
    </xf>
    <xf numFmtId="0" fontId="4" fillId="2" borderId="0" xfId="0" applyFont="1" applyFill="1" applyBorder="1" applyAlignment="1" applyProtection="1">
      <alignment horizontal="left" vertical="center" wrapText="1"/>
    </xf>
    <xf numFmtId="0" fontId="2" fillId="2" borderId="0" xfId="0" applyFont="1" applyFill="1" applyBorder="1" applyAlignment="1" applyProtection="1">
      <alignment horizontal="center" vertical="center" wrapText="1"/>
      <protection locked="0"/>
    </xf>
    <xf numFmtId="0" fontId="4" fillId="19" borderId="0" xfId="0" applyFont="1" applyFill="1" applyBorder="1" applyAlignment="1" applyProtection="1">
      <alignment horizontal="left" vertical="center"/>
    </xf>
    <xf numFmtId="9" fontId="33" fillId="19" borderId="0" xfId="0" applyNumberFormat="1" applyFont="1" applyFill="1" applyBorder="1" applyAlignment="1" applyProtection="1">
      <alignment horizontal="center" vertical="center"/>
      <protection locked="0"/>
    </xf>
    <xf numFmtId="0" fontId="33" fillId="19" borderId="0" xfId="0" applyFont="1" applyFill="1" applyBorder="1" applyAlignment="1" applyProtection="1">
      <alignment horizontal="center" vertical="center"/>
    </xf>
    <xf numFmtId="0" fontId="4" fillId="19" borderId="0" xfId="0" applyFont="1" applyFill="1" applyBorder="1" applyAlignment="1" applyProtection="1">
      <alignment horizontal="left" vertical="center" wrapText="1"/>
    </xf>
    <xf numFmtId="0" fontId="2" fillId="19" borderId="0" xfId="0" applyFont="1" applyFill="1" applyBorder="1" applyAlignment="1" applyProtection="1">
      <alignment horizontal="center" vertical="center" wrapText="1"/>
      <protection locked="0"/>
    </xf>
    <xf numFmtId="0" fontId="40" fillId="2" borderId="0" xfId="0" applyFont="1" applyFill="1" applyAlignment="1" applyProtection="1">
      <alignment horizontal="left" vertical="center"/>
    </xf>
    <xf numFmtId="0" fontId="2" fillId="2" borderId="3" xfId="0" applyFont="1" applyFill="1" applyBorder="1" applyAlignment="1" applyProtection="1">
      <alignment vertical="center"/>
    </xf>
    <xf numFmtId="0" fontId="2" fillId="2" borderId="1" xfId="0" applyFont="1" applyFill="1" applyBorder="1" applyAlignment="1" applyProtection="1"/>
    <xf numFmtId="0" fontId="41" fillId="2" borderId="0" xfId="0" applyFont="1" applyFill="1" applyBorder="1" applyAlignment="1" applyProtection="1">
      <alignment horizontal="center"/>
    </xf>
    <xf numFmtId="0" fontId="13" fillId="0" borderId="0" xfId="0" applyFont="1" applyAlignment="1">
      <alignment horizontal="right"/>
    </xf>
    <xf numFmtId="0" fontId="0" fillId="0" borderId="63" xfId="0" applyBorder="1" applyAlignment="1" applyProtection="1">
      <alignment wrapText="1"/>
      <protection locked="0" hidden="1"/>
    </xf>
    <xf numFmtId="0" fontId="0" fillId="0" borderId="64" xfId="0" applyBorder="1" applyAlignment="1" applyProtection="1">
      <alignment wrapText="1"/>
      <protection locked="0" hidden="1"/>
    </xf>
    <xf numFmtId="9" fontId="0" fillId="0" borderId="64" xfId="1" applyNumberFormat="1" applyFont="1" applyBorder="1" applyAlignment="1" applyProtection="1">
      <alignment wrapText="1"/>
      <protection locked="0" hidden="1"/>
    </xf>
    <xf numFmtId="0" fontId="23" fillId="0" borderId="0" xfId="0" applyFont="1" applyAlignment="1">
      <alignment horizontal="right"/>
    </xf>
    <xf numFmtId="2" fontId="2" fillId="7" borderId="16" xfId="1" applyNumberFormat="1" applyFont="1" applyFill="1" applyBorder="1" applyAlignment="1" applyProtection="1">
      <alignment horizontal="center" vertical="center"/>
    </xf>
    <xf numFmtId="0" fontId="28" fillId="0" borderId="0" xfId="0" applyFont="1" applyAlignment="1"/>
    <xf numFmtId="0" fontId="5" fillId="7" borderId="0" xfId="0" applyFont="1" applyFill="1" applyBorder="1" applyAlignment="1" applyProtection="1">
      <alignment horizontal="center" vertical="center" wrapText="1"/>
    </xf>
    <xf numFmtId="0" fontId="2" fillId="7" borderId="0" xfId="0" applyFont="1" applyFill="1" applyBorder="1" applyAlignment="1" applyProtection="1">
      <alignment horizontal="center" vertical="center" wrapText="1"/>
    </xf>
    <xf numFmtId="0" fontId="5" fillId="7" borderId="0" xfId="0" applyFont="1" applyFill="1" applyBorder="1" applyAlignment="1" applyProtection="1">
      <alignment horizontal="justify" vertical="center" wrapText="1"/>
    </xf>
    <xf numFmtId="0" fontId="2" fillId="7" borderId="0" xfId="0" applyFont="1" applyFill="1" applyBorder="1" applyAlignment="1" applyProtection="1">
      <alignment horizontal="justify" vertical="center"/>
    </xf>
    <xf numFmtId="0" fontId="14" fillId="7" borderId="38" xfId="0" applyFont="1" applyFill="1" applyBorder="1" applyProtection="1"/>
    <xf numFmtId="0" fontId="14" fillId="7" borderId="0" xfId="0" applyFont="1" applyFill="1" applyBorder="1" applyProtection="1"/>
    <xf numFmtId="0" fontId="14" fillId="7" borderId="3" xfId="0" applyFont="1" applyFill="1" applyBorder="1" applyProtection="1"/>
    <xf numFmtId="0" fontId="14" fillId="2" borderId="0" xfId="0" applyFont="1" applyFill="1" applyBorder="1" applyProtection="1"/>
    <xf numFmtId="0" fontId="14" fillId="7" borderId="2" xfId="2" applyNumberFormat="1" applyFont="1" applyFill="1" applyBorder="1" applyAlignment="1" applyProtection="1">
      <alignment horizontal="center" vertical="center"/>
    </xf>
    <xf numFmtId="0" fontId="14" fillId="7" borderId="2" xfId="1" applyNumberFormat="1" applyFont="1" applyFill="1" applyBorder="1" applyAlignment="1" applyProtection="1">
      <alignment horizontal="center" vertical="center"/>
    </xf>
    <xf numFmtId="0" fontId="14" fillId="2" borderId="2" xfId="0" applyFont="1" applyFill="1" applyBorder="1" applyAlignment="1" applyProtection="1">
      <alignment horizontal="center" vertical="center"/>
    </xf>
    <xf numFmtId="0" fontId="14" fillId="7" borderId="0" xfId="0" applyFont="1" applyFill="1" applyBorder="1" applyAlignment="1" applyProtection="1">
      <alignment horizontal="right"/>
    </xf>
    <xf numFmtId="0" fontId="13" fillId="7" borderId="0" xfId="0" applyFont="1" applyFill="1" applyBorder="1" applyAlignment="1" applyProtection="1">
      <alignment horizontal="right"/>
    </xf>
    <xf numFmtId="9" fontId="0" fillId="0" borderId="0" xfId="0" applyNumberFormat="1"/>
    <xf numFmtId="0" fontId="0" fillId="0" borderId="0" xfId="0" applyFont="1" applyAlignment="1">
      <alignment vertical="center"/>
    </xf>
    <xf numFmtId="0" fontId="28" fillId="0" borderId="0" xfId="0" applyFont="1" applyAlignment="1" applyProtection="1">
      <protection hidden="1"/>
    </xf>
    <xf numFmtId="0" fontId="0" fillId="0" borderId="0" xfId="0" applyFont="1" applyAlignment="1" applyProtection="1">
      <alignment horizontal="center"/>
      <protection hidden="1"/>
    </xf>
    <xf numFmtId="0" fontId="18" fillId="0" borderId="0" xfId="0" applyFont="1"/>
    <xf numFmtId="0" fontId="46" fillId="0" borderId="0" xfId="0" applyFont="1" applyAlignment="1" applyProtection="1">
      <alignment horizontal="center"/>
      <protection hidden="1"/>
    </xf>
    <xf numFmtId="0" fontId="0" fillId="0" borderId="0" xfId="0" applyAlignment="1">
      <alignment horizontal="center"/>
    </xf>
    <xf numFmtId="0" fontId="47" fillId="21" borderId="0" xfId="0" applyFont="1" applyFill="1"/>
    <xf numFmtId="0" fontId="47" fillId="21" borderId="0" xfId="0" applyNumberFormat="1" applyFont="1" applyFill="1"/>
    <xf numFmtId="0" fontId="18" fillId="21" borderId="0" xfId="0" applyFont="1" applyFill="1"/>
    <xf numFmtId="0" fontId="18" fillId="21" borderId="0" xfId="0" applyNumberFormat="1" applyFont="1" applyFill="1"/>
    <xf numFmtId="9" fontId="0" fillId="0" borderId="0" xfId="1" applyFont="1" applyAlignment="1">
      <alignment horizontal="center"/>
    </xf>
    <xf numFmtId="0" fontId="0" fillId="0" borderId="0" xfId="0" applyNumberFormat="1" applyAlignment="1">
      <alignment vertical="center"/>
    </xf>
    <xf numFmtId="9" fontId="0" fillId="0" borderId="0" xfId="1" applyFont="1" applyAlignment="1">
      <alignment horizontal="center" vertical="center"/>
    </xf>
    <xf numFmtId="9" fontId="47" fillId="21" borderId="0" xfId="0" applyNumberFormat="1" applyFont="1" applyFill="1" applyAlignment="1">
      <alignment horizontal="center" vertical="center"/>
    </xf>
    <xf numFmtId="0" fontId="0" fillId="0" borderId="0" xfId="0" applyNumberFormat="1" applyAlignment="1">
      <alignment horizontal="center" vertical="center"/>
    </xf>
    <xf numFmtId="9" fontId="47" fillId="21" borderId="67" xfId="0" applyNumberFormat="1" applyFont="1" applyFill="1" applyBorder="1" applyAlignment="1">
      <alignment horizontal="center" vertical="center"/>
    </xf>
    <xf numFmtId="0" fontId="0" fillId="0" borderId="0" xfId="0" applyAlignment="1">
      <alignment horizontal="justify" vertical="center" wrapText="1"/>
    </xf>
    <xf numFmtId="0" fontId="47" fillId="21" borderId="67" xfId="0" applyFont="1" applyFill="1" applyBorder="1" applyAlignment="1">
      <alignment horizontal="justify" vertical="center" wrapText="1"/>
    </xf>
    <xf numFmtId="0" fontId="0" fillId="20" borderId="0" xfId="0" applyFill="1" applyBorder="1"/>
    <xf numFmtId="0" fontId="0" fillId="21" borderId="0" xfId="0" applyFill="1" applyBorder="1"/>
    <xf numFmtId="0" fontId="0" fillId="5" borderId="0" xfId="0" applyFill="1" applyBorder="1"/>
    <xf numFmtId="9" fontId="0" fillId="5" borderId="0" xfId="0" applyNumberFormat="1" applyFill="1" applyBorder="1"/>
    <xf numFmtId="9" fontId="50" fillId="0" borderId="2" xfId="1" applyFont="1" applyBorder="1" applyAlignment="1" applyProtection="1">
      <protection hidden="1"/>
    </xf>
    <xf numFmtId="10" fontId="28" fillId="0" borderId="0" xfId="1" applyNumberFormat="1" applyFont="1"/>
    <xf numFmtId="10" fontId="51" fillId="2" borderId="68" xfId="1" applyNumberFormat="1" applyFont="1" applyFill="1" applyBorder="1" applyAlignment="1" applyProtection="1">
      <alignment horizontal="center" vertical="center" wrapText="1"/>
    </xf>
    <xf numFmtId="10" fontId="50" fillId="0" borderId="2" xfId="1" applyNumberFormat="1" applyFont="1" applyBorder="1" applyAlignment="1" applyProtection="1">
      <protection hidden="1"/>
    </xf>
    <xf numFmtId="10" fontId="50" fillId="0" borderId="0" xfId="1" applyNumberFormat="1" applyFont="1" applyBorder="1" applyAlignment="1" applyProtection="1">
      <protection hidden="1"/>
    </xf>
    <xf numFmtId="9" fontId="50" fillId="0" borderId="0" xfId="1" applyFont="1" applyBorder="1" applyAlignment="1" applyProtection="1">
      <protection hidden="1"/>
    </xf>
    <xf numFmtId="10" fontId="51" fillId="2" borderId="0" xfId="1" applyNumberFormat="1" applyFont="1" applyFill="1" applyBorder="1" applyAlignment="1" applyProtection="1">
      <alignment horizontal="center" vertical="center" wrapText="1"/>
    </xf>
    <xf numFmtId="9" fontId="29" fillId="0" borderId="0" xfId="1" applyFont="1" applyAlignment="1" applyProtection="1">
      <alignment horizontal="center" vertical="center"/>
      <protection hidden="1"/>
    </xf>
    <xf numFmtId="9" fontId="29" fillId="0" borderId="0" xfId="1" applyFont="1" applyAlignment="1">
      <alignment vertical="center"/>
    </xf>
    <xf numFmtId="0" fontId="0" fillId="0" borderId="0" xfId="0"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wrapText="1"/>
    </xf>
    <xf numFmtId="0" fontId="0" fillId="3" borderId="2" xfId="0" applyFill="1" applyBorder="1" applyAlignment="1">
      <alignment wrapText="1"/>
    </xf>
    <xf numFmtId="0" fontId="0" fillId="0" borderId="2" xfId="0" applyBorder="1" applyAlignment="1" applyProtection="1">
      <protection hidden="1"/>
    </xf>
    <xf numFmtId="0" fontId="0" fillId="0" borderId="2" xfId="0" applyBorder="1" applyAlignment="1" applyProtection="1">
      <alignment horizontal="left"/>
      <protection hidden="1"/>
    </xf>
    <xf numFmtId="0" fontId="0" fillId="0" borderId="2" xfId="0" applyBorder="1" applyProtection="1">
      <protection hidden="1"/>
    </xf>
    <xf numFmtId="0" fontId="0" fillId="0" borderId="2" xfId="0" applyBorder="1" applyAlignment="1" applyProtection="1">
      <protection locked="0" hidden="1"/>
    </xf>
    <xf numFmtId="0" fontId="0" fillId="0" borderId="2" xfId="0" applyBorder="1" applyAlignment="1" applyProtection="1">
      <alignment horizontal="left"/>
      <protection locked="0" hidden="1"/>
    </xf>
    <xf numFmtId="0" fontId="0" fillId="0" borderId="2" xfId="0" applyBorder="1" applyProtection="1">
      <protection locked="0"/>
    </xf>
    <xf numFmtId="0" fontId="0" fillId="0" borderId="2" xfId="0" applyBorder="1" applyProtection="1">
      <protection locked="0" hidden="1"/>
    </xf>
    <xf numFmtId="0" fontId="0" fillId="0" borderId="2" xfId="0" applyBorder="1" applyAlignment="1" applyProtection="1">
      <protection locked="0"/>
    </xf>
    <xf numFmtId="0" fontId="0" fillId="0" borderId="2" xfId="0" applyBorder="1" applyAlignment="1" applyProtection="1">
      <alignment horizontal="left"/>
      <protection locked="0"/>
    </xf>
    <xf numFmtId="0" fontId="0" fillId="0" borderId="2" xfId="0" applyBorder="1" applyAlignment="1" applyProtection="1">
      <alignment wrapText="1"/>
      <protection locked="0"/>
    </xf>
    <xf numFmtId="9" fontId="0" fillId="0" borderId="2" xfId="0" applyNumberFormat="1" applyBorder="1"/>
    <xf numFmtId="9" fontId="0" fillId="0" borderId="2" xfId="1" applyNumberFormat="1" applyFont="1" applyBorder="1" applyProtection="1">
      <protection locked="0"/>
    </xf>
    <xf numFmtId="0" fontId="0" fillId="0" borderId="2" xfId="0" applyBorder="1" applyAlignment="1">
      <alignment horizontal="left"/>
    </xf>
    <xf numFmtId="0" fontId="2" fillId="13" borderId="0" xfId="0" applyFont="1" applyFill="1"/>
    <xf numFmtId="0" fontId="2" fillId="13" borderId="0" xfId="0" applyFont="1" applyFill="1" applyProtection="1"/>
    <xf numFmtId="0" fontId="2" fillId="22" borderId="0" xfId="0" applyFont="1" applyFill="1" applyProtection="1"/>
    <xf numFmtId="0" fontId="52" fillId="0" borderId="0" xfId="0" applyFont="1"/>
    <xf numFmtId="0" fontId="53" fillId="0" borderId="0" xfId="0" applyFont="1" applyAlignment="1" applyProtection="1">
      <alignment horizontal="center"/>
      <protection hidden="1"/>
    </xf>
    <xf numFmtId="9" fontId="55" fillId="0" borderId="0" xfId="1" applyFont="1" applyAlignment="1">
      <alignment vertical="center"/>
    </xf>
    <xf numFmtId="0" fontId="47" fillId="21" borderId="0" xfId="0" applyNumberFormat="1" applyFont="1" applyFill="1" applyAlignment="1">
      <alignment horizontal="center" vertical="center"/>
    </xf>
    <xf numFmtId="0" fontId="47" fillId="21" borderId="0" xfId="0" applyFont="1" applyFill="1" applyAlignment="1">
      <alignment horizontal="left" vertical="center"/>
    </xf>
    <xf numFmtId="2" fontId="0" fillId="0" borderId="0" xfId="0" applyNumberFormat="1"/>
    <xf numFmtId="0" fontId="28" fillId="0" borderId="0" xfId="0" applyFont="1"/>
    <xf numFmtId="0" fontId="28" fillId="0" borderId="0" xfId="0" pivotButton="1" applyFont="1" applyAlignment="1">
      <alignment horizontal="center"/>
    </xf>
    <xf numFmtId="0" fontId="28" fillId="0" borderId="0" xfId="0" applyFont="1" applyAlignment="1">
      <alignment vertical="center"/>
    </xf>
    <xf numFmtId="0" fontId="28" fillId="0" borderId="0" xfId="0" applyFont="1" applyAlignment="1">
      <alignment horizontal="left" wrapText="1"/>
    </xf>
    <xf numFmtId="9" fontId="28" fillId="0" borderId="0" xfId="1" applyNumberFormat="1" applyFont="1" applyAlignment="1">
      <alignment horizontal="left"/>
    </xf>
    <xf numFmtId="0" fontId="3" fillId="7" borderId="0" xfId="0" applyFont="1" applyFill="1" applyBorder="1" applyAlignment="1" applyProtection="1">
      <alignment horizontal="center"/>
    </xf>
    <xf numFmtId="0" fontId="0" fillId="0" borderId="0" xfId="0" applyAlignment="1">
      <alignment horizontal="center" vertical="center"/>
    </xf>
    <xf numFmtId="0" fontId="38" fillId="7" borderId="0" xfId="0" applyFont="1" applyFill="1" applyBorder="1" applyAlignment="1" applyProtection="1">
      <alignment horizontal="right"/>
    </xf>
    <xf numFmtId="0" fontId="2" fillId="2" borderId="38" xfId="0" applyFont="1" applyFill="1" applyBorder="1" applyProtection="1"/>
    <xf numFmtId="0" fontId="30" fillId="7" borderId="0" xfId="0" applyFont="1" applyFill="1" applyBorder="1" applyAlignment="1" applyProtection="1">
      <alignment vertical="center"/>
    </xf>
    <xf numFmtId="0" fontId="14" fillId="7" borderId="0" xfId="0" applyFont="1" applyFill="1" applyBorder="1" applyAlignment="1" applyProtection="1">
      <alignment horizontal="center"/>
    </xf>
    <xf numFmtId="0" fontId="14" fillId="7" borderId="0" xfId="0" applyFont="1" applyFill="1" applyBorder="1" applyAlignment="1" applyProtection="1">
      <alignment horizontal="center" vertical="center"/>
    </xf>
    <xf numFmtId="0" fontId="0" fillId="0" borderId="0" xfId="0" applyAlignment="1">
      <alignment horizontal="center"/>
    </xf>
    <xf numFmtId="0" fontId="17" fillId="7" borderId="0" xfId="0" applyNumberFormat="1" applyFont="1" applyFill="1" applyBorder="1" applyAlignment="1" applyProtection="1"/>
    <xf numFmtId="0" fontId="28" fillId="0" borderId="0" xfId="0" applyNumberFormat="1" applyFont="1" applyAlignment="1">
      <alignment vertical="center"/>
    </xf>
    <xf numFmtId="0" fontId="28" fillId="0" borderId="0" xfId="0" applyNumberFormat="1" applyFont="1" applyAlignment="1">
      <alignment horizontal="left" wrapText="1"/>
    </xf>
    <xf numFmtId="0" fontId="28" fillId="0" borderId="0" xfId="0" applyFont="1" applyAlignment="1">
      <alignment horizontal="justify" vertical="center" wrapText="1"/>
    </xf>
    <xf numFmtId="0" fontId="28" fillId="0" borderId="0" xfId="0" pivotButton="1" applyFont="1"/>
    <xf numFmtId="0" fontId="28" fillId="0" borderId="78" xfId="0" applyFont="1" applyBorder="1" applyAlignment="1">
      <alignment textRotation="90"/>
    </xf>
    <xf numFmtId="0" fontId="28" fillId="0" borderId="79" xfId="0" applyFont="1" applyBorder="1" applyAlignment="1">
      <alignment textRotation="90"/>
    </xf>
    <xf numFmtId="0" fontId="28" fillId="0" borderId="80" xfId="0" applyFont="1" applyBorder="1" applyAlignment="1">
      <alignment textRotation="90"/>
    </xf>
    <xf numFmtId="0" fontId="28" fillId="0" borderId="77" xfId="0" applyFont="1" applyBorder="1" applyAlignment="1">
      <alignment textRotation="90"/>
    </xf>
    <xf numFmtId="0" fontId="28" fillId="0" borderId="81" xfId="0" applyFont="1" applyBorder="1" applyAlignment="1">
      <alignment textRotation="90"/>
    </xf>
    <xf numFmtId="0" fontId="56" fillId="0" borderId="0" xfId="0" applyFont="1" applyAlignment="1">
      <alignment wrapText="1"/>
    </xf>
    <xf numFmtId="0" fontId="28" fillId="0" borderId="0" xfId="0" pivotButton="1" applyFont="1" applyAlignment="1">
      <alignment horizontal="center" wrapText="1"/>
    </xf>
    <xf numFmtId="0" fontId="28" fillId="0" borderId="0" xfId="0" applyFont="1" applyAlignment="1">
      <alignment wrapText="1"/>
    </xf>
    <xf numFmtId="0" fontId="28" fillId="0" borderId="34" xfId="0" applyFont="1" applyBorder="1" applyAlignment="1">
      <alignment textRotation="90"/>
    </xf>
    <xf numFmtId="0" fontId="0" fillId="0" borderId="32" xfId="0" applyBorder="1" applyAlignment="1">
      <alignment horizontal="left" vertical="center"/>
    </xf>
    <xf numFmtId="0" fontId="0" fillId="19" borderId="0" xfId="0" applyFill="1" applyBorder="1"/>
    <xf numFmtId="0" fontId="0" fillId="19" borderId="0" xfId="0" applyFill="1" applyBorder="1" applyAlignment="1">
      <alignment horizontal="left"/>
    </xf>
    <xf numFmtId="0" fontId="44" fillId="19" borderId="4" xfId="0" applyFont="1" applyFill="1" applyBorder="1" applyAlignment="1">
      <alignment horizontal="center" vertical="top"/>
    </xf>
    <xf numFmtId="0" fontId="0" fillId="19" borderId="0" xfId="0" applyFill="1" applyBorder="1" applyAlignment="1">
      <alignment wrapText="1"/>
    </xf>
    <xf numFmtId="0" fontId="58" fillId="19" borderId="84" xfId="0" applyFont="1" applyFill="1" applyBorder="1" applyAlignment="1">
      <alignment horizontal="center" vertical="center"/>
    </xf>
    <xf numFmtId="0" fontId="58" fillId="19" borderId="85" xfId="0" applyFont="1" applyFill="1" applyBorder="1" applyAlignment="1">
      <alignment horizontal="center" vertical="center"/>
    </xf>
    <xf numFmtId="0" fontId="0" fillId="0" borderId="12" xfId="0" applyBorder="1" applyAlignment="1">
      <alignment vertical="center"/>
    </xf>
    <xf numFmtId="0" fontId="0" fillId="0" borderId="90" xfId="0" applyBorder="1" applyAlignment="1">
      <alignment horizontal="center" vertical="center"/>
    </xf>
    <xf numFmtId="0" fontId="0" fillId="0" borderId="91" xfId="0" applyBorder="1" applyAlignment="1">
      <alignment horizontal="center" vertical="center"/>
    </xf>
    <xf numFmtId="9" fontId="0" fillId="0" borderId="90" xfId="0" applyNumberFormat="1" applyBorder="1" applyAlignment="1">
      <alignment horizontal="center" vertical="center"/>
    </xf>
    <xf numFmtId="9" fontId="0" fillId="0" borderId="91" xfId="0" applyNumberFormat="1" applyBorder="1" applyAlignment="1">
      <alignment horizontal="center" vertical="center"/>
    </xf>
    <xf numFmtId="9" fontId="0" fillId="0" borderId="92" xfId="0" applyNumberFormat="1" applyBorder="1" applyAlignment="1">
      <alignment horizontal="center" vertical="center"/>
    </xf>
    <xf numFmtId="0" fontId="44" fillId="19" borderId="4" xfId="0" applyFont="1" applyFill="1" applyBorder="1" applyAlignment="1">
      <alignment horizontal="center" vertical="top" wrapText="1"/>
    </xf>
    <xf numFmtId="0" fontId="0" fillId="0" borderId="12" xfId="0" applyBorder="1" applyAlignment="1">
      <alignment vertical="center" wrapText="1"/>
    </xf>
    <xf numFmtId="0" fontId="0" fillId="0" borderId="23" xfId="0" applyBorder="1" applyAlignment="1">
      <alignment vertical="center"/>
    </xf>
    <xf numFmtId="0" fontId="0" fillId="0" borderId="23" xfId="0" applyBorder="1" applyAlignment="1">
      <alignment vertical="center" wrapText="1"/>
    </xf>
    <xf numFmtId="0" fontId="0" fillId="0" borderId="94" xfId="0" applyBorder="1" applyAlignment="1">
      <alignment horizontal="center" vertical="center"/>
    </xf>
    <xf numFmtId="0" fontId="0" fillId="0" borderId="95" xfId="0" applyBorder="1" applyAlignment="1">
      <alignment horizontal="center" vertical="center"/>
    </xf>
    <xf numFmtId="0" fontId="0" fillId="0" borderId="96" xfId="0" applyBorder="1" applyAlignment="1">
      <alignment horizontal="center" vertical="center"/>
    </xf>
    <xf numFmtId="0" fontId="0" fillId="0" borderId="25" xfId="0" applyBorder="1" applyAlignment="1">
      <alignment vertical="center"/>
    </xf>
    <xf numFmtId="0" fontId="0" fillId="0" borderId="25" xfId="0" applyBorder="1" applyAlignment="1">
      <alignment vertical="center" wrapText="1"/>
    </xf>
    <xf numFmtId="0" fontId="0" fillId="0" borderId="86" xfId="0" applyBorder="1" applyAlignment="1">
      <alignment horizontal="center" vertical="center"/>
    </xf>
    <xf numFmtId="0" fontId="0" fillId="0" borderId="87" xfId="0" applyBorder="1" applyAlignment="1">
      <alignment horizontal="center" vertical="center"/>
    </xf>
    <xf numFmtId="0" fontId="0" fillId="0" borderId="82" xfId="0" applyBorder="1" applyAlignment="1">
      <alignment horizontal="center" vertical="center"/>
    </xf>
    <xf numFmtId="9" fontId="0" fillId="0" borderId="86" xfId="0" applyNumberFormat="1" applyBorder="1" applyAlignment="1">
      <alignment horizontal="center" vertical="center"/>
    </xf>
    <xf numFmtId="9" fontId="0" fillId="0" borderId="87" xfId="0" applyNumberFormat="1" applyBorder="1" applyAlignment="1">
      <alignment horizontal="center" vertical="center"/>
    </xf>
    <xf numFmtId="9" fontId="0" fillId="0" borderId="82" xfId="0" applyNumberFormat="1" applyBorder="1" applyAlignment="1">
      <alignment horizontal="center" vertical="center"/>
    </xf>
    <xf numFmtId="0" fontId="0" fillId="0" borderId="30" xfId="0" applyBorder="1" applyAlignment="1">
      <alignment vertical="center"/>
    </xf>
    <xf numFmtId="0" fontId="0" fillId="0" borderId="30" xfId="0" applyBorder="1" applyAlignment="1">
      <alignment vertical="center" wrapText="1"/>
    </xf>
    <xf numFmtId="0" fontId="0" fillId="0" borderId="88" xfId="0" applyBorder="1" applyAlignment="1">
      <alignment horizontal="center" vertical="center"/>
    </xf>
    <xf numFmtId="0" fontId="0" fillId="0" borderId="89" xfId="0" applyBorder="1" applyAlignment="1">
      <alignment horizontal="center" vertical="center"/>
    </xf>
    <xf numFmtId="9" fontId="0" fillId="0" borderId="88" xfId="0" applyNumberFormat="1" applyBorder="1" applyAlignment="1">
      <alignment horizontal="center" vertical="center"/>
    </xf>
    <xf numFmtId="9" fontId="0" fillId="0" borderId="89" xfId="0" applyNumberFormat="1" applyBorder="1" applyAlignment="1">
      <alignment horizontal="center" vertical="center"/>
    </xf>
    <xf numFmtId="9" fontId="0" fillId="0" borderId="83" xfId="0" applyNumberFormat="1" applyBorder="1" applyAlignment="1">
      <alignment horizontal="center" vertical="center"/>
    </xf>
    <xf numFmtId="3" fontId="0" fillId="0" borderId="86" xfId="0" applyNumberFormat="1" applyBorder="1" applyAlignment="1">
      <alignment horizontal="center" vertical="center"/>
    </xf>
    <xf numFmtId="3" fontId="0" fillId="0" borderId="87" xfId="0" applyNumberFormat="1" applyBorder="1" applyAlignment="1">
      <alignment horizontal="center" vertical="center"/>
    </xf>
    <xf numFmtId="3" fontId="0" fillId="0" borderId="82" xfId="0" applyNumberFormat="1" applyBorder="1" applyAlignment="1">
      <alignment horizontal="center" vertical="center"/>
    </xf>
    <xf numFmtId="0" fontId="0" fillId="0" borderId="83" xfId="0" applyBorder="1" applyAlignment="1">
      <alignment horizontal="center" vertical="center"/>
    </xf>
    <xf numFmtId="9" fontId="0" fillId="0" borderId="94" xfId="1" applyFont="1" applyBorder="1" applyAlignment="1">
      <alignment horizontal="center" vertical="center"/>
    </xf>
    <xf numFmtId="9" fontId="0" fillId="0" borderId="95" xfId="1" applyFont="1" applyBorder="1" applyAlignment="1">
      <alignment horizontal="center" vertical="center"/>
    </xf>
    <xf numFmtId="9" fontId="0" fillId="0" borderId="96" xfId="1" applyFont="1" applyBorder="1" applyAlignment="1">
      <alignment horizontal="center" vertical="center"/>
    </xf>
    <xf numFmtId="9" fontId="0" fillId="0" borderId="86" xfId="1" applyFont="1" applyBorder="1" applyAlignment="1">
      <alignment horizontal="center" vertical="center"/>
    </xf>
    <xf numFmtId="9" fontId="0" fillId="0" borderId="87" xfId="1" applyFont="1" applyBorder="1" applyAlignment="1">
      <alignment horizontal="center" vertical="center"/>
    </xf>
    <xf numFmtId="9" fontId="0" fillId="0" borderId="82" xfId="1" applyFont="1" applyBorder="1" applyAlignment="1">
      <alignment horizontal="center" vertical="center"/>
    </xf>
    <xf numFmtId="0" fontId="0" fillId="0" borderId="55" xfId="0" applyBorder="1" applyAlignment="1">
      <alignment vertical="center"/>
    </xf>
    <xf numFmtId="0" fontId="0" fillId="0" borderId="55" xfId="0" applyBorder="1" applyAlignment="1">
      <alignment vertical="center" wrapText="1"/>
    </xf>
    <xf numFmtId="0" fontId="0" fillId="0" borderId="97" xfId="0" applyBorder="1" applyAlignment="1">
      <alignment horizontal="center" vertical="center"/>
    </xf>
    <xf numFmtId="0" fontId="0" fillId="0" borderId="98" xfId="0" applyBorder="1" applyAlignment="1">
      <alignment horizontal="center" vertical="center"/>
    </xf>
    <xf numFmtId="0" fontId="0" fillId="0" borderId="33" xfId="0" applyBorder="1" applyAlignment="1">
      <alignment horizontal="center" vertical="center"/>
    </xf>
    <xf numFmtId="9" fontId="0" fillId="0" borderId="88" xfId="1" applyFont="1" applyBorder="1" applyAlignment="1">
      <alignment horizontal="center" vertical="center"/>
    </xf>
    <xf numFmtId="9" fontId="0" fillId="0" borderId="89" xfId="1" applyFont="1" applyBorder="1" applyAlignment="1">
      <alignment horizontal="center" vertical="center"/>
    </xf>
    <xf numFmtId="9" fontId="0" fillId="0" borderId="83" xfId="1" applyFont="1" applyBorder="1" applyAlignment="1">
      <alignment horizontal="center" vertical="center"/>
    </xf>
    <xf numFmtId="0" fontId="0" fillId="19" borderId="38" xfId="0" applyFill="1" applyBorder="1" applyAlignment="1">
      <alignment wrapText="1"/>
    </xf>
    <xf numFmtId="0" fontId="44" fillId="19" borderId="99" xfId="0" applyFont="1" applyFill="1" applyBorder="1" applyAlignment="1">
      <alignment horizontal="center" vertical="top" wrapText="1"/>
    </xf>
    <xf numFmtId="0" fontId="13" fillId="0" borderId="76" xfId="0" applyFont="1" applyBorder="1" applyAlignment="1">
      <alignment vertical="center" wrapText="1"/>
    </xf>
    <xf numFmtId="0" fontId="0" fillId="24" borderId="0" xfId="0" applyFont="1" applyFill="1" applyAlignment="1">
      <alignment horizontal="center" vertical="center"/>
    </xf>
    <xf numFmtId="0" fontId="0" fillId="0" borderId="0" xfId="0" applyAlignment="1">
      <alignment horizontal="center" vertical="center" wrapText="1"/>
    </xf>
    <xf numFmtId="9" fontId="0" fillId="11" borderId="2" xfId="0" applyNumberFormat="1" applyFill="1" applyBorder="1" applyAlignment="1">
      <alignment horizontal="center"/>
    </xf>
    <xf numFmtId="0" fontId="0" fillId="11" borderId="2" xfId="0" applyFill="1" applyBorder="1" applyAlignment="1">
      <alignment horizontal="center"/>
    </xf>
    <xf numFmtId="0" fontId="0" fillId="12" borderId="0" xfId="0" applyFill="1" applyAlignment="1">
      <alignment wrapText="1"/>
    </xf>
    <xf numFmtId="0" fontId="8" fillId="0" borderId="2" xfId="3" applyFont="1" applyBorder="1" applyAlignment="1">
      <alignment horizontal="center" vertical="center"/>
    </xf>
    <xf numFmtId="0" fontId="0" fillId="0" borderId="2" xfId="0" applyFill="1" applyBorder="1" applyAlignment="1" applyProtection="1">
      <alignment horizontal="center" vertical="center"/>
      <protection locked="0"/>
    </xf>
    <xf numFmtId="0" fontId="8" fillId="0" borderId="2" xfId="3" applyFont="1" applyBorder="1" applyAlignment="1">
      <alignment horizontal="left" vertical="center" wrapText="1"/>
    </xf>
    <xf numFmtId="0" fontId="0" fillId="0" borderId="2" xfId="0" applyFill="1" applyBorder="1" applyAlignment="1" applyProtection="1">
      <alignment horizontal="center" vertical="center" wrapText="1"/>
      <protection locked="0"/>
    </xf>
    <xf numFmtId="9" fontId="62" fillId="5" borderId="0" xfId="0" applyNumberFormat="1" applyFont="1" applyFill="1" applyBorder="1" applyAlignment="1">
      <alignment vertical="center"/>
    </xf>
    <xf numFmtId="0" fontId="0" fillId="0" borderId="0" xfId="0" applyFont="1" applyAlignment="1">
      <alignment horizontal="center" vertical="center" wrapText="1"/>
    </xf>
    <xf numFmtId="0" fontId="45" fillId="0" borderId="0" xfId="0" applyFont="1" applyBorder="1" applyAlignment="1" applyProtection="1">
      <alignment horizontal="center"/>
      <protection hidden="1"/>
    </xf>
    <xf numFmtId="0" fontId="45" fillId="0" borderId="38" xfId="0" applyFont="1" applyBorder="1" applyAlignment="1" applyProtection="1">
      <alignment horizontal="center"/>
      <protection hidden="1"/>
    </xf>
    <xf numFmtId="0" fontId="45" fillId="0" borderId="3" xfId="0" applyFont="1" applyBorder="1" applyAlignment="1" applyProtection="1">
      <alignment horizontal="center"/>
      <protection hidden="1"/>
    </xf>
    <xf numFmtId="0" fontId="63" fillId="27" borderId="0" xfId="0" applyFont="1" applyFill="1" applyAlignment="1">
      <alignment horizontal="center" wrapText="1" readingOrder="1"/>
    </xf>
    <xf numFmtId="0" fontId="65" fillId="28" borderId="101" xfId="0" applyFont="1" applyFill="1" applyBorder="1" applyAlignment="1">
      <alignment horizontal="center" vertical="center" wrapText="1" readingOrder="1"/>
    </xf>
    <xf numFmtId="0" fontId="67" fillId="0" borderId="105" xfId="0" applyFont="1" applyBorder="1" applyAlignment="1">
      <alignment horizontal="left" vertical="center" wrapText="1" readingOrder="1"/>
    </xf>
    <xf numFmtId="9" fontId="67" fillId="28" borderId="106" xfId="0" applyNumberFormat="1" applyFont="1" applyFill="1" applyBorder="1" applyAlignment="1">
      <alignment horizontal="center" vertical="center" wrapText="1" readingOrder="1"/>
    </xf>
    <xf numFmtId="10" fontId="68" fillId="28" borderId="107" xfId="0" applyNumberFormat="1" applyFont="1" applyFill="1" applyBorder="1" applyAlignment="1">
      <alignment horizontal="center" vertical="center" wrapText="1" readingOrder="1"/>
    </xf>
    <xf numFmtId="0" fontId="67" fillId="0" borderId="108" xfId="0" applyFont="1" applyBorder="1" applyAlignment="1">
      <alignment horizontal="left" vertical="center" wrapText="1" readingOrder="1"/>
    </xf>
    <xf numFmtId="0" fontId="67" fillId="28" borderId="109" xfId="0" applyFont="1" applyFill="1" applyBorder="1" applyAlignment="1">
      <alignment horizontal="center" vertical="center" wrapText="1" readingOrder="1"/>
    </xf>
    <xf numFmtId="10" fontId="68" fillId="28" borderId="110" xfId="0" applyNumberFormat="1" applyFont="1" applyFill="1" applyBorder="1" applyAlignment="1">
      <alignment horizontal="center" vertical="center" wrapText="1" readingOrder="1"/>
    </xf>
    <xf numFmtId="0" fontId="67" fillId="0" borderId="109" xfId="0" applyFont="1" applyBorder="1" applyAlignment="1">
      <alignment horizontal="center" vertical="center" wrapText="1" readingOrder="1"/>
    </xf>
    <xf numFmtId="10" fontId="69" fillId="28" borderId="110" xfId="0" applyNumberFormat="1" applyFont="1" applyFill="1" applyBorder="1" applyAlignment="1">
      <alignment horizontal="center" vertical="center" wrapText="1" readingOrder="1"/>
    </xf>
    <xf numFmtId="10" fontId="70" fillId="28" borderId="110" xfId="0" applyNumberFormat="1" applyFont="1" applyFill="1" applyBorder="1" applyAlignment="1">
      <alignment horizontal="center" vertical="center" wrapText="1" readingOrder="1"/>
    </xf>
    <xf numFmtId="3" fontId="67" fillId="28" borderId="109" xfId="0" applyNumberFormat="1" applyFont="1" applyFill="1" applyBorder="1" applyAlignment="1">
      <alignment horizontal="center" vertical="center" wrapText="1" readingOrder="1"/>
    </xf>
    <xf numFmtId="9" fontId="67" fillId="28" borderId="109" xfId="0" applyNumberFormat="1" applyFont="1" applyFill="1" applyBorder="1" applyAlignment="1">
      <alignment horizontal="center" vertical="center" wrapText="1" readingOrder="1"/>
    </xf>
    <xf numFmtId="10" fontId="71" fillId="28" borderId="110" xfId="0" applyNumberFormat="1" applyFont="1" applyFill="1" applyBorder="1" applyAlignment="1">
      <alignment horizontal="center" vertical="center" wrapText="1" readingOrder="1"/>
    </xf>
    <xf numFmtId="0" fontId="67" fillId="0" borderId="111" xfId="0" applyFont="1" applyBorder="1" applyAlignment="1">
      <alignment horizontal="left" vertical="center" wrapText="1" readingOrder="1"/>
    </xf>
    <xf numFmtId="0" fontId="67" fillId="0" borderId="112" xfId="0" applyFont="1" applyBorder="1" applyAlignment="1">
      <alignment horizontal="center" vertical="center" wrapText="1" readingOrder="1"/>
    </xf>
    <xf numFmtId="9" fontId="67" fillId="28" borderId="112" xfId="0" applyNumberFormat="1" applyFont="1" applyFill="1" applyBorder="1" applyAlignment="1">
      <alignment horizontal="center" vertical="center" wrapText="1" readingOrder="1"/>
    </xf>
    <xf numFmtId="10" fontId="71" fillId="28" borderId="113" xfId="0" applyNumberFormat="1" applyFont="1" applyFill="1" applyBorder="1" applyAlignment="1">
      <alignment horizontal="center" vertical="center" wrapText="1" readingOrder="1"/>
    </xf>
    <xf numFmtId="0" fontId="67" fillId="0" borderId="106" xfId="0" applyFont="1" applyBorder="1" applyAlignment="1">
      <alignment horizontal="center" vertical="center" wrapText="1" readingOrder="1"/>
    </xf>
    <xf numFmtId="10" fontId="70" fillId="28" borderId="107" xfId="0" applyNumberFormat="1" applyFont="1" applyFill="1" applyBorder="1" applyAlignment="1">
      <alignment horizontal="center" vertical="center" wrapText="1" readingOrder="1"/>
    </xf>
    <xf numFmtId="10" fontId="70" fillId="28" borderId="113" xfId="0" applyNumberFormat="1" applyFont="1" applyFill="1" applyBorder="1" applyAlignment="1">
      <alignment horizontal="center" vertical="center" wrapText="1" readingOrder="1"/>
    </xf>
    <xf numFmtId="10" fontId="69" fillId="28" borderId="107" xfId="0" applyNumberFormat="1" applyFont="1" applyFill="1" applyBorder="1" applyAlignment="1">
      <alignment horizontal="center" vertical="center" wrapText="1" readingOrder="1"/>
    </xf>
    <xf numFmtId="0" fontId="67" fillId="0" borderId="115" xfId="0" applyFont="1" applyBorder="1" applyAlignment="1">
      <alignment horizontal="center" vertical="center" wrapText="1" readingOrder="1"/>
    </xf>
    <xf numFmtId="0" fontId="65" fillId="28" borderId="102" xfId="0" applyFont="1" applyFill="1" applyBorder="1" applyAlignment="1">
      <alignment horizontal="center" vertical="center" wrapText="1" readingOrder="1"/>
    </xf>
    <xf numFmtId="0" fontId="72" fillId="28" borderId="103" xfId="0" applyFont="1" applyFill="1" applyBorder="1" applyAlignment="1">
      <alignment horizontal="center" vertical="center" wrapText="1" readingOrder="1"/>
    </xf>
    <xf numFmtId="9" fontId="66" fillId="0" borderId="114" xfId="0" applyNumberFormat="1" applyFont="1" applyBorder="1" applyAlignment="1">
      <alignment horizontal="center" vertical="center" wrapText="1" readingOrder="1"/>
    </xf>
    <xf numFmtId="0" fontId="66" fillId="0" borderId="115" xfId="0" applyFont="1" applyBorder="1" applyAlignment="1">
      <alignment horizontal="center" vertical="center" wrapText="1" readingOrder="1"/>
    </xf>
    <xf numFmtId="0" fontId="66" fillId="0" borderId="109" xfId="0" applyFont="1" applyBorder="1" applyAlignment="1">
      <alignment horizontal="center" vertical="center" wrapText="1" readingOrder="1"/>
    </xf>
    <xf numFmtId="0" fontId="66" fillId="0" borderId="112" xfId="0" applyFont="1" applyBorder="1" applyAlignment="1">
      <alignment horizontal="center" vertical="center" wrapText="1" readingOrder="1"/>
    </xf>
    <xf numFmtId="0" fontId="66" fillId="0" borderId="106" xfId="0" applyFont="1" applyBorder="1" applyAlignment="1">
      <alignment horizontal="center" vertical="center" wrapText="1" readingOrder="1"/>
    </xf>
    <xf numFmtId="9" fontId="66" fillId="0" borderId="109" xfId="0" applyNumberFormat="1" applyFont="1" applyBorder="1" applyAlignment="1">
      <alignment horizontal="center" vertical="center" wrapText="1" readingOrder="1"/>
    </xf>
    <xf numFmtId="9" fontId="66" fillId="0" borderId="112" xfId="0" applyNumberFormat="1" applyFont="1" applyBorder="1" applyAlignment="1">
      <alignment horizontal="center" vertical="center" wrapText="1" readingOrder="1"/>
    </xf>
    <xf numFmtId="9" fontId="66" fillId="0" borderId="106" xfId="0" applyNumberFormat="1" applyFont="1" applyBorder="1" applyAlignment="1">
      <alignment horizontal="center" vertical="center" wrapText="1" readingOrder="1"/>
    </xf>
    <xf numFmtId="3" fontId="66" fillId="0" borderId="109" xfId="0" applyNumberFormat="1" applyFont="1" applyBorder="1" applyAlignment="1">
      <alignment horizontal="center" vertical="center" wrapText="1" readingOrder="1"/>
    </xf>
    <xf numFmtId="9" fontId="67" fillId="28" borderId="109" xfId="1" applyFont="1" applyFill="1" applyBorder="1" applyAlignment="1">
      <alignment horizontal="center" vertical="center" wrapText="1" readingOrder="1"/>
    </xf>
    <xf numFmtId="9" fontId="66" fillId="0" borderId="106" xfId="1" applyFont="1" applyBorder="1" applyAlignment="1">
      <alignment horizontal="center" vertical="center" wrapText="1" readingOrder="1"/>
    </xf>
    <xf numFmtId="9" fontId="66" fillId="0" borderId="112" xfId="1" applyFont="1" applyBorder="1" applyAlignment="1">
      <alignment horizontal="center" vertical="center" wrapText="1" readingOrder="1"/>
    </xf>
    <xf numFmtId="10" fontId="66" fillId="0" borderId="106" xfId="0" applyNumberFormat="1" applyFont="1" applyBorder="1" applyAlignment="1">
      <alignment horizontal="center" vertical="center" wrapText="1" readingOrder="1"/>
    </xf>
    <xf numFmtId="0" fontId="2" fillId="2" borderId="2" xfId="1" applyNumberFormat="1" applyFont="1" applyFill="1" applyBorder="1" applyAlignment="1" applyProtection="1">
      <alignment vertical="center"/>
      <protection locked="0"/>
    </xf>
    <xf numFmtId="0" fontId="0" fillId="0" borderId="0" xfId="0" applyAlignment="1">
      <alignment horizontal="center"/>
    </xf>
    <xf numFmtId="0" fontId="24" fillId="0" borderId="0" xfId="0" pivotButton="1" applyFont="1" applyAlignment="1">
      <alignment horizontal="center"/>
    </xf>
    <xf numFmtId="0" fontId="24" fillId="0" borderId="0" xfId="0" applyFont="1" applyAlignment="1">
      <alignment horizontal="center"/>
    </xf>
    <xf numFmtId="1" fontId="0" fillId="0" borderId="0" xfId="0" applyNumberFormat="1" applyAlignment="1">
      <alignment horizontal="center"/>
    </xf>
    <xf numFmtId="3" fontId="0" fillId="0" borderId="0" xfId="0" applyNumberFormat="1" applyAlignment="1">
      <alignment horizontal="center"/>
    </xf>
    <xf numFmtId="0" fontId="8" fillId="2" borderId="2" xfId="3" applyFont="1" applyFill="1" applyBorder="1" applyAlignment="1">
      <alignment vertical="center" wrapText="1"/>
    </xf>
    <xf numFmtId="0" fontId="3" fillId="4" borderId="2" xfId="0" applyFont="1" applyFill="1" applyBorder="1" applyAlignment="1" applyProtection="1">
      <alignment horizontal="center" vertical="center" wrapText="1"/>
    </xf>
    <xf numFmtId="0" fontId="0" fillId="12" borderId="0" xfId="0" applyFill="1" applyAlignment="1">
      <alignment horizontal="center" wrapText="1"/>
    </xf>
    <xf numFmtId="0" fontId="0" fillId="12" borderId="2" xfId="0" applyFill="1" applyBorder="1"/>
    <xf numFmtId="0" fontId="4" fillId="7" borderId="4" xfId="0" applyFont="1" applyFill="1" applyBorder="1" applyAlignment="1" applyProtection="1">
      <alignment vertical="center"/>
    </xf>
    <xf numFmtId="0" fontId="4" fillId="7" borderId="53" xfId="0" applyFont="1" applyFill="1" applyBorder="1" applyAlignment="1" applyProtection="1">
      <alignment vertical="center"/>
    </xf>
    <xf numFmtId="0" fontId="0" fillId="10" borderId="4" xfId="0" applyFill="1" applyBorder="1" applyAlignment="1"/>
    <xf numFmtId="0" fontId="0" fillId="11" borderId="4" xfId="0" applyFill="1" applyBorder="1" applyAlignment="1"/>
    <xf numFmtId="0" fontId="0" fillId="0" borderId="2" xfId="0" applyBorder="1" applyAlignment="1" applyProtection="1">
      <alignment vertical="center" wrapText="1"/>
      <protection locked="0"/>
    </xf>
    <xf numFmtId="0" fontId="8" fillId="0" borderId="2" xfId="3" applyFont="1" applyBorder="1" applyAlignment="1" applyProtection="1">
      <alignment vertical="center"/>
      <protection locked="0"/>
    </xf>
    <xf numFmtId="0" fontId="0" fillId="8" borderId="2" xfId="0" applyFont="1" applyFill="1" applyBorder="1" applyProtection="1">
      <protection locked="0"/>
    </xf>
    <xf numFmtId="0" fontId="0" fillId="3" borderId="2" xfId="0" applyFont="1" applyFill="1" applyBorder="1" applyProtection="1">
      <protection locked="0"/>
    </xf>
    <xf numFmtId="0" fontId="0" fillId="3" borderId="2" xfId="0" applyFont="1" applyFill="1" applyBorder="1" applyAlignment="1" applyProtection="1">
      <alignment wrapText="1"/>
      <protection locked="0"/>
    </xf>
    <xf numFmtId="0" fontId="0" fillId="3" borderId="2" xfId="0" applyFont="1" applyFill="1" applyBorder="1" applyAlignment="1" applyProtection="1">
      <alignment vertical="center" wrapText="1"/>
      <protection locked="0"/>
    </xf>
    <xf numFmtId="41" fontId="0" fillId="3" borderId="2" xfId="2" applyFont="1" applyFill="1" applyBorder="1" applyAlignment="1" applyProtection="1">
      <alignment horizontal="center" vertical="center"/>
      <protection locked="0"/>
    </xf>
    <xf numFmtId="0" fontId="0" fillId="9" borderId="2" xfId="0" applyFont="1" applyFill="1" applyBorder="1" applyAlignment="1" applyProtection="1">
      <alignment horizontal="left" vertical="center"/>
      <protection locked="0"/>
    </xf>
    <xf numFmtId="0" fontId="0" fillId="9" borderId="2" xfId="0" applyFont="1" applyFill="1" applyBorder="1" applyAlignment="1" applyProtection="1">
      <alignment wrapText="1"/>
      <protection locked="0"/>
    </xf>
    <xf numFmtId="0" fontId="0" fillId="10" borderId="2" xfId="0" applyFont="1" applyFill="1" applyBorder="1" applyAlignment="1" applyProtection="1">
      <alignment horizontal="center" wrapText="1"/>
      <protection locked="0"/>
    </xf>
    <xf numFmtId="0" fontId="0" fillId="10" borderId="2" xfId="1" applyNumberFormat="1" applyFont="1" applyFill="1" applyBorder="1" applyAlignment="1" applyProtection="1">
      <alignment horizontal="center"/>
      <protection locked="0"/>
    </xf>
    <xf numFmtId="0" fontId="0" fillId="11" borderId="2" xfId="1" applyNumberFormat="1" applyFont="1" applyFill="1" applyBorder="1" applyAlignment="1" applyProtection="1">
      <alignment horizontal="center"/>
      <protection locked="0"/>
    </xf>
    <xf numFmtId="0" fontId="0" fillId="5" borderId="2" xfId="1" applyNumberFormat="1" applyFont="1" applyFill="1" applyBorder="1" applyAlignment="1" applyProtection="1">
      <alignment horizontal="center"/>
      <protection locked="0"/>
    </xf>
    <xf numFmtId="0" fontId="0" fillId="6" borderId="2" xfId="1" applyNumberFormat="1" applyFont="1" applyFill="1" applyBorder="1" applyAlignment="1" applyProtection="1">
      <alignment horizontal="center"/>
      <protection locked="0"/>
    </xf>
    <xf numFmtId="0" fontId="0" fillId="4" borderId="2" xfId="0" applyFill="1" applyBorder="1" applyAlignment="1" applyProtection="1">
      <alignment vertical="center" wrapText="1"/>
      <protection locked="0"/>
    </xf>
    <xf numFmtId="0" fontId="0" fillId="4" borderId="2" xfId="1" applyNumberFormat="1" applyFont="1" applyFill="1" applyBorder="1" applyAlignment="1" applyProtection="1">
      <alignment horizontal="center" vertical="center" wrapText="1"/>
      <protection locked="0"/>
    </xf>
    <xf numFmtId="0" fontId="0" fillId="4" borderId="2" xfId="1" applyNumberFormat="1" applyFont="1" applyFill="1" applyBorder="1" applyAlignment="1" applyProtection="1">
      <alignment horizontal="center" wrapText="1"/>
      <protection locked="0"/>
    </xf>
    <xf numFmtId="0" fontId="0" fillId="4" borderId="2" xfId="1" applyNumberFormat="1" applyFont="1" applyFill="1" applyBorder="1" applyAlignment="1" applyProtection="1">
      <alignment horizontal="left" wrapText="1"/>
      <protection locked="0"/>
    </xf>
    <xf numFmtId="0" fontId="0" fillId="0" borderId="0" xfId="0" applyProtection="1">
      <protection locked="0"/>
    </xf>
    <xf numFmtId="0" fontId="0" fillId="0" borderId="0" xfId="0" applyFont="1" applyProtection="1">
      <protection locked="0"/>
    </xf>
    <xf numFmtId="0" fontId="0" fillId="0" borderId="0" xfId="0" applyFont="1" applyFill="1" applyBorder="1" applyProtection="1">
      <protection locked="0"/>
    </xf>
    <xf numFmtId="0" fontId="0" fillId="3" borderId="2" xfId="0" applyFill="1" applyBorder="1" applyProtection="1">
      <protection locked="0"/>
    </xf>
    <xf numFmtId="0" fontId="0" fillId="9" borderId="2" xfId="0" applyFill="1" applyBorder="1" applyProtection="1">
      <protection locked="0"/>
    </xf>
    <xf numFmtId="0" fontId="0" fillId="10" borderId="2" xfId="0" applyFill="1" applyBorder="1" applyProtection="1">
      <protection locked="0"/>
    </xf>
    <xf numFmtId="0" fontId="0" fillId="11" borderId="2" xfId="0" applyFill="1" applyBorder="1" applyProtection="1">
      <protection locked="0"/>
    </xf>
    <xf numFmtId="0" fontId="0" fillId="5" borderId="2" xfId="0" applyFill="1" applyBorder="1" applyAlignment="1" applyProtection="1">
      <alignment horizontal="center"/>
      <protection locked="0"/>
    </xf>
    <xf numFmtId="0" fontId="0" fillId="5" borderId="2" xfId="0" applyFill="1" applyBorder="1" applyProtection="1">
      <protection locked="0"/>
    </xf>
    <xf numFmtId="0" fontId="0" fillId="6" borderId="2" xfId="0" applyFill="1" applyBorder="1" applyProtection="1">
      <protection locked="0"/>
    </xf>
    <xf numFmtId="0" fontId="0" fillId="4" borderId="2" xfId="0" applyFill="1" applyBorder="1" applyAlignment="1" applyProtection="1">
      <alignment wrapText="1"/>
      <protection locked="0"/>
    </xf>
    <xf numFmtId="0" fontId="0" fillId="4" borderId="0" xfId="0" applyFill="1" applyBorder="1" applyProtection="1">
      <protection locked="0"/>
    </xf>
    <xf numFmtId="1" fontId="0" fillId="11" borderId="2" xfId="0" applyNumberFormat="1" applyFill="1" applyBorder="1" applyProtection="1">
      <protection locked="0"/>
    </xf>
    <xf numFmtId="0" fontId="0" fillId="5" borderId="2" xfId="0" applyNumberFormat="1" applyFill="1" applyBorder="1" applyProtection="1">
      <protection locked="0"/>
    </xf>
    <xf numFmtId="0" fontId="0" fillId="4" borderId="2" xfId="0" applyFill="1" applyBorder="1" applyAlignment="1" applyProtection="1">
      <alignment vertical="top" wrapText="1"/>
      <protection locked="0"/>
    </xf>
    <xf numFmtId="0" fontId="0" fillId="4" borderId="2" xfId="0" applyFill="1" applyBorder="1" applyAlignment="1" applyProtection="1">
      <alignment horizontal="left" vertical="top" wrapText="1"/>
      <protection locked="0"/>
    </xf>
    <xf numFmtId="0" fontId="0" fillId="4" borderId="0" xfId="0" applyFill="1" applyBorder="1" applyAlignment="1" applyProtection="1">
      <alignment wrapText="1"/>
      <protection locked="0"/>
    </xf>
    <xf numFmtId="9" fontId="0" fillId="3" borderId="2" xfId="0" applyNumberFormat="1" applyFill="1" applyBorder="1" applyProtection="1">
      <protection locked="0"/>
    </xf>
    <xf numFmtId="9" fontId="0" fillId="11" borderId="2" xfId="1" applyFont="1" applyFill="1" applyBorder="1" applyProtection="1">
      <protection locked="0"/>
    </xf>
    <xf numFmtId="9" fontId="0" fillId="5" borderId="2" xfId="1" applyFont="1" applyFill="1" applyBorder="1" applyAlignment="1" applyProtection="1">
      <alignment horizontal="center"/>
      <protection locked="0"/>
    </xf>
    <xf numFmtId="9" fontId="0" fillId="6" borderId="2" xfId="1" applyFont="1" applyFill="1" applyBorder="1" applyAlignment="1" applyProtection="1">
      <alignment horizontal="center"/>
      <protection locked="0"/>
    </xf>
    <xf numFmtId="0" fontId="0" fillId="4" borderId="2" xfId="0" applyFill="1" applyBorder="1" applyProtection="1">
      <protection locked="0"/>
    </xf>
    <xf numFmtId="0" fontId="0" fillId="8" borderId="2" xfId="0" applyFont="1" applyFill="1" applyBorder="1" applyAlignment="1" applyProtection="1">
      <alignment wrapText="1"/>
      <protection locked="0"/>
    </xf>
    <xf numFmtId="0" fontId="0" fillId="3" borderId="2" xfId="0" applyFill="1" applyBorder="1" applyAlignment="1" applyProtection="1">
      <alignment wrapText="1"/>
      <protection locked="0"/>
    </xf>
    <xf numFmtId="0" fontId="0" fillId="9" borderId="2" xfId="0" applyFill="1" applyBorder="1" applyAlignment="1" applyProtection="1">
      <alignment wrapText="1"/>
      <protection locked="0"/>
    </xf>
    <xf numFmtId="0" fontId="0" fillId="10" borderId="2" xfId="0" applyFill="1" applyBorder="1" applyAlignment="1" applyProtection="1">
      <alignment wrapText="1"/>
      <protection locked="0"/>
    </xf>
    <xf numFmtId="3" fontId="0" fillId="11" borderId="2" xfId="0" applyNumberFormat="1" applyFill="1" applyBorder="1" applyProtection="1">
      <protection locked="0"/>
    </xf>
    <xf numFmtId="0" fontId="43" fillId="0" borderId="0" xfId="6" applyProtection="1">
      <protection locked="0"/>
    </xf>
    <xf numFmtId="3" fontId="0" fillId="10" borderId="2" xfId="0" applyNumberFormat="1" applyFill="1" applyBorder="1" applyProtection="1">
      <protection locked="0"/>
    </xf>
    <xf numFmtId="3" fontId="0" fillId="5" borderId="2" xfId="0" applyNumberFormat="1" applyFill="1" applyBorder="1" applyProtection="1">
      <protection locked="0"/>
    </xf>
    <xf numFmtId="0" fontId="8" fillId="0" borderId="2" xfId="3" applyFont="1" applyBorder="1" applyAlignment="1" applyProtection="1">
      <alignment vertical="center" wrapText="1"/>
      <protection locked="0"/>
    </xf>
    <xf numFmtId="0" fontId="13" fillId="9" borderId="2" xfId="0" applyFont="1" applyFill="1" applyBorder="1" applyAlignment="1" applyProtection="1">
      <alignment horizontal="left" vertical="center"/>
      <protection locked="0"/>
    </xf>
    <xf numFmtId="9" fontId="0" fillId="10" borderId="2" xfId="1" applyFont="1" applyFill="1" applyBorder="1" applyAlignment="1" applyProtection="1">
      <alignment horizontal="center"/>
      <protection locked="0"/>
    </xf>
    <xf numFmtId="9" fontId="0" fillId="11" borderId="2" xfId="1" applyFont="1" applyFill="1" applyBorder="1" applyAlignment="1" applyProtection="1">
      <alignment horizontal="center"/>
      <protection locked="0"/>
    </xf>
    <xf numFmtId="9" fontId="0" fillId="11" borderId="2" xfId="1" applyNumberFormat="1" applyFont="1" applyFill="1" applyBorder="1" applyAlignment="1" applyProtection="1">
      <alignment horizontal="center"/>
      <protection locked="0"/>
    </xf>
    <xf numFmtId="0" fontId="0" fillId="4" borderId="2" xfId="1" applyNumberFormat="1" applyFont="1" applyFill="1" applyBorder="1" applyAlignment="1" applyProtection="1">
      <alignment horizontal="left" vertical="top" wrapText="1"/>
      <protection locked="0"/>
    </xf>
    <xf numFmtId="9" fontId="0" fillId="11" borderId="2" xfId="0" applyNumberFormat="1" applyFill="1" applyBorder="1" applyAlignment="1" applyProtection="1">
      <alignment horizontal="center"/>
      <protection locked="0"/>
    </xf>
    <xf numFmtId="9" fontId="0" fillId="5" borderId="2" xfId="0" applyNumberFormat="1" applyFill="1" applyBorder="1" applyAlignment="1" applyProtection="1">
      <alignment horizontal="center"/>
      <protection locked="0"/>
    </xf>
    <xf numFmtId="9" fontId="0" fillId="10" borderId="2" xfId="1" applyFont="1" applyFill="1" applyBorder="1" applyProtection="1">
      <protection locked="0"/>
    </xf>
    <xf numFmtId="9" fontId="0" fillId="5" borderId="2" xfId="1" applyFont="1" applyFill="1" applyBorder="1" applyProtection="1">
      <protection locked="0"/>
    </xf>
    <xf numFmtId="9" fontId="0" fillId="6" borderId="2" xfId="1" applyFont="1" applyFill="1" applyBorder="1" applyProtection="1">
      <protection locked="0"/>
    </xf>
    <xf numFmtId="0" fontId="0" fillId="4" borderId="2" xfId="0" applyFill="1" applyBorder="1" applyAlignment="1" applyProtection="1">
      <protection locked="0"/>
    </xf>
    <xf numFmtId="0" fontId="0" fillId="2" borderId="2" xfId="0" applyFill="1" applyBorder="1" applyAlignment="1" applyProtection="1">
      <alignment vertical="center" wrapText="1"/>
      <protection locked="0"/>
    </xf>
    <xf numFmtId="9" fontId="0" fillId="5" borderId="2" xfId="0" applyNumberFormat="1" applyFill="1" applyBorder="1" applyAlignment="1" applyProtection="1">
      <alignment vertical="center"/>
      <protection locked="0"/>
    </xf>
    <xf numFmtId="9" fontId="0" fillId="6" borderId="2" xfId="1" applyFont="1" applyFill="1" applyBorder="1" applyAlignment="1" applyProtection="1">
      <alignment horizontal="center" wrapText="1"/>
      <protection locked="0"/>
    </xf>
    <xf numFmtId="0" fontId="0" fillId="0" borderId="0" xfId="0" applyAlignment="1" applyProtection="1">
      <alignment vertical="center"/>
      <protection locked="0"/>
    </xf>
    <xf numFmtId="9" fontId="0" fillId="11" borderId="2" xfId="1" applyNumberFormat="1" applyFont="1" applyFill="1" applyBorder="1" applyProtection="1">
      <protection locked="0"/>
    </xf>
    <xf numFmtId="9" fontId="0" fillId="5" borderId="2" xfId="0" applyNumberFormat="1" applyFill="1" applyBorder="1" applyProtection="1">
      <protection locked="0"/>
    </xf>
    <xf numFmtId="9" fontId="0" fillId="6" borderId="2" xfId="0" applyNumberFormat="1" applyFill="1" applyBorder="1" applyProtection="1">
      <protection locked="0"/>
    </xf>
    <xf numFmtId="0" fontId="0" fillId="25" borderId="2" xfId="0" applyFill="1" applyBorder="1" applyAlignment="1" applyProtection="1">
      <alignment vertical="center" wrapText="1"/>
      <protection locked="0"/>
    </xf>
    <xf numFmtId="9" fontId="0" fillId="5" borderId="50" xfId="1" applyFont="1" applyFill="1" applyBorder="1" applyAlignment="1" applyProtection="1">
      <alignment horizontal="center"/>
      <protection locked="0"/>
    </xf>
    <xf numFmtId="0" fontId="0" fillId="4" borderId="2" xfId="1" applyNumberFormat="1" applyFont="1" applyFill="1" applyBorder="1" applyAlignment="1" applyProtection="1">
      <alignment horizontal="center"/>
      <protection locked="0"/>
    </xf>
    <xf numFmtId="0" fontId="0" fillId="3" borderId="2" xfId="0" applyFont="1" applyFill="1" applyBorder="1" applyAlignment="1" applyProtection="1">
      <alignment horizontal="left" wrapText="1"/>
      <protection locked="0"/>
    </xf>
    <xf numFmtId="0" fontId="0" fillId="3" borderId="2" xfId="0" applyFont="1" applyFill="1" applyBorder="1" applyAlignment="1" applyProtection="1">
      <alignment horizontal="center" wrapText="1"/>
      <protection locked="0"/>
    </xf>
    <xf numFmtId="9" fontId="0" fillId="3" borderId="2" xfId="0" applyNumberFormat="1" applyFill="1" applyBorder="1" applyAlignment="1" applyProtection="1">
      <alignment wrapText="1"/>
      <protection locked="0"/>
    </xf>
    <xf numFmtId="9" fontId="0" fillId="11" borderId="2" xfId="2" applyNumberFormat="1" applyFont="1" applyFill="1" applyBorder="1" applyProtection="1">
      <protection locked="0"/>
    </xf>
    <xf numFmtId="9" fontId="0" fillId="6" borderId="2" xfId="0" applyNumberFormat="1" applyFill="1" applyBorder="1" applyAlignment="1" applyProtection="1">
      <alignment horizontal="center"/>
      <protection locked="0"/>
    </xf>
    <xf numFmtId="0" fontId="0" fillId="8" borderId="2" xfId="0" applyFont="1" applyFill="1" applyBorder="1" applyAlignment="1" applyProtection="1">
      <alignment vertical="center"/>
      <protection locked="0"/>
    </xf>
    <xf numFmtId="0" fontId="0" fillId="3" borderId="2" xfId="0" applyFill="1" applyBorder="1" applyAlignment="1" applyProtection="1">
      <alignment vertical="center" wrapText="1"/>
      <protection locked="0"/>
    </xf>
    <xf numFmtId="0" fontId="0" fillId="3" borderId="2" xfId="0" applyFill="1" applyBorder="1" applyAlignment="1" applyProtection="1">
      <alignment vertical="center"/>
      <protection locked="0"/>
    </xf>
    <xf numFmtId="0" fontId="0" fillId="9" borderId="2" xfId="0" applyFill="1" applyBorder="1" applyAlignment="1" applyProtection="1">
      <alignment vertical="center"/>
      <protection locked="0"/>
    </xf>
    <xf numFmtId="0" fontId="0" fillId="10" borderId="2" xfId="0" applyFill="1" applyBorder="1" applyAlignment="1" applyProtection="1">
      <alignment vertical="center"/>
      <protection locked="0"/>
    </xf>
    <xf numFmtId="9" fontId="0" fillId="10" borderId="2" xfId="1" applyFont="1" applyFill="1" applyBorder="1" applyAlignment="1" applyProtection="1">
      <alignment vertical="center"/>
      <protection locked="0"/>
    </xf>
    <xf numFmtId="9" fontId="0" fillId="11" borderId="2" xfId="1" applyFont="1" applyFill="1" applyBorder="1" applyAlignment="1" applyProtection="1">
      <alignment horizontal="center" vertical="center"/>
      <protection locked="0"/>
    </xf>
    <xf numFmtId="9" fontId="0" fillId="5" borderId="2" xfId="1" applyFont="1" applyFill="1" applyBorder="1" applyAlignment="1" applyProtection="1">
      <alignment horizontal="center" vertical="center"/>
      <protection locked="0"/>
    </xf>
    <xf numFmtId="9" fontId="0" fillId="6" borderId="2" xfId="1" applyFont="1" applyFill="1" applyBorder="1" applyAlignment="1" applyProtection="1">
      <alignment horizontal="center" vertical="center"/>
      <protection locked="0"/>
    </xf>
    <xf numFmtId="0" fontId="0" fillId="4" borderId="2" xfId="0" applyFill="1" applyBorder="1" applyAlignment="1" applyProtection="1">
      <alignment vertical="center"/>
      <protection locked="0"/>
    </xf>
    <xf numFmtId="0" fontId="0" fillId="0" borderId="0" xfId="0" applyFont="1" applyAlignment="1" applyProtection="1">
      <alignment vertical="center"/>
      <protection locked="0"/>
    </xf>
    <xf numFmtId="0" fontId="0" fillId="0" borderId="2" xfId="0" applyFill="1" applyBorder="1" applyAlignment="1" applyProtection="1">
      <alignment vertical="center" wrapText="1"/>
      <protection locked="0"/>
    </xf>
    <xf numFmtId="0" fontId="0" fillId="8" borderId="50" xfId="0" applyFont="1" applyFill="1" applyBorder="1" applyProtection="1">
      <protection locked="0"/>
    </xf>
    <xf numFmtId="9" fontId="0" fillId="4" borderId="2" xfId="1" applyFont="1" applyFill="1" applyBorder="1" applyAlignment="1" applyProtection="1">
      <alignment wrapText="1"/>
      <protection locked="0"/>
    </xf>
    <xf numFmtId="9" fontId="0" fillId="4" borderId="2" xfId="1" applyFont="1" applyFill="1" applyBorder="1" applyAlignment="1" applyProtection="1">
      <alignment vertical="top" wrapText="1"/>
      <protection locked="0"/>
    </xf>
    <xf numFmtId="164" fontId="0" fillId="6" borderId="2" xfId="1" applyNumberFormat="1" applyFont="1" applyFill="1" applyBorder="1" applyAlignment="1" applyProtection="1">
      <alignment horizontal="center"/>
      <protection locked="0"/>
    </xf>
    <xf numFmtId="0" fontId="0" fillId="8" borderId="2" xfId="0" applyFill="1" applyBorder="1" applyProtection="1">
      <protection locked="0"/>
    </xf>
    <xf numFmtId="9" fontId="0" fillId="11" borderId="2" xfId="0" applyNumberFormat="1" applyFill="1" applyBorder="1" applyProtection="1">
      <protection locked="0"/>
    </xf>
    <xf numFmtId="9" fontId="0" fillId="4" borderId="2" xfId="1" applyFont="1" applyFill="1" applyBorder="1" applyAlignment="1" applyProtection="1">
      <alignment horizontal="center" wrapText="1"/>
      <protection locked="0"/>
    </xf>
    <xf numFmtId="0" fontId="0" fillId="9" borderId="2" xfId="0" applyFont="1" applyFill="1" applyBorder="1" applyAlignment="1" applyProtection="1">
      <alignment vertical="center" wrapText="1"/>
      <protection locked="0"/>
    </xf>
    <xf numFmtId="9" fontId="0" fillId="10" borderId="2" xfId="0" applyNumberFormat="1" applyFill="1" applyBorder="1" applyProtection="1">
      <protection locked="0"/>
    </xf>
    <xf numFmtId="0" fontId="0" fillId="11" borderId="2" xfId="0" applyFill="1" applyBorder="1" applyAlignment="1" applyProtection="1">
      <alignment horizontal="center" vertical="center"/>
      <protection locked="0"/>
    </xf>
    <xf numFmtId="9" fontId="0" fillId="11" borderId="2" xfId="0" applyNumberFormat="1" applyFill="1" applyBorder="1" applyAlignment="1" applyProtection="1">
      <alignment horizontal="center" vertical="center"/>
      <protection locked="0"/>
    </xf>
    <xf numFmtId="10" fontId="0" fillId="6" borderId="2" xfId="1" applyNumberFormat="1" applyFont="1" applyFill="1" applyBorder="1" applyAlignment="1" applyProtection="1">
      <alignment horizontal="center"/>
      <protection locked="0"/>
    </xf>
    <xf numFmtId="9" fontId="0" fillId="3" borderId="2" xfId="2" applyNumberFormat="1" applyFont="1" applyFill="1" applyBorder="1" applyAlignment="1" applyProtection="1">
      <alignment horizontal="center" vertical="center"/>
      <protection locked="0"/>
    </xf>
    <xf numFmtId="9" fontId="0" fillId="6" borderId="2" xfId="1" applyNumberFormat="1" applyFont="1" applyFill="1" applyBorder="1" applyAlignment="1" applyProtection="1">
      <alignment horizontal="center"/>
      <protection locked="0"/>
    </xf>
    <xf numFmtId="0" fontId="0" fillId="4" borderId="2" xfId="1" applyNumberFormat="1" applyFont="1" applyFill="1" applyBorder="1" applyAlignment="1" applyProtection="1">
      <alignment horizontal="center" vertical="top" wrapText="1"/>
      <protection locked="0"/>
    </xf>
    <xf numFmtId="9" fontId="0" fillId="5" borderId="2" xfId="1" applyNumberFormat="1" applyFont="1" applyFill="1" applyBorder="1" applyAlignment="1" applyProtection="1">
      <alignment horizontal="center"/>
      <protection locked="0"/>
    </xf>
    <xf numFmtId="0" fontId="0" fillId="4" borderId="2" xfId="1" applyNumberFormat="1" applyFont="1" applyFill="1" applyBorder="1" applyAlignment="1" applyProtection="1">
      <alignment horizontal="left" vertical="center" wrapText="1"/>
      <protection locked="0"/>
    </xf>
    <xf numFmtId="0" fontId="0" fillId="13" borderId="2" xfId="0" applyFill="1" applyBorder="1" applyAlignment="1" applyProtection="1">
      <alignment vertical="center" wrapText="1"/>
      <protection locked="0"/>
    </xf>
    <xf numFmtId="0" fontId="0" fillId="11" borderId="2" xfId="0" applyFill="1" applyBorder="1" applyAlignment="1" applyProtection="1">
      <alignment horizontal="center"/>
      <protection locked="0"/>
    </xf>
    <xf numFmtId="0" fontId="0" fillId="8" borderId="2" xfId="0" applyFont="1" applyFill="1" applyBorder="1" applyAlignment="1" applyProtection="1">
      <alignment vertical="center" wrapText="1"/>
      <protection locked="0"/>
    </xf>
    <xf numFmtId="9" fontId="0" fillId="10" borderId="2" xfId="1" applyFont="1" applyFill="1" applyBorder="1" applyAlignment="1" applyProtection="1">
      <alignment horizontal="center" vertical="center"/>
      <protection locked="0"/>
    </xf>
    <xf numFmtId="0" fontId="0" fillId="4" borderId="2" xfId="0" applyFill="1" applyBorder="1" applyAlignment="1" applyProtection="1">
      <alignment horizontal="left" vertical="center" wrapText="1"/>
      <protection locked="0"/>
    </xf>
    <xf numFmtId="0" fontId="0" fillId="10" borderId="2" xfId="1" applyNumberFormat="1" applyFont="1" applyFill="1" applyBorder="1" applyProtection="1">
      <protection locked="0"/>
    </xf>
    <xf numFmtId="0" fontId="0" fillId="11" borderId="2" xfId="0" applyNumberFormat="1" applyFill="1" applyBorder="1" applyAlignment="1" applyProtection="1">
      <alignment horizontal="center"/>
      <protection locked="0"/>
    </xf>
    <xf numFmtId="0" fontId="0" fillId="4" borderId="2" xfId="0" applyFill="1" applyBorder="1" applyAlignment="1" applyProtection="1">
      <alignment horizontal="center" wrapText="1"/>
      <protection locked="0"/>
    </xf>
    <xf numFmtId="0" fontId="0" fillId="0" borderId="2" xfId="0" applyBorder="1" applyAlignment="1" applyProtection="1">
      <alignment horizontal="center" vertical="center" wrapText="1"/>
      <protection locked="0"/>
    </xf>
    <xf numFmtId="0" fontId="0" fillId="9" borderId="2" xfId="0" applyFill="1" applyBorder="1" applyAlignment="1" applyProtection="1">
      <alignment vertical="center" wrapText="1"/>
      <protection locked="0"/>
    </xf>
    <xf numFmtId="0" fontId="0" fillId="10" borderId="2" xfId="0" applyFill="1" applyBorder="1" applyAlignment="1" applyProtection="1">
      <alignment vertical="center" wrapText="1"/>
      <protection locked="0"/>
    </xf>
    <xf numFmtId="9" fontId="0" fillId="10" borderId="2" xfId="0" applyNumberFormat="1" applyFill="1" applyBorder="1" applyAlignment="1" applyProtection="1">
      <alignment vertical="center" wrapText="1"/>
      <protection locked="0"/>
    </xf>
    <xf numFmtId="0" fontId="0" fillId="11" borderId="2" xfId="0" applyFill="1" applyBorder="1" applyAlignment="1" applyProtection="1">
      <alignment vertical="center" wrapText="1"/>
      <protection locked="0"/>
    </xf>
    <xf numFmtId="0" fontId="0" fillId="5" borderId="2" xfId="0" applyFill="1" applyBorder="1" applyAlignment="1" applyProtection="1">
      <alignment vertical="center" wrapText="1"/>
      <protection locked="0"/>
    </xf>
    <xf numFmtId="9" fontId="0" fillId="5" borderId="2" xfId="0" applyNumberFormat="1" applyFill="1" applyBorder="1" applyAlignment="1" applyProtection="1">
      <alignment vertical="center" wrapText="1"/>
      <protection locked="0"/>
    </xf>
    <xf numFmtId="9" fontId="0" fillId="6" borderId="2" xfId="0" applyNumberFormat="1" applyFill="1" applyBorder="1" applyAlignment="1" applyProtection="1">
      <alignment vertical="center" wrapText="1"/>
      <protection locked="0"/>
    </xf>
    <xf numFmtId="0" fontId="0" fillId="26" borderId="2" xfId="0" applyFill="1" applyBorder="1" applyAlignment="1" applyProtection="1">
      <alignment vertical="center" wrapText="1"/>
      <protection locked="0"/>
    </xf>
    <xf numFmtId="0" fontId="0" fillId="0" borderId="2" xfId="0" applyFill="1" applyBorder="1" applyAlignment="1" applyProtection="1">
      <alignment wrapText="1"/>
      <protection locked="0"/>
    </xf>
    <xf numFmtId="0" fontId="0" fillId="6" borderId="2" xfId="0" applyFill="1" applyBorder="1" applyAlignment="1" applyProtection="1">
      <alignment horizontal="center"/>
      <protection locked="0"/>
    </xf>
    <xf numFmtId="164" fontId="0" fillId="5" borderId="2" xfId="0" applyNumberFormat="1" applyFill="1" applyBorder="1" applyAlignment="1" applyProtection="1">
      <alignment horizontal="center"/>
      <protection locked="0"/>
    </xf>
    <xf numFmtId="164" fontId="0" fillId="6" borderId="2" xfId="0" applyNumberFormat="1" applyFill="1" applyBorder="1" applyProtection="1">
      <protection locked="0"/>
    </xf>
    <xf numFmtId="9" fontId="0" fillId="6" borderId="2" xfId="1" applyFont="1" applyFill="1" applyBorder="1" applyAlignment="1" applyProtection="1">
      <alignment horizontal="right"/>
      <protection locked="0"/>
    </xf>
    <xf numFmtId="9" fontId="0" fillId="4" borderId="2" xfId="0" applyNumberFormat="1" applyFill="1" applyBorder="1" applyAlignment="1" applyProtection="1">
      <alignment wrapText="1"/>
      <protection locked="0"/>
    </xf>
    <xf numFmtId="0" fontId="0" fillId="8" borderId="0" xfId="0" applyFont="1" applyFill="1" applyBorder="1" applyProtection="1">
      <protection locked="0"/>
    </xf>
    <xf numFmtId="164" fontId="0" fillId="11" borderId="2" xfId="1" applyNumberFormat="1" applyFont="1" applyFill="1" applyBorder="1" applyProtection="1">
      <protection locked="0"/>
    </xf>
    <xf numFmtId="164" fontId="0" fillId="6" borderId="2" xfId="1" applyNumberFormat="1" applyFont="1" applyFill="1" applyBorder="1" applyProtection="1">
      <protection locked="0"/>
    </xf>
    <xf numFmtId="0" fontId="0" fillId="0" borderId="0" xfId="0" applyFill="1" applyProtection="1">
      <protection locked="0"/>
    </xf>
    <xf numFmtId="0" fontId="0" fillId="4" borderId="2" xfId="0" applyFill="1" applyBorder="1" applyAlignment="1" applyProtection="1">
      <alignment horizontal="left" wrapText="1"/>
      <protection locked="0"/>
    </xf>
    <xf numFmtId="0" fontId="0" fillId="0" borderId="0" xfId="0" applyAlignment="1" applyProtection="1">
      <alignment wrapText="1"/>
      <protection locked="0"/>
    </xf>
    <xf numFmtId="9" fontId="0" fillId="11" borderId="2" xfId="1" applyFont="1" applyFill="1" applyBorder="1" applyAlignment="1" applyProtection="1">
      <alignment horizontal="center" wrapText="1"/>
      <protection locked="0"/>
    </xf>
    <xf numFmtId="9" fontId="0" fillId="3" borderId="2" xfId="2" applyNumberFormat="1" applyFont="1" applyFill="1" applyBorder="1" applyAlignment="1" applyProtection="1">
      <alignment horizontal="center" vertical="center" wrapText="1"/>
      <protection locked="0"/>
    </xf>
    <xf numFmtId="0" fontId="13" fillId="9" borderId="2" xfId="0" applyFont="1" applyFill="1" applyBorder="1" applyAlignment="1" applyProtection="1">
      <alignment horizontal="left" vertical="center" wrapText="1"/>
      <protection locked="0"/>
    </xf>
    <xf numFmtId="0" fontId="0" fillId="10" borderId="2" xfId="0" applyFont="1" applyFill="1" applyBorder="1" applyAlignment="1" applyProtection="1">
      <alignment horizontal="center" vertical="center" wrapText="1"/>
      <protection locked="0"/>
    </xf>
    <xf numFmtId="9" fontId="0" fillId="10" borderId="2" xfId="1" applyFont="1" applyFill="1" applyBorder="1" applyAlignment="1" applyProtection="1">
      <alignment horizontal="center" vertical="center" wrapText="1"/>
      <protection locked="0"/>
    </xf>
    <xf numFmtId="9" fontId="0" fillId="11" borderId="2" xfId="1" applyFont="1" applyFill="1" applyBorder="1" applyAlignment="1" applyProtection="1">
      <alignment horizontal="center" vertical="center" wrapText="1"/>
      <protection locked="0"/>
    </xf>
    <xf numFmtId="9" fontId="0" fillId="5" borderId="2" xfId="1" applyFont="1" applyFill="1" applyBorder="1" applyAlignment="1" applyProtection="1">
      <alignment horizontal="center" vertical="center" wrapText="1"/>
      <protection locked="0"/>
    </xf>
    <xf numFmtId="9" fontId="0" fillId="6" borderId="2" xfId="1" applyFont="1" applyFill="1" applyBorder="1"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0" xfId="0" applyFont="1" applyAlignment="1" applyProtection="1">
      <alignment vertical="center" wrapText="1"/>
      <protection locked="0"/>
    </xf>
    <xf numFmtId="0" fontId="0" fillId="10" borderId="2" xfId="0" applyFill="1" applyBorder="1" applyAlignment="1" applyProtection="1">
      <alignment horizontal="center"/>
      <protection locked="0"/>
    </xf>
    <xf numFmtId="164" fontId="0" fillId="11" borderId="2" xfId="1" applyNumberFormat="1" applyFont="1" applyFill="1" applyBorder="1" applyAlignment="1" applyProtection="1">
      <alignment vertical="center"/>
      <protection locked="0"/>
    </xf>
    <xf numFmtId="9" fontId="0" fillId="11" borderId="2" xfId="1" applyFont="1" applyFill="1" applyBorder="1" applyAlignment="1" applyProtection="1">
      <alignment vertical="center"/>
      <protection locked="0"/>
    </xf>
    <xf numFmtId="164" fontId="0" fillId="5" borderId="2" xfId="0" applyNumberFormat="1" applyFill="1" applyBorder="1" applyAlignment="1" applyProtection="1">
      <alignment vertical="center"/>
      <protection locked="0"/>
    </xf>
    <xf numFmtId="164" fontId="0" fillId="6" borderId="2" xfId="1" applyNumberFormat="1" applyFont="1" applyFill="1" applyBorder="1" applyAlignment="1" applyProtection="1">
      <alignment vertical="center"/>
      <protection locked="0"/>
    </xf>
    <xf numFmtId="0" fontId="0" fillId="4" borderId="0" xfId="0" applyFill="1" applyBorder="1" applyAlignment="1" applyProtection="1">
      <alignment vertical="center"/>
      <protection locked="0"/>
    </xf>
    <xf numFmtId="0" fontId="0" fillId="0" borderId="0" xfId="0" applyFill="1" applyAlignment="1" applyProtection="1">
      <alignment vertical="center"/>
      <protection locked="0"/>
    </xf>
    <xf numFmtId="0" fontId="0" fillId="0" borderId="2" xfId="0" applyBorder="1" applyAlignment="1" applyProtection="1">
      <alignment vertical="center"/>
      <protection locked="0"/>
    </xf>
    <xf numFmtId="0" fontId="0" fillId="8" borderId="2" xfId="0" applyFont="1" applyFill="1" applyBorder="1" applyAlignment="1" applyProtection="1">
      <alignment horizontal="center"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5" borderId="2" xfId="0" applyFill="1" applyBorder="1" applyAlignment="1" applyProtection="1">
      <alignment horizontal="center" vertical="center"/>
      <protection locked="0"/>
    </xf>
    <xf numFmtId="0" fontId="0" fillId="10" borderId="2" xfId="0" applyFill="1" applyBorder="1" applyAlignment="1" applyProtection="1">
      <alignment horizontal="center" vertical="center"/>
      <protection locked="0"/>
    </xf>
    <xf numFmtId="0" fontId="0" fillId="11" borderId="2" xfId="1" applyNumberFormat="1" applyFont="1" applyFill="1" applyBorder="1" applyAlignment="1" applyProtection="1">
      <alignment horizontal="center" vertical="center"/>
      <protection locked="0"/>
    </xf>
    <xf numFmtId="0" fontId="0" fillId="6" borderId="2" xfId="1" applyNumberFormat="1" applyFont="1" applyFill="1" applyBorder="1" applyAlignment="1" applyProtection="1">
      <alignment horizontal="center" vertical="center"/>
      <protection locked="0"/>
    </xf>
    <xf numFmtId="0" fontId="0" fillId="4" borderId="2" xfId="1" applyNumberFormat="1" applyFont="1" applyFill="1" applyBorder="1" applyAlignment="1" applyProtection="1">
      <alignment horizontal="center" vertical="center"/>
      <protection locked="0"/>
    </xf>
    <xf numFmtId="0" fontId="0" fillId="0" borderId="0" xfId="0" applyFont="1" applyFill="1" applyBorder="1" applyAlignment="1" applyProtection="1">
      <alignment vertical="center"/>
      <protection locked="0"/>
    </xf>
    <xf numFmtId="0" fontId="0" fillId="10" borderId="2" xfId="1" applyNumberFormat="1" applyFont="1" applyFill="1" applyBorder="1" applyAlignment="1" applyProtection="1">
      <alignment horizontal="center" vertical="center"/>
      <protection locked="0"/>
    </xf>
    <xf numFmtId="9" fontId="0" fillId="5" borderId="2" xfId="1" applyNumberFormat="1" applyFont="1" applyFill="1" applyBorder="1" applyAlignment="1" applyProtection="1">
      <alignment horizontal="center" vertical="center"/>
      <protection locked="0"/>
    </xf>
    <xf numFmtId="9" fontId="0" fillId="6" borderId="2" xfId="1" applyNumberFormat="1" applyFont="1" applyFill="1" applyBorder="1" applyAlignment="1" applyProtection="1">
      <alignment horizontal="center" vertical="center"/>
      <protection locked="0"/>
    </xf>
    <xf numFmtId="9" fontId="0" fillId="10" borderId="2" xfId="1" applyNumberFormat="1" applyFont="1" applyFill="1" applyBorder="1" applyAlignment="1" applyProtection="1">
      <alignment horizontal="center" vertical="center"/>
      <protection locked="0"/>
    </xf>
    <xf numFmtId="0" fontId="0" fillId="2" borderId="2" xfId="0" applyFill="1" applyBorder="1" applyAlignment="1" applyProtection="1">
      <alignment wrapText="1"/>
      <protection locked="0"/>
    </xf>
    <xf numFmtId="0" fontId="0" fillId="0" borderId="0" xfId="0" applyBorder="1" applyAlignment="1" applyProtection="1">
      <alignment vertical="center" wrapText="1"/>
      <protection locked="0"/>
    </xf>
    <xf numFmtId="0" fontId="0" fillId="0" borderId="2" xfId="0" applyFill="1" applyBorder="1" applyProtection="1">
      <protection locked="0"/>
    </xf>
    <xf numFmtId="0" fontId="0" fillId="13" borderId="0" xfId="0" applyFill="1" applyBorder="1" applyAlignment="1" applyProtection="1">
      <alignment vertical="center" wrapText="1"/>
      <protection locked="0"/>
    </xf>
    <xf numFmtId="0" fontId="0" fillId="8" borderId="0" xfId="0" applyFill="1" applyBorder="1" applyProtection="1">
      <protection locked="0"/>
    </xf>
    <xf numFmtId="0" fontId="0" fillId="3" borderId="0" xfId="0" applyFill="1" applyBorder="1" applyProtection="1">
      <protection locked="0"/>
    </xf>
    <xf numFmtId="0" fontId="0" fillId="5" borderId="2" xfId="1" applyNumberFormat="1" applyFont="1" applyFill="1" applyBorder="1" applyAlignment="1" applyProtection="1">
      <alignment horizontal="center" vertical="center"/>
      <protection locked="0"/>
    </xf>
    <xf numFmtId="0" fontId="0" fillId="5" borderId="50" xfId="0" applyFill="1" applyBorder="1" applyProtection="1">
      <protection locked="0"/>
    </xf>
    <xf numFmtId="0" fontId="0" fillId="0" borderId="0" xfId="0" applyBorder="1" applyAlignment="1">
      <alignment vertical="center" wrapText="1"/>
    </xf>
    <xf numFmtId="0" fontId="0" fillId="13" borderId="2" xfId="0" applyFont="1" applyFill="1" applyBorder="1" applyAlignment="1" applyProtection="1">
      <alignment vertical="center" wrapText="1"/>
      <protection locked="0"/>
    </xf>
    <xf numFmtId="0" fontId="0" fillId="0" borderId="0" xfId="0" applyAlignment="1">
      <alignment horizontal="center" vertical="center" wrapText="1"/>
    </xf>
    <xf numFmtId="0" fontId="0" fillId="4" borderId="2" xfId="0" applyFill="1" applyBorder="1" applyAlignment="1" applyProtection="1">
      <alignment horizontal="center" vertical="center" wrapText="1"/>
      <protection locked="0"/>
    </xf>
    <xf numFmtId="41" fontId="0" fillId="11" borderId="2" xfId="2" applyFont="1" applyFill="1" applyBorder="1" applyAlignment="1" applyProtection="1">
      <alignment horizontal="center"/>
      <protection locked="0"/>
    </xf>
    <xf numFmtId="165" fontId="0" fillId="10" borderId="2" xfId="2" applyNumberFormat="1" applyFont="1" applyFill="1" applyBorder="1" applyAlignment="1" applyProtection="1">
      <alignment horizontal="center"/>
      <protection locked="0"/>
    </xf>
    <xf numFmtId="165" fontId="0" fillId="11" borderId="2" xfId="2" applyNumberFormat="1" applyFont="1" applyFill="1" applyBorder="1" applyAlignment="1" applyProtection="1">
      <alignment horizontal="center"/>
      <protection locked="0"/>
    </xf>
    <xf numFmtId="165" fontId="0" fillId="5" borderId="2" xfId="2" applyNumberFormat="1" applyFont="1" applyFill="1" applyBorder="1" applyAlignment="1" applyProtection="1">
      <alignment horizontal="center"/>
      <protection locked="0"/>
    </xf>
    <xf numFmtId="165" fontId="0" fillId="6" borderId="2" xfId="2" applyNumberFormat="1" applyFont="1" applyFill="1" applyBorder="1" applyAlignment="1" applyProtection="1">
      <alignment horizontal="center"/>
      <protection locked="0"/>
    </xf>
    <xf numFmtId="0" fontId="43" fillId="0" borderId="0" xfId="6" applyAlignment="1" applyProtection="1">
      <alignment vertical="center"/>
      <protection locked="0"/>
    </xf>
    <xf numFmtId="9" fontId="0" fillId="6" borderId="2" xfId="1" applyFont="1" applyFill="1" applyBorder="1" applyAlignment="1" applyProtection="1">
      <alignment vertical="center"/>
      <protection locked="0"/>
    </xf>
    <xf numFmtId="164" fontId="0" fillId="11" borderId="2" xfId="1" applyNumberFormat="1" applyFont="1" applyFill="1" applyBorder="1" applyAlignment="1" applyProtection="1">
      <alignment horizontal="center"/>
      <protection locked="0"/>
    </xf>
    <xf numFmtId="0" fontId="0" fillId="0" borderId="0" xfId="0" applyAlignment="1" applyProtection="1">
      <alignment horizontal="center" vertical="center"/>
      <protection locked="0"/>
    </xf>
    <xf numFmtId="9" fontId="0" fillId="5" borderId="2" xfId="1" applyFont="1" applyFill="1" applyBorder="1" applyAlignment="1" applyProtection="1">
      <alignment vertical="center" wrapText="1"/>
      <protection locked="0"/>
    </xf>
    <xf numFmtId="9" fontId="0" fillId="10" borderId="2" xfId="1" applyNumberFormat="1" applyFont="1" applyFill="1" applyBorder="1" applyAlignment="1" applyProtection="1">
      <alignment horizontal="center"/>
      <protection locked="0"/>
    </xf>
    <xf numFmtId="166" fontId="0" fillId="10" borderId="2" xfId="2" applyNumberFormat="1" applyFont="1" applyFill="1" applyBorder="1" applyProtection="1">
      <protection locked="0"/>
    </xf>
    <xf numFmtId="165" fontId="0" fillId="11" borderId="2" xfId="2" applyNumberFormat="1" applyFont="1" applyFill="1" applyBorder="1" applyProtection="1">
      <protection locked="0"/>
    </xf>
    <xf numFmtId="9" fontId="0" fillId="10" borderId="2" xfId="0" applyNumberFormat="1" applyFill="1" applyBorder="1" applyAlignment="1" applyProtection="1">
      <alignment vertical="center"/>
      <protection locked="0"/>
    </xf>
    <xf numFmtId="41" fontId="0" fillId="5" borderId="2" xfId="2" applyFont="1" applyFill="1" applyBorder="1" applyAlignment="1" applyProtection="1">
      <alignment horizontal="center" vertical="center"/>
      <protection locked="0"/>
    </xf>
    <xf numFmtId="41" fontId="0" fillId="6" borderId="2" xfId="2" applyFont="1" applyFill="1" applyBorder="1" applyAlignment="1" applyProtection="1">
      <alignment horizontal="center" vertical="center"/>
      <protection locked="0"/>
    </xf>
    <xf numFmtId="0" fontId="0" fillId="0" borderId="0" xfId="0" applyAlignment="1">
      <alignment horizontal="center" vertical="center" wrapText="1"/>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76" fillId="0" borderId="0" xfId="0" applyFont="1"/>
    <xf numFmtId="0" fontId="0" fillId="0" borderId="0" xfId="0" applyAlignment="1">
      <alignment horizontal="center"/>
    </xf>
    <xf numFmtId="41" fontId="0" fillId="6" borderId="2" xfId="2" applyFont="1" applyFill="1" applyBorder="1" applyAlignment="1" applyProtection="1">
      <alignment horizontal="center" wrapText="1"/>
      <protection locked="0"/>
    </xf>
    <xf numFmtId="41" fontId="0" fillId="6" borderId="2" xfId="2" applyFont="1" applyFill="1" applyBorder="1" applyProtection="1">
      <protection locked="0"/>
    </xf>
    <xf numFmtId="0" fontId="0" fillId="0" borderId="0" xfId="0" applyBorder="1" applyAlignment="1" applyProtection="1">
      <alignment vertical="center"/>
      <protection locked="0"/>
    </xf>
    <xf numFmtId="0" fontId="77" fillId="29" borderId="116" xfId="0" applyFont="1" applyFill="1" applyBorder="1" applyAlignment="1">
      <alignment horizontal="left" vertical="center" wrapText="1"/>
    </xf>
    <xf numFmtId="0" fontId="0" fillId="4" borderId="2" xfId="1" applyNumberFormat="1" applyFont="1" applyFill="1" applyBorder="1" applyAlignment="1" applyProtection="1">
      <protection locked="0"/>
    </xf>
    <xf numFmtId="0" fontId="0" fillId="4" borderId="2" xfId="0" applyFill="1" applyBorder="1" applyAlignment="1" applyProtection="1">
      <alignment horizontal="center" vertical="center"/>
      <protection locked="0"/>
    </xf>
    <xf numFmtId="0" fontId="0" fillId="4" borderId="2" xfId="1" applyNumberFormat="1" applyFont="1" applyFill="1" applyBorder="1" applyAlignment="1" applyProtection="1">
      <alignment horizontal="left" vertical="top"/>
      <protection locked="0"/>
    </xf>
    <xf numFmtId="0" fontId="0" fillId="4" borderId="2" xfId="1" applyNumberFormat="1" applyFont="1" applyFill="1" applyBorder="1" applyAlignment="1" applyProtection="1">
      <alignment horizontal="left"/>
      <protection locked="0"/>
    </xf>
    <xf numFmtId="0" fontId="0" fillId="4" borderId="2" xfId="1" applyNumberFormat="1" applyFont="1" applyFill="1" applyBorder="1" applyAlignment="1" applyProtection="1">
      <alignment horizontal="left" vertical="center"/>
      <protection locked="0"/>
    </xf>
    <xf numFmtId="0" fontId="0" fillId="26" borderId="2" xfId="0" applyFill="1" applyBorder="1" applyAlignment="1" applyProtection="1">
      <alignment vertical="center"/>
      <protection locked="0"/>
    </xf>
    <xf numFmtId="9" fontId="0" fillId="4" borderId="2" xfId="1" applyFont="1" applyFill="1" applyBorder="1" applyAlignment="1" applyProtection="1">
      <protection locked="0"/>
    </xf>
    <xf numFmtId="0" fontId="61" fillId="26" borderId="2" xfId="0" applyFont="1" applyFill="1" applyBorder="1" applyAlignment="1" applyProtection="1">
      <alignment vertical="center"/>
      <protection locked="0"/>
    </xf>
    <xf numFmtId="0" fontId="0" fillId="4" borderId="2" xfId="0" applyFill="1" applyBorder="1" applyAlignment="1"/>
    <xf numFmtId="0" fontId="13" fillId="0" borderId="16" xfId="0" applyFont="1" applyBorder="1" applyAlignment="1">
      <alignment vertical="center" wrapText="1"/>
    </xf>
    <xf numFmtId="0" fontId="0" fillId="0" borderId="93" xfId="0" applyBorder="1" applyAlignment="1">
      <alignment vertical="center"/>
    </xf>
    <xf numFmtId="0" fontId="28" fillId="19" borderId="0" xfId="0" applyFont="1" applyFill="1"/>
    <xf numFmtId="0" fontId="78" fillId="0" borderId="12" xfId="0" applyFont="1" applyBorder="1" applyAlignment="1">
      <alignment vertical="center"/>
    </xf>
    <xf numFmtId="0" fontId="78" fillId="0" borderId="23" xfId="0" applyFont="1" applyBorder="1" applyAlignment="1">
      <alignment vertical="center"/>
    </xf>
    <xf numFmtId="0" fontId="78" fillId="0" borderId="25" xfId="0" applyFont="1" applyBorder="1" applyAlignment="1">
      <alignment vertical="center"/>
    </xf>
    <xf numFmtId="0" fontId="78" fillId="0" borderId="30" xfId="0" applyFont="1" applyBorder="1" applyAlignment="1">
      <alignment vertical="center"/>
    </xf>
    <xf numFmtId="0" fontId="78" fillId="0" borderId="55" xfId="0" applyFont="1" applyBorder="1" applyAlignment="1">
      <alignment vertical="center"/>
    </xf>
    <xf numFmtId="0" fontId="28" fillId="0" borderId="0" xfId="0" applyNumberFormat="1" applyFont="1" applyAlignment="1">
      <alignment horizontal="left"/>
    </xf>
    <xf numFmtId="167" fontId="0" fillId="0" borderId="0" xfId="0" applyNumberFormat="1" applyAlignment="1">
      <alignment horizontal="center"/>
    </xf>
    <xf numFmtId="164" fontId="0" fillId="0" borderId="0" xfId="1" applyNumberFormat="1" applyFont="1" applyAlignment="1">
      <alignment horizontal="center"/>
    </xf>
    <xf numFmtId="10" fontId="0" fillId="0" borderId="0" xfId="1" applyNumberFormat="1" applyFont="1" applyAlignment="1">
      <alignment horizontal="center"/>
    </xf>
    <xf numFmtId="0" fontId="0" fillId="0" borderId="0" xfId="0" applyAlignment="1">
      <alignment horizontal="left" vertical="top" wrapText="1"/>
    </xf>
    <xf numFmtId="166" fontId="0" fillId="11" borderId="2" xfId="2" applyNumberFormat="1" applyFont="1" applyFill="1" applyBorder="1" applyAlignment="1" applyProtection="1">
      <alignment horizontal="center" vertical="center"/>
      <protection locked="0"/>
    </xf>
    <xf numFmtId="165" fontId="0" fillId="5" borderId="2" xfId="2" applyNumberFormat="1" applyFont="1" applyFill="1" applyBorder="1" applyAlignment="1" applyProtection="1">
      <alignment horizontal="center" vertical="center"/>
      <protection locked="0"/>
    </xf>
    <xf numFmtId="165" fontId="0" fillId="11" borderId="2" xfId="2" applyNumberFormat="1" applyFont="1" applyFill="1" applyBorder="1" applyAlignment="1" applyProtection="1">
      <alignment horizontal="center" vertical="center"/>
      <protection locked="0"/>
    </xf>
    <xf numFmtId="165" fontId="0" fillId="6" borderId="2" xfId="2" applyNumberFormat="1" applyFont="1" applyFill="1" applyBorder="1" applyAlignment="1" applyProtection="1">
      <alignment horizontal="center" vertical="center"/>
      <protection locked="0"/>
    </xf>
    <xf numFmtId="9" fontId="52" fillId="0" borderId="0" xfId="0" applyNumberFormat="1" applyFont="1"/>
    <xf numFmtId="0" fontId="52" fillId="0" borderId="0" xfId="0" applyFont="1" applyAlignment="1">
      <alignment horizontal="left"/>
    </xf>
    <xf numFmtId="0" fontId="53" fillId="0" borderId="0" xfId="0" applyFont="1" applyAlignment="1" applyProtection="1">
      <alignment horizontal="left"/>
      <protection hidden="1"/>
    </xf>
    <xf numFmtId="9" fontId="55" fillId="0" borderId="0" xfId="1" applyFont="1" applyAlignment="1" applyProtection="1">
      <alignment horizontal="center" vertical="center"/>
      <protection hidden="1"/>
    </xf>
    <xf numFmtId="0" fontId="54" fillId="0" borderId="0" xfId="0" applyFont="1" applyAlignment="1" applyProtection="1">
      <alignment horizontal="left" vertical="top"/>
      <protection hidden="1"/>
    </xf>
    <xf numFmtId="0" fontId="26" fillId="0" borderId="0" xfId="0" pivotButton="1" applyFont="1" applyAlignment="1">
      <alignment horizontal="center"/>
    </xf>
    <xf numFmtId="9" fontId="18" fillId="0" borderId="0" xfId="0" applyNumberFormat="1" applyFont="1" applyBorder="1"/>
    <xf numFmtId="0" fontId="18" fillId="0" borderId="0" xfId="0" applyFont="1" applyBorder="1"/>
    <xf numFmtId="0" fontId="79" fillId="0" borderId="0" xfId="0" applyFont="1" applyAlignment="1" applyProtection="1">
      <alignment horizontal="center"/>
      <protection hidden="1"/>
    </xf>
    <xf numFmtId="14" fontId="79" fillId="0" borderId="0" xfId="0" applyNumberFormat="1" applyFont="1" applyAlignment="1" applyProtection="1">
      <alignment horizontal="left"/>
      <protection hidden="1"/>
    </xf>
    <xf numFmtId="9" fontId="79" fillId="0" borderId="0" xfId="1" applyFont="1" applyAlignment="1">
      <alignment vertical="center"/>
    </xf>
    <xf numFmtId="9" fontId="18" fillId="0" borderId="0" xfId="0" applyNumberFormat="1" applyFont="1" applyBorder="1" applyAlignment="1">
      <alignment horizontal="center"/>
    </xf>
    <xf numFmtId="9" fontId="18" fillId="0" borderId="0" xfId="1" applyFont="1" applyBorder="1" applyAlignment="1">
      <alignment horizontal="center"/>
    </xf>
    <xf numFmtId="9" fontId="18" fillId="0" borderId="0" xfId="1" applyFont="1" applyBorder="1"/>
    <xf numFmtId="0" fontId="80" fillId="0" borderId="0" xfId="0" applyFont="1" applyAlignment="1" applyProtection="1">
      <alignment horizontal="right" vertical="center"/>
      <protection hidden="1"/>
    </xf>
    <xf numFmtId="0" fontId="18" fillId="0" borderId="0" xfId="0" applyFont="1" applyAlignment="1">
      <alignment horizontal="left"/>
    </xf>
    <xf numFmtId="0" fontId="46" fillId="0" borderId="0" xfId="0" applyFont="1" applyBorder="1" applyAlignment="1" applyProtection="1">
      <alignment horizontal="center"/>
      <protection hidden="1"/>
    </xf>
    <xf numFmtId="0" fontId="26" fillId="17" borderId="41" xfId="0" applyFont="1" applyFill="1" applyBorder="1" applyAlignment="1">
      <alignment horizontal="center" wrapText="1"/>
    </xf>
    <xf numFmtId="0" fontId="60" fillId="0" borderId="42" xfId="0" applyFont="1" applyBorder="1" applyAlignment="1">
      <alignment vertical="center"/>
    </xf>
    <xf numFmtId="0" fontId="60" fillId="0" borderId="42" xfId="0" applyFont="1" applyBorder="1" applyAlignment="1">
      <alignment vertical="center" wrapText="1"/>
    </xf>
    <xf numFmtId="0" fontId="20" fillId="16" borderId="0" xfId="0" applyFont="1" applyFill="1" applyAlignment="1"/>
    <xf numFmtId="0" fontId="83" fillId="16" borderId="0" xfId="0" applyFont="1" applyFill="1"/>
    <xf numFmtId="9" fontId="81" fillId="0" borderId="44" xfId="1" applyFont="1" applyBorder="1" applyAlignment="1">
      <alignment horizontal="center" vertical="center"/>
    </xf>
    <xf numFmtId="0" fontId="81" fillId="0" borderId="44" xfId="2" applyNumberFormat="1" applyFont="1" applyBorder="1" applyAlignment="1">
      <alignment horizontal="center" vertical="center"/>
    </xf>
    <xf numFmtId="167" fontId="85" fillId="0" borderId="43" xfId="0" applyNumberFormat="1" applyFont="1" applyBorder="1" applyAlignment="1">
      <alignment horizontal="center" vertical="center"/>
    </xf>
    <xf numFmtId="1" fontId="85" fillId="0" borderId="43" xfId="0" applyNumberFormat="1" applyFont="1" applyBorder="1" applyAlignment="1">
      <alignment horizontal="center" vertical="center"/>
    </xf>
    <xf numFmtId="164" fontId="85" fillId="0" borderId="43" xfId="1" applyNumberFormat="1" applyFont="1" applyBorder="1" applyAlignment="1">
      <alignment horizontal="center" vertical="center"/>
    </xf>
    <xf numFmtId="41" fontId="85" fillId="0" borderId="43" xfId="2" applyFont="1" applyBorder="1" applyAlignment="1">
      <alignment horizontal="center" vertical="center"/>
    </xf>
    <xf numFmtId="0" fontId="85" fillId="0" borderId="43" xfId="0" applyFont="1" applyBorder="1" applyAlignment="1">
      <alignment horizontal="center" vertical="center"/>
    </xf>
    <xf numFmtId="9" fontId="85" fillId="0" borderId="43" xfId="1" applyFont="1" applyBorder="1" applyAlignment="1">
      <alignment horizontal="center" vertical="center"/>
    </xf>
    <xf numFmtId="9" fontId="85" fillId="0" borderId="43" xfId="1" applyNumberFormat="1" applyFont="1" applyBorder="1" applyAlignment="1">
      <alignment horizontal="center" vertical="center"/>
    </xf>
    <xf numFmtId="0" fontId="85" fillId="0" borderId="43" xfId="2" applyNumberFormat="1" applyFont="1" applyBorder="1" applyAlignment="1">
      <alignment horizontal="center" vertical="center"/>
    </xf>
    <xf numFmtId="9" fontId="85" fillId="0" borderId="47" xfId="1" applyFont="1" applyBorder="1" applyAlignment="1">
      <alignment horizontal="center" vertical="center"/>
    </xf>
    <xf numFmtId="0" fontId="86" fillId="17" borderId="40" xfId="0" applyFont="1" applyFill="1" applyBorder="1" applyAlignment="1">
      <alignment horizontal="center" wrapText="1"/>
    </xf>
    <xf numFmtId="0" fontId="85" fillId="0" borderId="43" xfId="1" applyNumberFormat="1" applyFont="1" applyBorder="1" applyAlignment="1">
      <alignment horizontal="center" vertical="center"/>
    </xf>
    <xf numFmtId="167" fontId="81" fillId="0" borderId="44" xfId="0" applyNumberFormat="1" applyFont="1" applyBorder="1" applyAlignment="1">
      <alignment horizontal="center" vertical="center"/>
    </xf>
    <xf numFmtId="1" fontId="81" fillId="0" borderId="44" xfId="0" applyNumberFormat="1" applyFont="1" applyBorder="1" applyAlignment="1">
      <alignment horizontal="center" vertical="center"/>
    </xf>
    <xf numFmtId="41" fontId="81" fillId="0" borderId="44" xfId="2" applyFont="1" applyBorder="1" applyAlignment="1">
      <alignment horizontal="center" vertical="center"/>
    </xf>
    <xf numFmtId="0" fontId="81" fillId="0" borderId="44" xfId="0" applyFont="1" applyBorder="1" applyAlignment="1">
      <alignment horizontal="center" vertical="center"/>
    </xf>
    <xf numFmtId="9" fontId="81" fillId="0" borderId="44" xfId="1" applyNumberFormat="1" applyFont="1" applyBorder="1" applyAlignment="1">
      <alignment horizontal="center" vertical="center"/>
    </xf>
    <xf numFmtId="9" fontId="81" fillId="0" borderId="48" xfId="1" applyFont="1" applyBorder="1" applyAlignment="1">
      <alignment horizontal="center" vertical="center"/>
    </xf>
    <xf numFmtId="1" fontId="60" fillId="19" borderId="73" xfId="2" applyNumberFormat="1" applyFont="1" applyFill="1" applyBorder="1" applyAlignment="1">
      <alignment horizontal="center" vertical="center"/>
    </xf>
    <xf numFmtId="0" fontId="60" fillId="19" borderId="73" xfId="2" applyNumberFormat="1" applyFont="1" applyFill="1" applyBorder="1" applyAlignment="1">
      <alignment horizontal="center" vertical="center"/>
    </xf>
    <xf numFmtId="3" fontId="60" fillId="19" borderId="73" xfId="2" applyNumberFormat="1" applyFont="1" applyFill="1" applyBorder="1" applyAlignment="1">
      <alignment horizontal="center" vertical="center"/>
    </xf>
    <xf numFmtId="9" fontId="60" fillId="19" borderId="74" xfId="2" applyNumberFormat="1" applyFont="1" applyFill="1" applyBorder="1" applyAlignment="1">
      <alignment horizontal="center" vertical="center"/>
    </xf>
    <xf numFmtId="9" fontId="60" fillId="19" borderId="73" xfId="2" applyNumberFormat="1" applyFont="1" applyFill="1" applyBorder="1" applyAlignment="1">
      <alignment horizontal="center" vertical="center"/>
    </xf>
    <xf numFmtId="164" fontId="87" fillId="19" borderId="72" xfId="1" applyNumberFormat="1" applyFont="1" applyFill="1" applyBorder="1" applyAlignment="1" applyProtection="1">
      <alignment horizontal="center" vertical="center"/>
      <protection hidden="1"/>
    </xf>
    <xf numFmtId="164" fontId="87" fillId="19" borderId="75" xfId="1" applyNumberFormat="1" applyFont="1" applyFill="1" applyBorder="1" applyAlignment="1" applyProtection="1">
      <alignment horizontal="center" vertical="center"/>
      <protection hidden="1"/>
    </xf>
    <xf numFmtId="9" fontId="87" fillId="19" borderId="75" xfId="1" applyNumberFormat="1" applyFont="1" applyFill="1" applyBorder="1" applyAlignment="1" applyProtection="1">
      <alignment horizontal="center" vertical="center"/>
      <protection hidden="1"/>
    </xf>
    <xf numFmtId="0" fontId="48" fillId="0" borderId="0" xfId="0" applyFont="1" applyAlignment="1">
      <alignment horizontal="center" wrapText="1"/>
    </xf>
    <xf numFmtId="0" fontId="48" fillId="0" borderId="0" xfId="0" applyFont="1" applyAlignment="1">
      <alignment horizontal="center" vertical="center" wrapText="1"/>
    </xf>
    <xf numFmtId="9" fontId="0" fillId="0" borderId="0" xfId="1" applyFont="1" applyAlignment="1" applyProtection="1">
      <alignment horizontal="center"/>
      <protection hidden="1"/>
    </xf>
    <xf numFmtId="9" fontId="20" fillId="16" borderId="0" xfId="1" applyFont="1" applyFill="1" applyAlignment="1"/>
    <xf numFmtId="0" fontId="90" fillId="0" borderId="0" xfId="0" applyFont="1" applyAlignment="1">
      <alignment horizontal="left" vertical="center" wrapText="1"/>
    </xf>
    <xf numFmtId="0" fontId="44" fillId="0" borderId="0" xfId="0" applyFont="1" applyAlignment="1">
      <alignment horizontal="center" vertical="center" wrapText="1"/>
    </xf>
    <xf numFmtId="9" fontId="44" fillId="0" borderId="0" xfId="0" applyNumberFormat="1" applyFont="1" applyAlignment="1">
      <alignment horizontal="center" vertical="center" wrapText="1"/>
    </xf>
    <xf numFmtId="2" fontId="44" fillId="0" borderId="0" xfId="0" applyNumberFormat="1" applyFont="1" applyAlignment="1">
      <alignment horizontal="center" vertical="center" wrapText="1"/>
    </xf>
    <xf numFmtId="3" fontId="44" fillId="0" borderId="0" xfId="0" applyNumberFormat="1" applyFont="1" applyAlignment="1">
      <alignment horizontal="center" vertical="center" wrapText="1"/>
    </xf>
    <xf numFmtId="0" fontId="44" fillId="9" borderId="117" xfId="0" applyFont="1" applyFill="1" applyBorder="1" applyAlignment="1">
      <alignment horizontal="center" vertical="center" wrapText="1"/>
    </xf>
    <xf numFmtId="9" fontId="44" fillId="9" borderId="118" xfId="0" applyNumberFormat="1" applyFont="1" applyFill="1" applyBorder="1" applyAlignment="1">
      <alignment horizontal="center" vertical="center" wrapText="1"/>
    </xf>
    <xf numFmtId="0" fontId="90" fillId="9" borderId="118" xfId="0" applyFont="1" applyFill="1" applyBorder="1" applyAlignment="1">
      <alignment horizontal="center" vertical="center" wrapText="1"/>
    </xf>
    <xf numFmtId="2" fontId="44" fillId="9" borderId="118" xfId="0" applyNumberFormat="1" applyFont="1" applyFill="1" applyBorder="1" applyAlignment="1">
      <alignment horizontal="center" vertical="center" wrapText="1"/>
    </xf>
    <xf numFmtId="0" fontId="44" fillId="9" borderId="118" xfId="0" applyFont="1" applyFill="1" applyBorder="1" applyAlignment="1">
      <alignment horizontal="center" vertical="center" wrapText="1"/>
    </xf>
    <xf numFmtId="3" fontId="44" fillId="9" borderId="118" xfId="0" applyNumberFormat="1" applyFont="1" applyFill="1" applyBorder="1" applyAlignment="1">
      <alignment horizontal="center" vertical="center" wrapText="1"/>
    </xf>
    <xf numFmtId="9" fontId="0" fillId="0" borderId="2" xfId="1" applyFont="1" applyBorder="1"/>
    <xf numFmtId="0" fontId="13" fillId="0" borderId="2" xfId="0" applyFont="1" applyBorder="1" applyAlignment="1">
      <alignment horizontal="center"/>
    </xf>
    <xf numFmtId="0" fontId="13" fillId="0" borderId="2" xfId="0" applyFont="1" applyBorder="1" applyAlignment="1" applyProtection="1">
      <alignment horizontal="center"/>
      <protection locked="0"/>
    </xf>
    <xf numFmtId="9" fontId="13" fillId="0" borderId="2" xfId="1" applyFont="1" applyBorder="1" applyAlignment="1">
      <alignment horizontal="center"/>
    </xf>
    <xf numFmtId="9" fontId="50" fillId="0" borderId="2" xfId="1" applyNumberFormat="1" applyFont="1" applyBorder="1" applyAlignment="1" applyProtection="1">
      <protection hidden="1"/>
    </xf>
    <xf numFmtId="9" fontId="44" fillId="0" borderId="0" xfId="0" applyNumberFormat="1" applyFont="1" applyAlignment="1">
      <alignment horizontal="center" vertical="center" wrapText="1"/>
    </xf>
    <xf numFmtId="0" fontId="90" fillId="0" borderId="0" xfId="0" applyFont="1" applyAlignment="1">
      <alignment horizontal="center" vertical="center"/>
    </xf>
    <xf numFmtId="1" fontId="44" fillId="0" borderId="0" xfId="0" applyNumberFormat="1" applyFont="1" applyAlignment="1">
      <alignment horizontal="center" vertical="center" wrapText="1"/>
    </xf>
    <xf numFmtId="0" fontId="2" fillId="2" borderId="0" xfId="0" applyFont="1" applyFill="1" applyBorder="1" applyAlignment="1" applyProtection="1">
      <alignment horizontal="center"/>
    </xf>
    <xf numFmtId="0" fontId="2" fillId="2" borderId="4" xfId="0" applyFont="1" applyFill="1" applyBorder="1" applyAlignment="1" applyProtection="1">
      <alignment horizontal="center"/>
    </xf>
    <xf numFmtId="0" fontId="4" fillId="7" borderId="4" xfId="0" applyFont="1" applyFill="1" applyBorder="1" applyAlignment="1" applyProtection="1">
      <alignment horizontal="left" vertical="center"/>
    </xf>
    <xf numFmtId="0" fontId="3" fillId="7" borderId="0" xfId="0" applyFont="1" applyFill="1" applyBorder="1" applyAlignment="1" applyProtection="1">
      <alignment horizontal="center"/>
    </xf>
    <xf numFmtId="0" fontId="88" fillId="9" borderId="0" xfId="0" applyFont="1" applyFill="1" applyAlignment="1">
      <alignment horizontal="left" vertical="center" wrapText="1"/>
    </xf>
    <xf numFmtId="0" fontId="89" fillId="9" borderId="0" xfId="0" applyFont="1" applyFill="1" applyAlignment="1">
      <alignment horizontal="left" vertical="center" wrapText="1"/>
    </xf>
    <xf numFmtId="0" fontId="20" fillId="16" borderId="0" xfId="0" applyFont="1" applyFill="1" applyAlignment="1">
      <alignment horizontal="center"/>
    </xf>
    <xf numFmtId="0" fontId="0" fillId="0" borderId="0" xfId="0" applyAlignment="1">
      <alignment horizontal="center"/>
    </xf>
    <xf numFmtId="0" fontId="2" fillId="7" borderId="0" xfId="0" applyFont="1" applyFill="1" applyBorder="1" applyAlignment="1" applyProtection="1"/>
    <xf numFmtId="0" fontId="92" fillId="0" borderId="0" xfId="0" applyFont="1" applyFill="1" applyBorder="1" applyAlignment="1" applyProtection="1">
      <alignment horizontal="left"/>
    </xf>
    <xf numFmtId="0" fontId="40" fillId="7" borderId="0" xfId="0" applyFont="1" applyFill="1" applyBorder="1" applyAlignment="1" applyProtection="1">
      <alignment horizontal="left" vertical="center"/>
    </xf>
    <xf numFmtId="0" fontId="91" fillId="7" borderId="0" xfId="0" applyFont="1" applyFill="1" applyBorder="1" applyAlignment="1" applyProtection="1">
      <alignment horizontal="left" vertical="center" wrapText="1"/>
    </xf>
    <xf numFmtId="0" fontId="33" fillId="2" borderId="0" xfId="0" applyFont="1" applyFill="1" applyBorder="1" applyProtection="1"/>
    <xf numFmtId="0" fontId="95" fillId="0" borderId="0" xfId="0" applyFont="1" applyFill="1" applyBorder="1" applyAlignment="1" applyProtection="1">
      <alignment horizontal="left"/>
    </xf>
    <xf numFmtId="0" fontId="40" fillId="7" borderId="0" xfId="0" applyFont="1" applyFill="1" applyBorder="1" applyAlignment="1" applyProtection="1">
      <alignment horizontal="left"/>
    </xf>
    <xf numFmtId="0" fontId="96" fillId="7" borderId="0" xfId="0" applyFont="1" applyFill="1" applyBorder="1" applyAlignment="1" applyProtection="1">
      <alignment horizontal="left" vertical="center" wrapText="1"/>
    </xf>
    <xf numFmtId="0" fontId="4" fillId="7" borderId="14" xfId="0" applyFont="1" applyFill="1" applyBorder="1" applyAlignment="1" applyProtection="1">
      <alignment vertical="center"/>
    </xf>
    <xf numFmtId="0" fontId="4" fillId="7" borderId="8" xfId="0" applyFont="1" applyFill="1" applyBorder="1" applyAlignment="1" applyProtection="1">
      <alignment vertical="center"/>
    </xf>
    <xf numFmtId="0" fontId="4" fillId="7" borderId="21" xfId="0" applyFont="1" applyFill="1" applyBorder="1" applyAlignment="1" applyProtection="1">
      <alignment horizontal="left" vertical="center"/>
    </xf>
    <xf numFmtId="0" fontId="2" fillId="7" borderId="55" xfId="0" applyFont="1" applyFill="1" applyBorder="1" applyAlignment="1" applyProtection="1">
      <alignment vertical="center"/>
    </xf>
    <xf numFmtId="0" fontId="2" fillId="7" borderId="13" xfId="0" applyFont="1" applyFill="1" applyBorder="1" applyAlignment="1" applyProtection="1">
      <alignment vertical="center"/>
    </xf>
    <xf numFmtId="0" fontId="2" fillId="30" borderId="0" xfId="0" applyFont="1" applyFill="1"/>
    <xf numFmtId="0" fontId="0" fillId="30" borderId="0" xfId="0" applyFill="1"/>
    <xf numFmtId="0" fontId="2" fillId="30" borderId="0" xfId="0" applyFont="1" applyFill="1" applyBorder="1"/>
    <xf numFmtId="0" fontId="13" fillId="30" borderId="0" xfId="0" applyFont="1" applyFill="1"/>
    <xf numFmtId="0" fontId="2" fillId="30" borderId="0" xfId="0" applyFont="1" applyFill="1" applyProtection="1"/>
    <xf numFmtId="0" fontId="3" fillId="2" borderId="0" xfId="0" applyFont="1" applyFill="1" applyAlignment="1" applyProtection="1"/>
    <xf numFmtId="0" fontId="2" fillId="31" borderId="0" xfId="0" applyFont="1" applyFill="1" applyProtection="1"/>
    <xf numFmtId="0" fontId="0" fillId="30" borderId="0" xfId="0" applyFill="1" applyBorder="1"/>
    <xf numFmtId="0" fontId="13" fillId="30" borderId="0" xfId="0" applyFont="1" applyFill="1" applyBorder="1"/>
    <xf numFmtId="0" fontId="14" fillId="30" borderId="0" xfId="0" applyFont="1" applyFill="1" applyBorder="1" applyProtection="1"/>
    <xf numFmtId="0" fontId="2" fillId="30" borderId="0" xfId="0" applyFont="1" applyFill="1" applyBorder="1" applyProtection="1"/>
    <xf numFmtId="0" fontId="0" fillId="13" borderId="0" xfId="0" applyFill="1" applyProtection="1"/>
    <xf numFmtId="0" fontId="2" fillId="13" borderId="0" xfId="0" applyFont="1" applyFill="1" applyBorder="1" applyProtection="1"/>
    <xf numFmtId="0" fontId="2" fillId="13" borderId="0" xfId="0" applyFont="1" applyFill="1" applyAlignment="1" applyProtection="1">
      <alignment vertical="center"/>
    </xf>
    <xf numFmtId="0" fontId="34" fillId="13" borderId="0" xfId="0" applyFont="1" applyFill="1" applyProtection="1"/>
    <xf numFmtId="0" fontId="6" fillId="13" borderId="0" xfId="0" applyFont="1" applyFill="1" applyProtection="1"/>
    <xf numFmtId="0" fontId="25" fillId="0" borderId="0" xfId="0" applyFont="1" applyAlignment="1"/>
    <xf numFmtId="0" fontId="0" fillId="11" borderId="2" xfId="0" applyFill="1" applyBorder="1" applyAlignment="1" applyProtection="1">
      <alignment vertical="center"/>
      <protection locked="0"/>
    </xf>
    <xf numFmtId="0" fontId="0" fillId="4" borderId="0" xfId="0" applyNumberFormat="1" applyFill="1"/>
    <xf numFmtId="0" fontId="0" fillId="4" borderId="0" xfId="0" applyFill="1" applyAlignment="1">
      <alignment horizontal="left"/>
    </xf>
    <xf numFmtId="0" fontId="0" fillId="0" borderId="0" xfId="0" applyAlignment="1">
      <alignment horizontal="center" vertical="center" wrapText="1"/>
    </xf>
    <xf numFmtId="0" fontId="0" fillId="0" borderId="0" xfId="0" applyAlignment="1">
      <alignment horizontal="center"/>
    </xf>
    <xf numFmtId="0" fontId="0" fillId="4" borderId="0" xfId="0" applyFill="1" applyAlignment="1">
      <alignment horizontal="center" vertical="center" wrapText="1"/>
    </xf>
    <xf numFmtId="0" fontId="0" fillId="0" borderId="0" xfId="0" applyAlignment="1">
      <alignment horizontal="center" vertical="center"/>
    </xf>
    <xf numFmtId="9" fontId="0" fillId="0" borderId="0" xfId="1" applyFont="1" applyAlignment="1">
      <alignment vertical="center"/>
    </xf>
    <xf numFmtId="9" fontId="13" fillId="0" borderId="0" xfId="1" applyFont="1"/>
    <xf numFmtId="9" fontId="13" fillId="0" borderId="0" xfId="1" applyFont="1" applyAlignment="1">
      <alignment horizontal="center"/>
    </xf>
    <xf numFmtId="0" fontId="13"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center"/>
    </xf>
    <xf numFmtId="0" fontId="0" fillId="0" borderId="0" xfId="0" applyAlignment="1" applyProtection="1">
      <alignment horizontal="center"/>
    </xf>
    <xf numFmtId="0" fontId="36" fillId="0" borderId="5" xfId="5" applyFont="1" applyBorder="1" applyAlignment="1" applyProtection="1">
      <alignment horizontal="center" vertical="top" wrapText="1"/>
    </xf>
    <xf numFmtId="0" fontId="36" fillId="0" borderId="6" xfId="5" applyFont="1" applyBorder="1" applyAlignment="1" applyProtection="1">
      <alignment horizontal="center" vertical="top" wrapText="1"/>
    </xf>
    <xf numFmtId="0" fontId="36" fillId="0" borderId="7" xfId="5" applyFont="1" applyBorder="1" applyAlignment="1" applyProtection="1">
      <alignment horizontal="center" vertical="top" wrapText="1"/>
    </xf>
    <xf numFmtId="0" fontId="37" fillId="2" borderId="62" xfId="0" applyFont="1" applyFill="1" applyBorder="1" applyAlignment="1" applyProtection="1">
      <alignment horizontal="center" vertical="center" wrapText="1"/>
      <protection locked="0"/>
    </xf>
    <xf numFmtId="0" fontId="37" fillId="2" borderId="10" xfId="0" applyFont="1" applyFill="1" applyBorder="1" applyAlignment="1" applyProtection="1">
      <alignment horizontal="center" vertical="center" wrapText="1"/>
      <protection locked="0"/>
    </xf>
    <xf numFmtId="0" fontId="37" fillId="2" borderId="11"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xf>
    <xf numFmtId="0" fontId="4" fillId="19" borderId="1" xfId="0" applyFont="1" applyFill="1" applyBorder="1" applyAlignment="1" applyProtection="1">
      <alignment horizontal="center" vertical="center"/>
    </xf>
    <xf numFmtId="0" fontId="14" fillId="2" borderId="36" xfId="0" applyFont="1" applyFill="1" applyBorder="1" applyAlignment="1" applyProtection="1">
      <alignment horizontal="center" vertical="center" wrapText="1"/>
    </xf>
    <xf numFmtId="0" fontId="2" fillId="2" borderId="12" xfId="0" applyFont="1" applyFill="1" applyBorder="1" applyAlignment="1" applyProtection="1">
      <alignment horizontal="justify" vertical="top"/>
      <protection locked="0"/>
    </xf>
    <xf numFmtId="0" fontId="2" fillId="2" borderId="14" xfId="0" applyFont="1" applyFill="1" applyBorder="1" applyAlignment="1" applyProtection="1">
      <alignment horizontal="justify" vertical="top"/>
      <protection locked="0"/>
    </xf>
    <xf numFmtId="0" fontId="2" fillId="2" borderId="8" xfId="0" applyFont="1" applyFill="1" applyBorder="1" applyAlignment="1" applyProtection="1">
      <alignment horizontal="justify" vertical="top"/>
      <protection locked="0"/>
    </xf>
    <xf numFmtId="0" fontId="2" fillId="2" borderId="55" xfId="0" applyFont="1" applyFill="1" applyBorder="1" applyAlignment="1" applyProtection="1">
      <alignment horizontal="justify" vertical="top"/>
      <protection locked="0"/>
    </xf>
    <xf numFmtId="0" fontId="2" fillId="2" borderId="0" xfId="0" applyFont="1" applyFill="1" applyBorder="1" applyAlignment="1" applyProtection="1">
      <alignment horizontal="justify" vertical="top"/>
      <protection locked="0"/>
    </xf>
    <xf numFmtId="0" fontId="2" fillId="2" borderId="54" xfId="0" applyFont="1" applyFill="1" applyBorder="1" applyAlignment="1" applyProtection="1">
      <alignment horizontal="justify" vertical="top"/>
      <protection locked="0"/>
    </xf>
    <xf numFmtId="0" fontId="2" fillId="2" borderId="13" xfId="0" applyFont="1" applyFill="1" applyBorder="1" applyAlignment="1" applyProtection="1">
      <alignment horizontal="justify" vertical="top"/>
      <protection locked="0"/>
    </xf>
    <xf numFmtId="0" fontId="2" fillId="2" borderId="4" xfId="0" applyFont="1" applyFill="1" applyBorder="1" applyAlignment="1" applyProtection="1">
      <alignment horizontal="justify" vertical="top"/>
      <protection locked="0"/>
    </xf>
    <xf numFmtId="0" fontId="2" fillId="2" borderId="53" xfId="0" applyFont="1" applyFill="1" applyBorder="1" applyAlignment="1" applyProtection="1">
      <alignment horizontal="justify" vertical="top"/>
      <protection locked="0"/>
    </xf>
    <xf numFmtId="0" fontId="4" fillId="2" borderId="14" xfId="0" applyFont="1" applyFill="1" applyBorder="1" applyAlignment="1" applyProtection="1">
      <alignment horizontal="center"/>
    </xf>
    <xf numFmtId="0" fontId="39" fillId="19" borderId="0" xfId="0" applyFont="1" applyFill="1" applyBorder="1" applyAlignment="1" applyProtection="1">
      <alignment horizontal="center"/>
    </xf>
    <xf numFmtId="0" fontId="2" fillId="2" borderId="36" xfId="0" applyFont="1" applyFill="1" applyBorder="1" applyAlignment="1" applyProtection="1">
      <alignment horizontal="center"/>
    </xf>
    <xf numFmtId="0" fontId="4" fillId="2" borderId="56" xfId="0" applyFont="1" applyFill="1" applyBorder="1" applyAlignment="1" applyProtection="1">
      <alignment horizontal="left" vertical="center"/>
    </xf>
    <xf numFmtId="0" fontId="4" fillId="2" borderId="57" xfId="0" applyFont="1" applyFill="1" applyBorder="1" applyAlignment="1" applyProtection="1">
      <alignment horizontal="left" vertical="center"/>
    </xf>
    <xf numFmtId="9" fontId="33" fillId="2" borderId="58" xfId="0" applyNumberFormat="1" applyFont="1" applyFill="1" applyBorder="1" applyAlignment="1" applyProtection="1">
      <alignment horizontal="center" vertical="center"/>
      <protection locked="0"/>
    </xf>
    <xf numFmtId="9" fontId="33" fillId="2" borderId="59" xfId="0" applyNumberFormat="1" applyFont="1" applyFill="1" applyBorder="1" applyAlignment="1" applyProtection="1">
      <alignment horizontal="center" vertical="center"/>
      <protection locked="0"/>
    </xf>
    <xf numFmtId="0" fontId="33" fillId="2" borderId="38"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4" fillId="2" borderId="58" xfId="0" applyFont="1" applyFill="1" applyBorder="1" applyAlignment="1" applyProtection="1">
      <alignment horizontal="left" vertical="center" wrapText="1"/>
    </xf>
    <xf numFmtId="0" fontId="4" fillId="2" borderId="60" xfId="0" applyFont="1" applyFill="1" applyBorder="1" applyAlignment="1" applyProtection="1">
      <alignment horizontal="left" vertical="center" wrapText="1"/>
    </xf>
    <xf numFmtId="0" fontId="4" fillId="2" borderId="61" xfId="0" applyFont="1" applyFill="1" applyBorder="1" applyAlignment="1" applyProtection="1">
      <alignment horizontal="left" vertical="center" wrapText="1"/>
    </xf>
    <xf numFmtId="0" fontId="2" fillId="2" borderId="57" xfId="0" applyFont="1" applyFill="1" applyBorder="1" applyAlignment="1" applyProtection="1">
      <alignment horizontal="center" vertical="center" wrapText="1"/>
      <protection locked="0"/>
    </xf>
    <xf numFmtId="0" fontId="2" fillId="2" borderId="60" xfId="0" applyFont="1" applyFill="1" applyBorder="1" applyAlignment="1" applyProtection="1">
      <alignment horizontal="center" vertical="center" wrapText="1"/>
      <protection locked="0"/>
    </xf>
    <xf numFmtId="0" fontId="2" fillId="2" borderId="59" xfId="0" applyFont="1" applyFill="1" applyBorder="1" applyAlignment="1" applyProtection="1">
      <alignment horizontal="center" vertical="center" wrapText="1"/>
      <protection locked="0"/>
    </xf>
    <xf numFmtId="0" fontId="5" fillId="2" borderId="24" xfId="0" applyFont="1" applyFill="1" applyBorder="1" applyAlignment="1" applyProtection="1">
      <alignment horizontal="center" vertical="center" wrapText="1"/>
      <protection locked="0"/>
    </xf>
    <xf numFmtId="0" fontId="5" fillId="2" borderId="8" xfId="0" applyFont="1" applyFill="1" applyBorder="1" applyAlignment="1" applyProtection="1">
      <alignment horizontal="center" vertical="center" wrapText="1"/>
      <protection locked="0"/>
    </xf>
    <xf numFmtId="0" fontId="5" fillId="2" borderId="28" xfId="0" applyFont="1" applyFill="1" applyBorder="1" applyAlignment="1" applyProtection="1">
      <alignment horizontal="center" vertical="center" wrapText="1"/>
      <protection locked="0"/>
    </xf>
    <xf numFmtId="0" fontId="5" fillId="2" borderId="29"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5" fillId="2" borderId="25" xfId="0" applyFont="1" applyFill="1" applyBorder="1" applyAlignment="1" applyProtection="1">
      <alignment horizontal="center" vertical="center" wrapText="1"/>
      <protection locked="0"/>
    </xf>
    <xf numFmtId="0" fontId="5" fillId="2" borderId="21" xfId="0" applyFont="1" applyFill="1" applyBorder="1" applyAlignment="1" applyProtection="1">
      <alignment horizontal="center" vertical="center" wrapText="1"/>
      <protection locked="0"/>
    </xf>
    <xf numFmtId="0" fontId="5" fillId="2" borderId="26"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justify" vertical="center" wrapText="1"/>
      <protection locked="0"/>
    </xf>
    <xf numFmtId="0" fontId="5" fillId="2" borderId="25" xfId="0" applyFont="1" applyFill="1" applyBorder="1" applyAlignment="1" applyProtection="1">
      <alignment horizontal="left" vertical="center" wrapText="1"/>
      <protection locked="0"/>
    </xf>
    <xf numFmtId="0" fontId="5" fillId="2" borderId="21" xfId="0" applyFont="1" applyFill="1" applyBorder="1" applyAlignment="1" applyProtection="1">
      <alignment horizontal="left" vertical="center" wrapText="1"/>
      <protection locked="0"/>
    </xf>
    <xf numFmtId="0" fontId="5" fillId="2" borderId="27"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center" vertical="center" wrapText="1"/>
      <protection locked="0"/>
    </xf>
    <xf numFmtId="0" fontId="4" fillId="19" borderId="54" xfId="0" applyFont="1" applyFill="1" applyBorder="1" applyAlignment="1" applyProtection="1">
      <alignment horizontal="left" vertical="center"/>
    </xf>
    <xf numFmtId="0" fontId="4" fillId="19" borderId="49" xfId="0" applyFont="1" applyFill="1" applyBorder="1" applyAlignment="1" applyProtection="1">
      <alignment horizontal="left" vertical="center"/>
    </xf>
    <xf numFmtId="0" fontId="2" fillId="2" borderId="2" xfId="0" applyFont="1" applyFill="1" applyBorder="1" applyAlignment="1" applyProtection="1">
      <alignment horizontal="left" vertical="center"/>
      <protection locked="0"/>
    </xf>
    <xf numFmtId="0" fontId="4" fillId="19" borderId="54" xfId="0" applyFont="1" applyFill="1" applyBorder="1" applyAlignment="1" applyProtection="1">
      <alignment horizontal="left"/>
    </xf>
    <xf numFmtId="0" fontId="4" fillId="19" borderId="49" xfId="0" applyFont="1" applyFill="1" applyBorder="1" applyAlignment="1" applyProtection="1">
      <alignment horizontal="left"/>
    </xf>
    <xf numFmtId="0" fontId="4" fillId="19" borderId="55" xfId="0" applyFont="1" applyFill="1" applyBorder="1" applyAlignment="1" applyProtection="1">
      <alignment horizontal="left"/>
    </xf>
    <xf numFmtId="0" fontId="4" fillId="19" borderId="5" xfId="0" applyFont="1" applyFill="1" applyBorder="1" applyAlignment="1" applyProtection="1">
      <alignment horizontal="center" vertical="center" wrapText="1"/>
    </xf>
    <xf numFmtId="0" fontId="4" fillId="19" borderId="22" xfId="0" applyFont="1" applyFill="1" applyBorder="1" applyAlignment="1" applyProtection="1">
      <alignment horizontal="center" vertical="center" wrapText="1"/>
    </xf>
    <xf numFmtId="0" fontId="4" fillId="19" borderId="23" xfId="0" applyFont="1" applyFill="1" applyBorder="1" applyAlignment="1" applyProtection="1">
      <alignment horizontal="center" vertical="center" wrapText="1"/>
    </xf>
    <xf numFmtId="0" fontId="4" fillId="19" borderId="6" xfId="0" applyFont="1" applyFill="1" applyBorder="1" applyAlignment="1" applyProtection="1">
      <alignment horizontal="center" vertical="center" wrapText="1"/>
    </xf>
    <xf numFmtId="0" fontId="4" fillId="19" borderId="7" xfId="0" applyFont="1" applyFill="1" applyBorder="1" applyAlignment="1" applyProtection="1">
      <alignment horizontal="center" vertical="center" wrapText="1"/>
    </xf>
    <xf numFmtId="0" fontId="4" fillId="19" borderId="0" xfId="0" applyFont="1" applyFill="1" applyBorder="1" applyAlignment="1" applyProtection="1">
      <alignment horizontal="left" vertical="center"/>
    </xf>
    <xf numFmtId="0" fontId="2" fillId="2" borderId="12" xfId="0" applyFont="1" applyFill="1" applyBorder="1" applyAlignment="1" applyProtection="1">
      <alignment horizontal="justify" vertical="center"/>
      <protection locked="0"/>
    </xf>
    <xf numFmtId="0" fontId="2" fillId="2" borderId="14" xfId="0" applyFont="1" applyFill="1" applyBorder="1" applyAlignment="1" applyProtection="1">
      <alignment horizontal="justify" vertical="center"/>
      <protection locked="0"/>
    </xf>
    <xf numFmtId="0" fontId="2" fillId="2" borderId="8" xfId="0" applyFont="1" applyFill="1" applyBorder="1" applyAlignment="1" applyProtection="1">
      <alignment horizontal="justify" vertical="center"/>
      <protection locked="0"/>
    </xf>
    <xf numFmtId="0" fontId="2" fillId="2" borderId="13" xfId="0" applyFont="1" applyFill="1" applyBorder="1" applyAlignment="1" applyProtection="1">
      <alignment horizontal="justify" vertical="center"/>
      <protection locked="0"/>
    </xf>
    <xf numFmtId="0" fontId="2" fillId="2" borderId="4" xfId="0" applyFont="1" applyFill="1" applyBorder="1" applyAlignment="1" applyProtection="1">
      <alignment horizontal="justify" vertical="center"/>
      <protection locked="0"/>
    </xf>
    <xf numFmtId="0" fontId="2" fillId="2" borderId="53" xfId="0" applyFont="1" applyFill="1" applyBorder="1" applyAlignment="1" applyProtection="1">
      <alignment horizontal="justify" vertical="center"/>
      <protection locked="0"/>
    </xf>
    <xf numFmtId="0" fontId="2" fillId="2" borderId="3" xfId="0" applyFont="1" applyFill="1" applyBorder="1" applyAlignment="1" applyProtection="1">
      <alignment horizontal="center"/>
    </xf>
    <xf numFmtId="0" fontId="3" fillId="2" borderId="0" xfId="0" applyFont="1" applyFill="1" applyAlignment="1" applyProtection="1">
      <alignment horizontal="center"/>
    </xf>
    <xf numFmtId="0" fontId="4" fillId="2" borderId="0" xfId="0" applyFont="1" applyFill="1" applyAlignment="1" applyProtection="1">
      <alignment horizontal="center"/>
    </xf>
    <xf numFmtId="0" fontId="31" fillId="19" borderId="0" xfId="0" applyFont="1" applyFill="1" applyBorder="1" applyAlignment="1" applyProtection="1">
      <alignment horizontal="center" vertical="center"/>
    </xf>
    <xf numFmtId="0" fontId="2" fillId="2" borderId="2" xfId="0" applyFont="1" applyFill="1" applyBorder="1" applyAlignment="1" applyProtection="1">
      <alignment horizontal="left" vertical="center" wrapText="1"/>
      <protection locked="0"/>
    </xf>
    <xf numFmtId="0" fontId="4" fillId="23" borderId="23" xfId="0" applyFont="1" applyFill="1" applyBorder="1" applyAlignment="1" applyProtection="1">
      <alignment horizontal="center" vertical="center" wrapText="1"/>
    </xf>
    <xf numFmtId="0" fontId="4" fillId="23" borderId="22" xfId="0" applyFont="1" applyFill="1" applyBorder="1" applyAlignment="1" applyProtection="1">
      <alignment horizontal="center" vertical="center" wrapText="1"/>
    </xf>
    <xf numFmtId="0" fontId="4" fillId="23" borderId="6" xfId="0" applyFont="1" applyFill="1" applyBorder="1" applyAlignment="1" applyProtection="1">
      <alignment horizontal="center" vertical="center" wrapText="1"/>
    </xf>
    <xf numFmtId="0" fontId="4" fillId="23" borderId="7" xfId="0" applyFont="1" applyFill="1" applyBorder="1" applyAlignment="1" applyProtection="1">
      <alignment horizontal="center" vertical="center" wrapText="1"/>
    </xf>
    <xf numFmtId="0" fontId="2" fillId="7" borderId="2" xfId="0" applyFont="1" applyFill="1" applyBorder="1" applyAlignment="1" applyProtection="1">
      <alignment horizontal="justify" vertical="center" wrapText="1"/>
    </xf>
    <xf numFmtId="0" fontId="2" fillId="7" borderId="25" xfId="0" applyFont="1" applyFill="1" applyBorder="1" applyAlignment="1" applyProtection="1">
      <alignment horizontal="justify" vertical="center" wrapText="1"/>
    </xf>
    <xf numFmtId="0" fontId="2" fillId="7" borderId="21" xfId="0" applyFont="1" applyFill="1" applyBorder="1" applyAlignment="1" applyProtection="1">
      <alignment horizontal="justify" vertical="center" wrapText="1"/>
    </xf>
    <xf numFmtId="0" fontId="2" fillId="7" borderId="27" xfId="0" applyFont="1" applyFill="1" applyBorder="1" applyAlignment="1" applyProtection="1">
      <alignment horizontal="justify" vertical="center" wrapText="1"/>
    </xf>
    <xf numFmtId="0" fontId="2" fillId="7" borderId="26" xfId="0" applyFont="1" applyFill="1" applyBorder="1" applyAlignment="1" applyProtection="1">
      <alignment horizontal="justify" vertical="center" wrapText="1"/>
    </xf>
    <xf numFmtId="0" fontId="2" fillId="7" borderId="0" xfId="0" applyFont="1" applyFill="1" applyBorder="1" applyAlignment="1" applyProtection="1">
      <alignment horizontal="center"/>
    </xf>
    <xf numFmtId="0" fontId="40" fillId="7" borderId="2" xfId="0" applyFont="1" applyFill="1" applyBorder="1" applyAlignment="1" applyProtection="1">
      <alignment horizontal="left" vertical="center"/>
    </xf>
    <xf numFmtId="0" fontId="40" fillId="7" borderId="25" xfId="0" applyFont="1" applyFill="1" applyBorder="1" applyAlignment="1" applyProtection="1">
      <alignment horizontal="left" vertical="center"/>
    </xf>
    <xf numFmtId="0" fontId="91" fillId="7" borderId="2" xfId="0" applyFont="1" applyFill="1" applyBorder="1" applyAlignment="1" applyProtection="1">
      <alignment horizontal="left" vertical="center" wrapText="1"/>
    </xf>
    <xf numFmtId="0" fontId="4" fillId="7" borderId="2" xfId="0" applyFont="1" applyFill="1" applyBorder="1" applyAlignment="1" applyProtection="1">
      <alignment horizontal="left"/>
    </xf>
    <xf numFmtId="0" fontId="4" fillId="7" borderId="25" xfId="0" applyFont="1" applyFill="1" applyBorder="1" applyAlignment="1" applyProtection="1">
      <alignment horizontal="left"/>
    </xf>
    <xf numFmtId="0" fontId="93" fillId="7" borderId="51" xfId="0" applyFont="1" applyFill="1" applyBorder="1" applyAlignment="1" applyProtection="1">
      <alignment horizontal="left" wrapText="1"/>
    </xf>
    <xf numFmtId="0" fontId="93" fillId="7" borderId="49" xfId="0" applyFont="1" applyFill="1" applyBorder="1" applyAlignment="1" applyProtection="1">
      <alignment horizontal="left" wrapText="1"/>
    </xf>
    <xf numFmtId="0" fontId="93" fillId="7" borderId="52" xfId="0" applyFont="1" applyFill="1" applyBorder="1" applyAlignment="1" applyProtection="1">
      <alignment horizontal="left" wrapText="1"/>
    </xf>
    <xf numFmtId="0" fontId="57" fillId="2" borderId="0" xfId="0" applyFont="1" applyFill="1" applyAlignment="1" applyProtection="1">
      <alignment horizontal="center"/>
    </xf>
    <xf numFmtId="0" fontId="32" fillId="16" borderId="1" xfId="0" applyFont="1" applyFill="1" applyBorder="1" applyAlignment="1" applyProtection="1">
      <alignment horizontal="center" vertical="center" wrapText="1"/>
    </xf>
    <xf numFmtId="0" fontId="91" fillId="7" borderId="2" xfId="0" applyFont="1" applyFill="1" applyBorder="1" applyAlignment="1" applyProtection="1">
      <alignment horizontal="justify" vertical="center" wrapText="1"/>
      <protection locked="0" hidden="1"/>
    </xf>
    <xf numFmtId="0" fontId="40" fillId="7" borderId="12" xfId="0" applyFont="1" applyFill="1" applyBorder="1" applyAlignment="1" applyProtection="1">
      <alignment horizontal="left" vertical="center"/>
    </xf>
    <xf numFmtId="0" fontId="40" fillId="7" borderId="14" xfId="0" applyFont="1" applyFill="1" applyBorder="1" applyAlignment="1" applyProtection="1">
      <alignment horizontal="left" vertical="center"/>
    </xf>
    <xf numFmtId="0" fontId="40" fillId="7" borderId="8" xfId="0" applyFont="1" applyFill="1" applyBorder="1" applyAlignment="1" applyProtection="1">
      <alignment horizontal="left" vertical="center"/>
    </xf>
    <xf numFmtId="0" fontId="40" fillId="7" borderId="13" xfId="0" applyFont="1" applyFill="1" applyBorder="1" applyAlignment="1" applyProtection="1">
      <alignment horizontal="left" vertical="center"/>
    </xf>
    <xf numFmtId="0" fontId="40" fillId="7" borderId="4" xfId="0" applyFont="1" applyFill="1" applyBorder="1" applyAlignment="1" applyProtection="1">
      <alignment horizontal="left" vertical="center"/>
    </xf>
    <xf numFmtId="0" fontId="40" fillId="7" borderId="53" xfId="0" applyFont="1" applyFill="1" applyBorder="1" applyAlignment="1" applyProtection="1">
      <alignment horizontal="left" vertical="center"/>
    </xf>
    <xf numFmtId="0" fontId="94" fillId="7" borderId="14" xfId="0" applyFont="1" applyFill="1" applyBorder="1" applyAlignment="1" applyProtection="1">
      <alignment horizontal="left" vertical="center"/>
    </xf>
    <xf numFmtId="0" fontId="94" fillId="7" borderId="4" xfId="0" applyFont="1" applyFill="1" applyBorder="1" applyAlignment="1" applyProtection="1">
      <alignment horizontal="left" vertical="center"/>
    </xf>
    <xf numFmtId="0" fontId="2" fillId="7" borderId="30" xfId="0" applyFont="1" applyFill="1" applyBorder="1" applyAlignment="1" applyProtection="1">
      <alignment horizontal="justify" vertical="center" wrapText="1"/>
    </xf>
    <xf numFmtId="0" fontId="2" fillId="7" borderId="10" xfId="0" applyFont="1" applyFill="1" applyBorder="1" applyAlignment="1" applyProtection="1">
      <alignment horizontal="justify" vertical="center" wrapText="1"/>
    </xf>
    <xf numFmtId="0" fontId="2" fillId="7" borderId="31" xfId="0" applyFont="1" applyFill="1" applyBorder="1" applyAlignment="1" applyProtection="1">
      <alignment horizontal="justify" vertical="center" wrapText="1"/>
    </xf>
    <xf numFmtId="0" fontId="94" fillId="7" borderId="14" xfId="0" applyFont="1" applyFill="1" applyBorder="1" applyAlignment="1" applyProtection="1">
      <alignment horizontal="center" vertical="center"/>
    </xf>
    <xf numFmtId="0" fontId="94" fillId="7" borderId="4" xfId="0" applyFont="1" applyFill="1" applyBorder="1" applyAlignment="1" applyProtection="1">
      <alignment horizontal="center" vertical="center"/>
    </xf>
    <xf numFmtId="0" fontId="2" fillId="7" borderId="9" xfId="0" applyFont="1" applyFill="1" applyBorder="1" applyAlignment="1" applyProtection="1">
      <alignment horizontal="justify" vertical="center"/>
    </xf>
    <xf numFmtId="0" fontId="2" fillId="7" borderId="11" xfId="0" applyFont="1" applyFill="1" applyBorder="1" applyAlignment="1" applyProtection="1">
      <alignment horizontal="justify" vertical="center" wrapText="1"/>
    </xf>
    <xf numFmtId="0" fontId="7" fillId="7" borderId="24" xfId="0" applyFont="1" applyFill="1" applyBorder="1" applyAlignment="1" applyProtection="1">
      <alignment horizontal="center" vertical="center" wrapText="1"/>
    </xf>
    <xf numFmtId="0" fontId="7" fillId="7" borderId="8" xfId="0" applyFont="1" applyFill="1" applyBorder="1" applyAlignment="1" applyProtection="1">
      <alignment horizontal="center" vertical="center" wrapText="1"/>
    </xf>
    <xf numFmtId="0" fontId="7" fillId="7" borderId="28" xfId="0" applyFont="1" applyFill="1" applyBorder="1" applyAlignment="1" applyProtection="1">
      <alignment horizontal="center" vertical="center" wrapText="1"/>
    </xf>
    <xf numFmtId="0" fontId="7" fillId="7" borderId="29" xfId="0" applyFont="1" applyFill="1" applyBorder="1" applyAlignment="1" applyProtection="1">
      <alignment horizontal="center" vertical="center" wrapText="1"/>
    </xf>
    <xf numFmtId="0" fontId="7" fillId="7" borderId="2" xfId="0" applyFont="1" applyFill="1" applyBorder="1" applyAlignment="1" applyProtection="1">
      <alignment horizontal="center" vertical="center" wrapText="1"/>
    </xf>
    <xf numFmtId="0" fontId="7" fillId="7" borderId="9" xfId="0" applyFont="1" applyFill="1" applyBorder="1" applyAlignment="1" applyProtection="1">
      <alignment horizontal="center" vertical="center" wrapText="1"/>
    </xf>
    <xf numFmtId="0" fontId="93" fillId="7" borderId="8" xfId="0" applyFont="1" applyFill="1" applyBorder="1" applyAlignment="1" applyProtection="1">
      <alignment horizontal="center" vertical="center"/>
    </xf>
    <xf numFmtId="0" fontId="93" fillId="7" borderId="53" xfId="0" applyFont="1" applyFill="1" applyBorder="1" applyAlignment="1" applyProtection="1">
      <alignment horizontal="center" vertical="center"/>
    </xf>
    <xf numFmtId="0" fontId="4" fillId="23" borderId="5" xfId="0" applyFont="1" applyFill="1" applyBorder="1" applyAlignment="1" applyProtection="1">
      <alignment horizontal="center" vertical="center" wrapText="1"/>
    </xf>
    <xf numFmtId="0" fontId="30" fillId="7" borderId="0" xfId="0" applyFont="1" applyFill="1" applyBorder="1" applyAlignment="1" applyProtection="1">
      <alignment horizontal="center" vertical="center"/>
    </xf>
    <xf numFmtId="0" fontId="34" fillId="2" borderId="62" xfId="0" applyFont="1" applyFill="1" applyBorder="1" applyAlignment="1" applyProtection="1">
      <alignment horizontal="center" vertical="center" wrapText="1"/>
      <protection locked="0"/>
    </xf>
    <xf numFmtId="0" fontId="34" fillId="2" borderId="10" xfId="0" applyFont="1" applyFill="1" applyBorder="1" applyAlignment="1" applyProtection="1">
      <alignment horizontal="center" vertical="center" wrapText="1"/>
      <protection locked="0"/>
    </xf>
    <xf numFmtId="0" fontId="34" fillId="2" borderId="11" xfId="0" applyFont="1" applyFill="1" applyBorder="1" applyAlignment="1" applyProtection="1">
      <alignment horizontal="center" vertical="center" wrapText="1"/>
      <protection locked="0"/>
    </xf>
    <xf numFmtId="0" fontId="4" fillId="7" borderId="57" xfId="0" applyFont="1" applyFill="1" applyBorder="1" applyAlignment="1" applyProtection="1">
      <alignment horizontal="center" vertical="center" wrapText="1"/>
    </xf>
    <xf numFmtId="0" fontId="4" fillId="7" borderId="59" xfId="0" applyFont="1" applyFill="1" applyBorder="1" applyAlignment="1" applyProtection="1">
      <alignment horizontal="center" vertical="center" wrapText="1"/>
    </xf>
    <xf numFmtId="0" fontId="4" fillId="7" borderId="58" xfId="0" applyFont="1" applyFill="1" applyBorder="1" applyAlignment="1" applyProtection="1">
      <alignment horizontal="center" vertical="center" wrapText="1"/>
    </xf>
    <xf numFmtId="0" fontId="4" fillId="7" borderId="60" xfId="0" applyFont="1" applyFill="1" applyBorder="1" applyAlignment="1" applyProtection="1">
      <alignment horizontal="center" vertical="center" wrapText="1"/>
    </xf>
    <xf numFmtId="0" fontId="4" fillId="7" borderId="61" xfId="0" applyFont="1" applyFill="1" applyBorder="1" applyAlignment="1" applyProtection="1">
      <alignment horizontal="center" vertical="center" wrapText="1"/>
    </xf>
    <xf numFmtId="0" fontId="14" fillId="7" borderId="58" xfId="0" applyFont="1" applyFill="1" applyBorder="1" applyAlignment="1" applyProtection="1">
      <alignment horizontal="center" vertical="top" wrapText="1"/>
    </xf>
    <xf numFmtId="0" fontId="14" fillId="7" borderId="60" xfId="0" applyFont="1" applyFill="1" applyBorder="1" applyAlignment="1" applyProtection="1">
      <alignment horizontal="center" vertical="top" wrapText="1"/>
    </xf>
    <xf numFmtId="0" fontId="14" fillId="7" borderId="59" xfId="0" applyFont="1" applyFill="1" applyBorder="1" applyAlignment="1" applyProtection="1">
      <alignment horizontal="center" vertical="top" wrapText="1"/>
    </xf>
    <xf numFmtId="0" fontId="30" fillId="7" borderId="38" xfId="0" applyFont="1" applyFill="1" applyBorder="1" applyAlignment="1" applyProtection="1">
      <alignment horizontal="center"/>
    </xf>
    <xf numFmtId="0" fontId="30" fillId="7" borderId="0" xfId="0" applyFont="1" applyFill="1" applyBorder="1" applyAlignment="1" applyProtection="1">
      <alignment horizontal="center"/>
    </xf>
    <xf numFmtId="0" fontId="94" fillId="7" borderId="2" xfId="0" applyFont="1" applyFill="1" applyBorder="1" applyAlignment="1" applyProtection="1">
      <alignment horizontal="justify" vertical="center" wrapText="1"/>
      <protection locked="0" hidden="1"/>
    </xf>
    <xf numFmtId="0" fontId="4" fillId="7" borderId="23" xfId="0" applyFont="1" applyFill="1" applyBorder="1" applyAlignment="1" applyProtection="1">
      <alignment horizontal="center" vertical="center" wrapText="1"/>
    </xf>
    <xf numFmtId="0" fontId="4" fillId="7" borderId="6" xfId="0" applyFont="1" applyFill="1" applyBorder="1" applyAlignment="1" applyProtection="1">
      <alignment horizontal="center" vertical="center" wrapText="1"/>
    </xf>
    <xf numFmtId="0" fontId="4" fillId="7" borderId="7" xfId="0" applyFont="1" applyFill="1" applyBorder="1" applyAlignment="1" applyProtection="1">
      <alignment horizontal="center" vertical="center" wrapText="1"/>
    </xf>
    <xf numFmtId="0" fontId="3" fillId="7" borderId="0" xfId="0" applyFont="1" applyFill="1" applyBorder="1" applyAlignment="1" applyProtection="1">
      <alignment horizontal="center" vertical="center" wrapText="1"/>
    </xf>
    <xf numFmtId="0" fontId="93" fillId="7" borderId="14" xfId="0" applyFont="1" applyFill="1" applyBorder="1" applyAlignment="1" applyProtection="1">
      <alignment horizontal="center" vertical="center"/>
    </xf>
    <xf numFmtId="0" fontId="93" fillId="7" borderId="4" xfId="0" applyFont="1" applyFill="1" applyBorder="1" applyAlignment="1" applyProtection="1">
      <alignment horizontal="center" vertical="center"/>
    </xf>
    <xf numFmtId="0" fontId="3" fillId="7" borderId="0" xfId="0" applyFont="1" applyFill="1" applyBorder="1" applyAlignment="1" applyProtection="1">
      <alignment horizontal="center"/>
    </xf>
    <xf numFmtId="0" fontId="2" fillId="7" borderId="24" xfId="0" applyFont="1" applyFill="1" applyBorder="1" applyAlignment="1" applyProtection="1">
      <alignment horizontal="center" vertical="center" wrapText="1"/>
    </xf>
    <xf numFmtId="0" fontId="2" fillId="7" borderId="8" xfId="0" applyFont="1" applyFill="1" applyBorder="1" applyAlignment="1" applyProtection="1">
      <alignment horizontal="center" vertical="center" wrapText="1"/>
    </xf>
    <xf numFmtId="0" fontId="2" fillId="7" borderId="28" xfId="0" applyFont="1" applyFill="1" applyBorder="1" applyAlignment="1" applyProtection="1">
      <alignment horizontal="center" vertical="center" wrapText="1"/>
    </xf>
    <xf numFmtId="0" fontId="2" fillId="7" borderId="29" xfId="0" applyFont="1" applyFill="1" applyBorder="1" applyAlignment="1" applyProtection="1">
      <alignment horizontal="center" vertical="center" wrapText="1"/>
    </xf>
    <xf numFmtId="0" fontId="2" fillId="7" borderId="2" xfId="0" applyFont="1" applyFill="1" applyBorder="1" applyAlignment="1" applyProtection="1">
      <alignment horizontal="center" vertical="center" wrapText="1"/>
    </xf>
    <xf numFmtId="0" fontId="2" fillId="7" borderId="9" xfId="0" applyFont="1" applyFill="1" applyBorder="1" applyAlignment="1" applyProtection="1">
      <alignment horizontal="center" vertical="center" wrapText="1"/>
    </xf>
    <xf numFmtId="0" fontId="4" fillId="7" borderId="22" xfId="0" applyFont="1" applyFill="1" applyBorder="1" applyAlignment="1" applyProtection="1">
      <alignment horizontal="center" vertical="center" wrapText="1"/>
    </xf>
    <xf numFmtId="0" fontId="40" fillId="7" borderId="2" xfId="0" applyFont="1" applyFill="1" applyBorder="1" applyAlignment="1" applyProtection="1">
      <alignment horizontal="left"/>
    </xf>
    <xf numFmtId="0" fontId="40" fillId="7" borderId="25" xfId="0" applyFont="1" applyFill="1" applyBorder="1" applyAlignment="1" applyProtection="1">
      <alignment horizontal="left"/>
    </xf>
    <xf numFmtId="0" fontId="93" fillId="7" borderId="14" xfId="0" applyFont="1" applyFill="1" applyBorder="1" applyAlignment="1" applyProtection="1">
      <alignment horizontal="left" vertical="center" wrapText="1"/>
    </xf>
    <xf numFmtId="0" fontId="93" fillId="7" borderId="4" xfId="0" applyFont="1" applyFill="1" applyBorder="1" applyAlignment="1" applyProtection="1">
      <alignment horizontal="left" vertical="center" wrapText="1"/>
    </xf>
    <xf numFmtId="0" fontId="93" fillId="7" borderId="14" xfId="0" applyFont="1" applyFill="1" applyBorder="1" applyAlignment="1" applyProtection="1">
      <alignment horizontal="right" vertical="center"/>
    </xf>
    <xf numFmtId="0" fontId="93" fillId="7" borderId="4" xfId="0" applyFont="1" applyFill="1" applyBorder="1" applyAlignment="1" applyProtection="1">
      <alignment horizontal="right" vertical="center"/>
    </xf>
    <xf numFmtId="0" fontId="94" fillId="7" borderId="2" xfId="0" applyFont="1" applyFill="1" applyBorder="1" applyAlignment="1" applyProtection="1">
      <alignment horizontal="left" wrapText="1"/>
    </xf>
    <xf numFmtId="0" fontId="94" fillId="7" borderId="51" xfId="0" applyFont="1" applyFill="1" applyBorder="1" applyAlignment="1" applyProtection="1">
      <alignment horizontal="left" wrapText="1"/>
    </xf>
    <xf numFmtId="0" fontId="94" fillId="7" borderId="49" xfId="0" applyFont="1" applyFill="1" applyBorder="1" applyAlignment="1" applyProtection="1">
      <alignment horizontal="left" wrapText="1"/>
    </xf>
    <xf numFmtId="0" fontId="94" fillId="7" borderId="52" xfId="0" applyFont="1" applyFill="1" applyBorder="1" applyAlignment="1" applyProtection="1">
      <alignment horizontal="left" wrapText="1"/>
    </xf>
    <xf numFmtId="0" fontId="32" fillId="16" borderId="1" xfId="0" applyFont="1" applyFill="1" applyBorder="1" applyAlignment="1" applyProtection="1">
      <alignment horizontal="center" vertical="center"/>
    </xf>
    <xf numFmtId="14" fontId="17" fillId="7" borderId="0" xfId="0" applyNumberFormat="1" applyFont="1" applyFill="1" applyBorder="1" applyAlignment="1" applyProtection="1">
      <alignment horizontal="left"/>
    </xf>
    <xf numFmtId="0" fontId="33" fillId="7" borderId="35" xfId="0" applyFont="1" applyFill="1" applyBorder="1" applyAlignment="1" applyProtection="1">
      <alignment horizontal="justify" vertical="top" wrapText="1"/>
    </xf>
    <xf numFmtId="0" fontId="33" fillId="7" borderId="36" xfId="0" applyFont="1" applyFill="1" applyBorder="1" applyAlignment="1" applyProtection="1">
      <alignment horizontal="justify" vertical="top" wrapText="1"/>
    </xf>
    <xf numFmtId="0" fontId="33" fillId="7" borderId="37" xfId="0" applyFont="1" applyFill="1" applyBorder="1" applyAlignment="1" applyProtection="1">
      <alignment horizontal="justify" vertical="top" wrapText="1"/>
    </xf>
    <xf numFmtId="0" fontId="33" fillId="7" borderId="38" xfId="0" applyFont="1" applyFill="1" applyBorder="1" applyAlignment="1" applyProtection="1">
      <alignment horizontal="justify" vertical="top" wrapText="1"/>
    </xf>
    <xf numFmtId="0" fontId="33" fillId="7" borderId="0" xfId="0" applyFont="1" applyFill="1" applyBorder="1" applyAlignment="1" applyProtection="1">
      <alignment horizontal="justify" vertical="top" wrapText="1"/>
    </xf>
    <xf numFmtId="0" fontId="33" fillId="7" borderId="3" xfId="0" applyFont="1" applyFill="1" applyBorder="1" applyAlignment="1" applyProtection="1">
      <alignment horizontal="justify" vertical="top" wrapText="1"/>
    </xf>
    <xf numFmtId="0" fontId="33" fillId="7" borderId="28" xfId="0" applyFont="1" applyFill="1" applyBorder="1" applyAlignment="1" applyProtection="1">
      <alignment horizontal="justify" vertical="top" wrapText="1"/>
    </xf>
    <xf numFmtId="0" fontId="33" fillId="7" borderId="1" xfId="0" applyFont="1" applyFill="1" applyBorder="1" applyAlignment="1" applyProtection="1">
      <alignment horizontal="justify" vertical="top" wrapText="1"/>
    </xf>
    <xf numFmtId="0" fontId="33" fillId="7" borderId="39" xfId="0" applyFont="1" applyFill="1" applyBorder="1" applyAlignment="1" applyProtection="1">
      <alignment horizontal="justify" vertical="top" wrapText="1"/>
    </xf>
    <xf numFmtId="0" fontId="3" fillId="7" borderId="0" xfId="0" applyFont="1" applyFill="1" applyBorder="1" applyAlignment="1" applyProtection="1">
      <alignment horizontal="center" vertical="center"/>
    </xf>
    <xf numFmtId="0" fontId="4" fillId="7" borderId="0" xfId="0" applyFont="1" applyFill="1" applyBorder="1" applyAlignment="1" applyProtection="1">
      <alignment horizontal="center" vertical="center" wrapText="1"/>
    </xf>
    <xf numFmtId="0" fontId="4" fillId="7" borderId="0" xfId="0" applyFont="1" applyFill="1" applyBorder="1" applyAlignment="1" applyProtection="1">
      <alignment horizontal="right" vertical="center"/>
    </xf>
    <xf numFmtId="0" fontId="16" fillId="7" borderId="1" xfId="0" applyFont="1" applyFill="1" applyBorder="1" applyAlignment="1" applyProtection="1">
      <alignment horizontal="center" vertical="center"/>
      <protection locked="0" hidden="1"/>
    </xf>
    <xf numFmtId="0" fontId="2" fillId="7" borderId="36" xfId="0" applyFont="1" applyFill="1" applyBorder="1" applyAlignment="1" applyProtection="1">
      <alignment horizontal="left"/>
    </xf>
    <xf numFmtId="0" fontId="2" fillId="7" borderId="0" xfId="0" applyFont="1" applyFill="1" applyBorder="1" applyAlignment="1" applyProtection="1">
      <alignment horizontal="left"/>
    </xf>
    <xf numFmtId="0" fontId="4" fillId="7" borderId="5" xfId="0" applyFont="1" applyFill="1" applyBorder="1" applyAlignment="1" applyProtection="1">
      <alignment horizontal="center" vertical="center" wrapText="1"/>
    </xf>
    <xf numFmtId="2" fontId="2" fillId="7" borderId="30" xfId="2" applyNumberFormat="1" applyFont="1" applyFill="1" applyBorder="1" applyAlignment="1" applyProtection="1">
      <alignment horizontal="center" vertical="center"/>
    </xf>
    <xf numFmtId="2" fontId="2" fillId="7" borderId="11" xfId="2" applyNumberFormat="1" applyFont="1" applyFill="1" applyBorder="1" applyAlignment="1" applyProtection="1">
      <alignment horizontal="center" vertical="center"/>
    </xf>
    <xf numFmtId="0" fontId="4" fillId="2" borderId="36" xfId="0" applyFont="1" applyFill="1" applyBorder="1" applyAlignment="1" applyProtection="1">
      <alignment horizontal="center" vertical="center"/>
    </xf>
    <xf numFmtId="0" fontId="4" fillId="7" borderId="2" xfId="0" applyFont="1" applyFill="1" applyBorder="1" applyAlignment="1" applyProtection="1">
      <alignment horizontal="left" vertical="center"/>
    </xf>
    <xf numFmtId="0" fontId="4" fillId="7" borderId="25" xfId="0" applyFont="1" applyFill="1" applyBorder="1" applyAlignment="1" applyProtection="1">
      <alignment horizontal="left" vertical="center"/>
    </xf>
    <xf numFmtId="0" fontId="4" fillId="7" borderId="2" xfId="0" applyFont="1" applyFill="1" applyBorder="1" applyAlignment="1" applyProtection="1">
      <alignment horizontal="justify" vertical="center" wrapText="1"/>
      <protection locked="0"/>
    </xf>
    <xf numFmtId="0" fontId="4" fillId="7" borderId="25" xfId="0" applyFont="1" applyFill="1" applyBorder="1" applyAlignment="1" applyProtection="1">
      <alignment horizontal="left" vertical="center" wrapText="1"/>
      <protection locked="0"/>
    </xf>
    <xf numFmtId="0" fontId="4" fillId="7" borderId="21" xfId="0" applyFont="1" applyFill="1" applyBorder="1" applyAlignment="1" applyProtection="1">
      <alignment horizontal="left" vertical="center" wrapText="1"/>
      <protection locked="0"/>
    </xf>
    <xf numFmtId="0" fontId="4" fillId="7" borderId="26" xfId="0" applyFont="1" applyFill="1" applyBorder="1" applyAlignment="1" applyProtection="1">
      <alignment horizontal="left" vertical="center" wrapText="1"/>
      <protection locked="0"/>
    </xf>
    <xf numFmtId="0" fontId="4" fillId="7" borderId="2" xfId="0" applyFont="1" applyFill="1" applyBorder="1" applyAlignment="1" applyProtection="1">
      <alignment horizontal="left" wrapText="1"/>
    </xf>
    <xf numFmtId="0" fontId="4" fillId="7" borderId="51" xfId="0" applyFont="1" applyFill="1" applyBorder="1" applyAlignment="1" applyProtection="1">
      <alignment horizontal="left" wrapText="1"/>
    </xf>
    <xf numFmtId="0" fontId="4" fillId="7" borderId="49" xfId="0" applyFont="1" applyFill="1" applyBorder="1" applyAlignment="1" applyProtection="1">
      <alignment horizontal="left" wrapText="1"/>
    </xf>
    <xf numFmtId="0" fontId="4" fillId="7" borderId="52" xfId="0" applyFont="1" applyFill="1" applyBorder="1" applyAlignment="1" applyProtection="1">
      <alignment horizontal="left" wrapText="1"/>
    </xf>
    <xf numFmtId="0" fontId="2" fillId="7" borderId="21" xfId="0" applyFont="1" applyFill="1" applyBorder="1" applyAlignment="1" applyProtection="1">
      <alignment horizontal="center"/>
    </xf>
    <xf numFmtId="0" fontId="4" fillId="7" borderId="55" xfId="0" applyFont="1" applyFill="1" applyBorder="1" applyAlignment="1" applyProtection="1">
      <alignment horizontal="left" vertical="center"/>
    </xf>
    <xf numFmtId="0" fontId="4" fillId="7" borderId="0" xfId="0" applyFont="1" applyFill="1" applyBorder="1" applyAlignment="1" applyProtection="1">
      <alignment horizontal="left" vertical="center"/>
    </xf>
    <xf numFmtId="0" fontId="4" fillId="7" borderId="13" xfId="0" applyFont="1" applyFill="1" applyBorder="1" applyAlignment="1" applyProtection="1">
      <alignment horizontal="left" vertical="center"/>
    </xf>
    <xf numFmtId="0" fontId="4" fillId="7" borderId="4" xfId="0" applyFont="1" applyFill="1" applyBorder="1" applyAlignment="1" applyProtection="1">
      <alignment horizontal="left" vertical="center"/>
    </xf>
    <xf numFmtId="0" fontId="19" fillId="14" borderId="5" xfId="0" applyFont="1" applyFill="1" applyBorder="1" applyAlignment="1" applyProtection="1">
      <alignment horizontal="center" vertical="center" wrapText="1"/>
    </xf>
    <xf numFmtId="0" fontId="19" fillId="14" borderId="22" xfId="0" applyFont="1" applyFill="1" applyBorder="1" applyAlignment="1" applyProtection="1">
      <alignment horizontal="center" vertical="center" wrapText="1"/>
    </xf>
    <xf numFmtId="0" fontId="19" fillId="14" borderId="23" xfId="0" applyFont="1" applyFill="1" applyBorder="1" applyAlignment="1" applyProtection="1">
      <alignment horizontal="center" vertical="center" wrapText="1"/>
    </xf>
    <xf numFmtId="0" fontId="19" fillId="14" borderId="6" xfId="0" applyFont="1" applyFill="1" applyBorder="1" applyAlignment="1" applyProtection="1">
      <alignment horizontal="center" vertical="center" wrapText="1"/>
    </xf>
    <xf numFmtId="0" fontId="19" fillId="14" borderId="7" xfId="0" applyFont="1" applyFill="1" applyBorder="1" applyAlignment="1" applyProtection="1">
      <alignment horizontal="center" vertical="center" wrapText="1"/>
    </xf>
    <xf numFmtId="0" fontId="2" fillId="7" borderId="24" xfId="0" applyFont="1" applyFill="1" applyBorder="1" applyAlignment="1" applyProtection="1">
      <alignment horizontal="justify" vertical="center" wrapText="1"/>
    </xf>
    <xf numFmtId="0" fontId="2" fillId="7" borderId="8" xfId="0" applyFont="1" applyFill="1" applyBorder="1" applyAlignment="1" applyProtection="1">
      <alignment horizontal="justify" vertical="center" wrapText="1"/>
    </xf>
    <xf numFmtId="0" fontId="2" fillId="7" borderId="28" xfId="0" applyFont="1" applyFill="1" applyBorder="1" applyAlignment="1" applyProtection="1">
      <alignment horizontal="justify" vertical="center" wrapText="1"/>
    </xf>
    <xf numFmtId="0" fontId="2" fillId="7" borderId="29" xfId="0" applyFont="1" applyFill="1" applyBorder="1" applyAlignment="1" applyProtection="1">
      <alignment horizontal="justify" vertical="center" wrapText="1"/>
    </xf>
    <xf numFmtId="0" fontId="5" fillId="7" borderId="25" xfId="0" applyFont="1" applyFill="1" applyBorder="1" applyAlignment="1" applyProtection="1">
      <alignment horizontal="justify" vertical="center" wrapText="1"/>
    </xf>
    <xf numFmtId="0" fontId="5" fillId="7" borderId="21" xfId="0" applyFont="1" applyFill="1" applyBorder="1" applyAlignment="1" applyProtection="1">
      <alignment horizontal="justify" vertical="center" wrapText="1"/>
    </xf>
    <xf numFmtId="0" fontId="5" fillId="7" borderId="26" xfId="0" applyFont="1" applyFill="1" applyBorder="1" applyAlignment="1" applyProtection="1">
      <alignment horizontal="justify" vertical="center" wrapText="1"/>
    </xf>
    <xf numFmtId="0" fontId="5" fillId="7" borderId="27" xfId="0" applyFont="1" applyFill="1" applyBorder="1" applyAlignment="1" applyProtection="1">
      <alignment horizontal="justify" vertical="center" wrapText="1"/>
    </xf>
    <xf numFmtId="0" fontId="5" fillId="7" borderId="30" xfId="0" applyFont="1" applyFill="1" applyBorder="1" applyAlignment="1" applyProtection="1">
      <alignment horizontal="justify" vertical="center" wrapText="1"/>
    </xf>
    <xf numFmtId="0" fontId="5" fillId="7" borderId="10" xfId="0" applyFont="1" applyFill="1" applyBorder="1" applyAlignment="1" applyProtection="1">
      <alignment horizontal="justify" vertical="center" wrapText="1"/>
    </xf>
    <xf numFmtId="0" fontId="5" fillId="7" borderId="31" xfId="0" applyFont="1" applyFill="1" applyBorder="1" applyAlignment="1" applyProtection="1">
      <alignment horizontal="justify" vertical="center" wrapText="1"/>
    </xf>
    <xf numFmtId="0" fontId="5" fillId="7" borderId="30" xfId="0" applyFont="1" applyFill="1" applyBorder="1" applyAlignment="1" applyProtection="1">
      <alignment horizontal="left" vertical="center" wrapText="1"/>
    </xf>
    <xf numFmtId="0" fontId="5" fillId="7" borderId="10" xfId="0" applyFont="1" applyFill="1" applyBorder="1" applyAlignment="1" applyProtection="1">
      <alignment horizontal="left" vertical="center" wrapText="1"/>
    </xf>
    <xf numFmtId="0" fontId="5" fillId="7" borderId="11" xfId="0" applyFont="1" applyFill="1" applyBorder="1" applyAlignment="1" applyProtection="1">
      <alignment horizontal="left" vertical="center" wrapText="1"/>
    </xf>
    <xf numFmtId="0" fontId="2" fillId="7" borderId="0" xfId="0" applyNumberFormat="1" applyFont="1" applyFill="1" applyAlignment="1" applyProtection="1">
      <alignment horizontal="center"/>
    </xf>
    <xf numFmtId="0" fontId="3" fillId="7" borderId="0" xfId="0" applyFont="1" applyFill="1" applyAlignment="1" applyProtection="1">
      <alignment horizontal="center"/>
    </xf>
    <xf numFmtId="0" fontId="3" fillId="7" borderId="0" xfId="0" applyFont="1" applyFill="1" applyAlignment="1" applyProtection="1">
      <alignment horizontal="center" vertical="center"/>
    </xf>
    <xf numFmtId="0" fontId="7" fillId="7" borderId="35" xfId="0" applyFont="1" applyFill="1" applyBorder="1" applyAlignment="1" applyProtection="1">
      <alignment horizontal="justify" vertical="top" wrapText="1"/>
    </xf>
    <xf numFmtId="0" fontId="7" fillId="7" borderId="36" xfId="0" applyFont="1" applyFill="1" applyBorder="1" applyAlignment="1" applyProtection="1">
      <alignment horizontal="justify" vertical="top" wrapText="1"/>
    </xf>
    <xf numFmtId="0" fontId="7" fillId="7" borderId="37" xfId="0" applyFont="1" applyFill="1" applyBorder="1" applyAlignment="1" applyProtection="1">
      <alignment horizontal="justify" vertical="top" wrapText="1"/>
    </xf>
    <xf numFmtId="0" fontId="7" fillId="7" borderId="38" xfId="0" applyFont="1" applyFill="1" applyBorder="1" applyAlignment="1" applyProtection="1">
      <alignment horizontal="justify" vertical="top" wrapText="1"/>
    </xf>
    <xf numFmtId="0" fontId="7" fillId="7" borderId="0" xfId="0" applyFont="1" applyFill="1" applyBorder="1" applyAlignment="1" applyProtection="1">
      <alignment horizontal="justify" vertical="top" wrapText="1"/>
    </xf>
    <xf numFmtId="0" fontId="7" fillId="7" borderId="3" xfId="0" applyFont="1" applyFill="1" applyBorder="1" applyAlignment="1" applyProtection="1">
      <alignment horizontal="justify" vertical="top" wrapText="1"/>
    </xf>
    <xf numFmtId="0" fontId="7" fillId="7" borderId="28" xfId="0" applyFont="1" applyFill="1" applyBorder="1" applyAlignment="1" applyProtection="1">
      <alignment horizontal="justify" vertical="top" wrapText="1"/>
    </xf>
    <xf numFmtId="0" fontId="7" fillId="7" borderId="1" xfId="0" applyFont="1" applyFill="1" applyBorder="1" applyAlignment="1" applyProtection="1">
      <alignment horizontal="justify" vertical="top" wrapText="1"/>
    </xf>
    <xf numFmtId="0" fontId="7" fillId="7" borderId="39" xfId="0" applyFont="1" applyFill="1" applyBorder="1" applyAlignment="1" applyProtection="1">
      <alignment horizontal="justify" vertical="top" wrapText="1"/>
    </xf>
    <xf numFmtId="0" fontId="16" fillId="7" borderId="28" xfId="0" applyFont="1" applyFill="1" applyBorder="1" applyAlignment="1" applyProtection="1">
      <alignment horizontal="center" vertical="center"/>
      <protection locked="0" hidden="1"/>
    </xf>
    <xf numFmtId="2" fontId="2" fillId="7" borderId="23" xfId="2" applyNumberFormat="1" applyFont="1" applyFill="1" applyBorder="1" applyAlignment="1" applyProtection="1">
      <alignment horizontal="center" vertical="center"/>
    </xf>
    <xf numFmtId="2" fontId="2" fillId="7" borderId="7" xfId="2" applyNumberFormat="1" applyFont="1" applyFill="1" applyBorder="1" applyAlignment="1" applyProtection="1">
      <alignment horizontal="center" vertical="center"/>
    </xf>
    <xf numFmtId="2" fontId="2" fillId="7" borderId="25" xfId="2" applyNumberFormat="1" applyFont="1" applyFill="1" applyBorder="1" applyAlignment="1" applyProtection="1">
      <alignment horizontal="center" vertical="center"/>
    </xf>
    <xf numFmtId="2" fontId="2" fillId="7" borderId="27" xfId="2" applyNumberFormat="1" applyFont="1" applyFill="1" applyBorder="1" applyAlignment="1" applyProtection="1">
      <alignment horizontal="center" vertical="center"/>
    </xf>
    <xf numFmtId="0" fontId="2" fillId="0" borderId="0" xfId="0" applyFont="1" applyFill="1" applyBorder="1" applyAlignment="1" applyProtection="1">
      <alignment horizontal="center"/>
    </xf>
    <xf numFmtId="0" fontId="31" fillId="15" borderId="2" xfId="0" applyFont="1" applyFill="1" applyBorder="1" applyAlignment="1" applyProtection="1">
      <alignment horizontal="right" vertical="center"/>
    </xf>
    <xf numFmtId="0" fontId="31" fillId="15" borderId="25" xfId="0" applyFont="1" applyFill="1" applyBorder="1" applyAlignment="1" applyProtection="1">
      <alignment horizontal="right" vertical="center"/>
    </xf>
    <xf numFmtId="0" fontId="30" fillId="7" borderId="55" xfId="0" applyFont="1" applyFill="1" applyBorder="1" applyAlignment="1" applyProtection="1">
      <alignment horizontal="left" vertical="center"/>
      <protection locked="0"/>
    </xf>
    <xf numFmtId="0" fontId="30" fillId="7" borderId="0" xfId="0" applyFont="1" applyFill="1" applyBorder="1" applyAlignment="1" applyProtection="1">
      <alignment horizontal="left" vertical="center"/>
      <protection locked="0"/>
    </xf>
    <xf numFmtId="0" fontId="3" fillId="15" borderId="2" xfId="0" applyFont="1" applyFill="1" applyBorder="1" applyAlignment="1" applyProtection="1">
      <alignment horizontal="right" vertical="center"/>
    </xf>
    <xf numFmtId="0" fontId="3" fillId="15" borderId="25" xfId="0" applyFont="1" applyFill="1" applyBorder="1" applyAlignment="1" applyProtection="1">
      <alignment horizontal="right" vertical="center"/>
    </xf>
    <xf numFmtId="0" fontId="13" fillId="0" borderId="0" xfId="0" applyFont="1" applyAlignment="1" applyProtection="1">
      <alignment horizontal="left" vertical="center" wrapText="1"/>
      <protection locked="0"/>
    </xf>
    <xf numFmtId="14" fontId="17" fillId="7" borderId="0" xfId="0" applyNumberFormat="1" applyFont="1" applyFill="1" applyAlignment="1" applyProtection="1">
      <alignment horizontal="left"/>
    </xf>
    <xf numFmtId="0" fontId="75" fillId="7" borderId="25" xfId="0" applyFont="1" applyFill="1" applyBorder="1" applyAlignment="1" applyProtection="1">
      <alignment horizontal="justify" vertical="center" wrapText="1"/>
    </xf>
    <xf numFmtId="0" fontId="75" fillId="7" borderId="21" xfId="0" applyFont="1" applyFill="1" applyBorder="1" applyAlignment="1" applyProtection="1">
      <alignment horizontal="justify" vertical="center" wrapText="1"/>
    </xf>
    <xf numFmtId="0" fontId="75" fillId="7" borderId="27" xfId="0" applyFont="1" applyFill="1" applyBorder="1" applyAlignment="1" applyProtection="1">
      <alignment horizontal="justify" vertical="center" wrapText="1"/>
    </xf>
    <xf numFmtId="0" fontId="75" fillId="7" borderId="30" xfId="0" applyFont="1" applyFill="1" applyBorder="1" applyAlignment="1" applyProtection="1">
      <alignment horizontal="justify" vertical="center" wrapText="1"/>
    </xf>
    <xf numFmtId="0" fontId="75" fillId="7" borderId="10" xfId="0" applyFont="1" applyFill="1" applyBorder="1" applyAlignment="1" applyProtection="1">
      <alignment horizontal="justify" vertical="center" wrapText="1"/>
    </xf>
    <xf numFmtId="0" fontId="75" fillId="7" borderId="31" xfId="0" applyFont="1" applyFill="1" applyBorder="1" applyAlignment="1" applyProtection="1">
      <alignment horizontal="justify" vertical="center" wrapText="1"/>
    </xf>
    <xf numFmtId="0" fontId="75" fillId="7" borderId="9" xfId="0" applyFont="1" applyFill="1" applyBorder="1" applyAlignment="1" applyProtection="1">
      <alignment horizontal="justify" vertical="center"/>
    </xf>
    <xf numFmtId="0" fontId="75" fillId="7" borderId="30" xfId="0" applyFont="1" applyFill="1" applyBorder="1" applyAlignment="1" applyProtection="1">
      <alignment horizontal="left" vertical="center" wrapText="1"/>
    </xf>
    <xf numFmtId="0" fontId="75" fillId="7" borderId="10" xfId="0" applyFont="1" applyFill="1" applyBorder="1" applyAlignment="1" applyProtection="1">
      <alignment horizontal="left" vertical="center" wrapText="1"/>
    </xf>
    <xf numFmtId="0" fontId="75" fillId="7" borderId="11" xfId="0" applyFont="1" applyFill="1" applyBorder="1" applyAlignment="1" applyProtection="1">
      <alignment horizontal="left" vertical="center" wrapText="1"/>
    </xf>
    <xf numFmtId="0" fontId="14" fillId="7" borderId="0" xfId="0" applyFont="1" applyFill="1" applyBorder="1" applyAlignment="1" applyProtection="1">
      <alignment horizontal="left" vertical="center" wrapText="1"/>
    </xf>
    <xf numFmtId="0" fontId="75" fillId="7" borderId="24" xfId="0" applyFont="1" applyFill="1" applyBorder="1" applyAlignment="1" applyProtection="1">
      <alignment horizontal="justify" vertical="center" wrapText="1"/>
    </xf>
    <xf numFmtId="0" fontId="75" fillId="7" borderId="8" xfId="0" applyFont="1" applyFill="1" applyBorder="1" applyAlignment="1" applyProtection="1">
      <alignment horizontal="justify" vertical="center" wrapText="1"/>
    </xf>
    <xf numFmtId="0" fontId="75" fillId="7" borderId="28" xfId="0" applyFont="1" applyFill="1" applyBorder="1" applyAlignment="1" applyProtection="1">
      <alignment horizontal="justify" vertical="center" wrapText="1"/>
    </xf>
    <xf numFmtId="0" fontId="75" fillId="7" borderId="29" xfId="0" applyFont="1" applyFill="1" applyBorder="1" applyAlignment="1" applyProtection="1">
      <alignment horizontal="justify" vertical="center" wrapText="1"/>
    </xf>
    <xf numFmtId="0" fontId="75" fillId="7" borderId="2" xfId="0" applyFont="1" applyFill="1" applyBorder="1" applyAlignment="1" applyProtection="1">
      <alignment horizontal="center" vertical="center" wrapText="1"/>
    </xf>
    <xf numFmtId="0" fontId="75" fillId="7" borderId="9" xfId="0" applyFont="1" applyFill="1" applyBorder="1" applyAlignment="1" applyProtection="1">
      <alignment horizontal="center" vertical="center" wrapText="1"/>
    </xf>
    <xf numFmtId="0" fontId="75" fillId="7" borderId="26" xfId="0" applyFont="1" applyFill="1" applyBorder="1" applyAlignment="1" applyProtection="1">
      <alignment horizontal="justify" vertical="center" wrapText="1"/>
    </xf>
    <xf numFmtId="0" fontId="75" fillId="7" borderId="2" xfId="0" applyFont="1" applyFill="1" applyBorder="1" applyAlignment="1" applyProtection="1">
      <alignment horizontal="justify" vertical="center" wrapText="1"/>
    </xf>
    <xf numFmtId="0" fontId="2" fillId="7" borderId="55" xfId="0" applyFont="1" applyFill="1" applyBorder="1" applyAlignment="1" applyProtection="1">
      <alignment horizontal="center" vertical="center"/>
    </xf>
    <xf numFmtId="0" fontId="3" fillId="15" borderId="12" xfId="0" applyFont="1" applyFill="1" applyBorder="1" applyAlignment="1" applyProtection="1">
      <alignment horizontal="right" vertical="center"/>
    </xf>
    <xf numFmtId="0" fontId="3" fillId="15" borderId="14" xfId="0" applyFont="1" applyFill="1" applyBorder="1" applyAlignment="1" applyProtection="1">
      <alignment horizontal="right" vertical="center"/>
    </xf>
    <xf numFmtId="0" fontId="3" fillId="15" borderId="8" xfId="0" applyFont="1" applyFill="1" applyBorder="1" applyAlignment="1" applyProtection="1">
      <alignment horizontal="right" vertical="center"/>
    </xf>
    <xf numFmtId="0" fontId="3" fillId="15" borderId="13" xfId="0" applyFont="1" applyFill="1" applyBorder="1" applyAlignment="1" applyProtection="1">
      <alignment horizontal="right" vertical="center"/>
    </xf>
    <xf numFmtId="0" fontId="3" fillId="15" borderId="4" xfId="0" applyFont="1" applyFill="1" applyBorder="1" applyAlignment="1" applyProtection="1">
      <alignment horizontal="right" vertical="center"/>
    </xf>
    <xf numFmtId="0" fontId="3" fillId="15" borderId="53" xfId="0" applyFont="1" applyFill="1" applyBorder="1" applyAlignment="1" applyProtection="1">
      <alignment horizontal="right" vertical="center"/>
    </xf>
    <xf numFmtId="0" fontId="0" fillId="0" borderId="0" xfId="0" applyAlignment="1">
      <alignment horizontal="center" vertical="center" wrapText="1"/>
    </xf>
    <xf numFmtId="0" fontId="0" fillId="0" borderId="0" xfId="0" applyAlignment="1">
      <alignment horizontal="center"/>
    </xf>
    <xf numFmtId="0" fontId="0" fillId="5" borderId="25" xfId="0" applyFill="1" applyBorder="1" applyAlignment="1">
      <alignment horizontal="center"/>
    </xf>
    <xf numFmtId="0" fontId="0" fillId="5" borderId="21" xfId="0" applyFill="1" applyBorder="1" applyAlignment="1">
      <alignment horizontal="center"/>
    </xf>
    <xf numFmtId="0" fontId="0" fillId="5" borderId="26" xfId="0" applyFill="1" applyBorder="1" applyAlignment="1">
      <alignment horizontal="center"/>
    </xf>
    <xf numFmtId="9" fontId="45" fillId="0" borderId="16" xfId="1" applyFont="1" applyBorder="1" applyAlignment="1" applyProtection="1">
      <alignment horizontal="center"/>
      <protection hidden="1"/>
    </xf>
    <xf numFmtId="9" fontId="45" fillId="0" borderId="93" xfId="1" applyFont="1" applyBorder="1" applyAlignment="1" applyProtection="1">
      <alignment horizontal="center"/>
      <protection hidden="1"/>
    </xf>
    <xf numFmtId="9" fontId="45" fillId="0" borderId="17" xfId="1" applyFont="1" applyBorder="1" applyAlignment="1" applyProtection="1">
      <alignment horizontal="center"/>
      <protection hidden="1"/>
    </xf>
    <xf numFmtId="14" fontId="29" fillId="0" borderId="0" xfId="0" applyNumberFormat="1" applyFont="1" applyAlignment="1" applyProtection="1">
      <alignment horizontal="left"/>
      <protection hidden="1"/>
    </xf>
    <xf numFmtId="9" fontId="45" fillId="0" borderId="20" xfId="1" applyFont="1" applyBorder="1" applyAlignment="1" applyProtection="1">
      <alignment horizontal="center"/>
      <protection hidden="1"/>
    </xf>
    <xf numFmtId="9" fontId="45" fillId="0" borderId="9" xfId="1" applyFont="1" applyBorder="1" applyAlignment="1" applyProtection="1">
      <alignment horizontal="center"/>
      <protection hidden="1"/>
    </xf>
    <xf numFmtId="9" fontId="45" fillId="0" borderId="15" xfId="1" applyFont="1" applyBorder="1" applyAlignment="1" applyProtection="1">
      <alignment horizontal="center"/>
      <protection hidden="1"/>
    </xf>
    <xf numFmtId="0" fontId="21" fillId="19" borderId="0" xfId="0" applyFont="1" applyFill="1" applyAlignment="1">
      <alignment horizontal="center" wrapText="1"/>
    </xf>
    <xf numFmtId="0" fontId="27" fillId="18" borderId="38" xfId="0" applyFont="1" applyFill="1" applyBorder="1" applyAlignment="1">
      <alignment horizontal="center"/>
    </xf>
    <xf numFmtId="0" fontId="27" fillId="18" borderId="0" xfId="0" applyFont="1" applyFill="1" applyBorder="1" applyAlignment="1">
      <alignment horizontal="center"/>
    </xf>
    <xf numFmtId="0" fontId="24" fillId="18" borderId="38" xfId="0" applyFont="1" applyFill="1" applyBorder="1" applyAlignment="1">
      <alignment horizontal="center"/>
    </xf>
    <xf numFmtId="0" fontId="24" fillId="18" borderId="0" xfId="0" applyFont="1" applyFill="1" applyBorder="1" applyAlignment="1">
      <alignment horizontal="center"/>
    </xf>
    <xf numFmtId="0" fontId="59" fillId="19" borderId="35" xfId="0" applyFont="1" applyFill="1" applyBorder="1" applyAlignment="1">
      <alignment horizontal="center"/>
    </xf>
    <xf numFmtId="0" fontId="59" fillId="19" borderId="37" xfId="0" applyFont="1" applyFill="1" applyBorder="1" applyAlignment="1">
      <alignment horizontal="center"/>
    </xf>
    <xf numFmtId="0" fontId="74" fillId="0" borderId="0" xfId="0" applyFont="1" applyAlignment="1">
      <alignment horizontal="center"/>
    </xf>
    <xf numFmtId="0" fontId="84" fillId="0" borderId="0" xfId="0" applyFont="1" applyAlignment="1">
      <alignment horizontal="center" vertical="center" wrapText="1"/>
    </xf>
    <xf numFmtId="0" fontId="84" fillId="0" borderId="0" xfId="0" applyFont="1" applyAlignment="1">
      <alignment horizontal="center"/>
    </xf>
    <xf numFmtId="0" fontId="90" fillId="0" borderId="0" xfId="0" applyFont="1" applyAlignment="1">
      <alignment horizontal="left" vertical="center" wrapText="1"/>
    </xf>
    <xf numFmtId="0" fontId="90" fillId="0" borderId="0" xfId="0" applyFont="1" applyAlignment="1">
      <alignment horizontal="left"/>
    </xf>
    <xf numFmtId="9" fontId="44" fillId="0" borderId="0" xfId="0" applyNumberFormat="1" applyFont="1" applyAlignment="1">
      <alignment horizontal="center" vertical="center" wrapText="1"/>
    </xf>
    <xf numFmtId="0" fontId="90" fillId="0" borderId="0" xfId="0" applyFont="1" applyAlignment="1">
      <alignment horizontal="center" vertical="center"/>
    </xf>
    <xf numFmtId="0" fontId="0" fillId="24" borderId="0" xfId="0" applyFill="1" applyAlignment="1">
      <alignment horizontal="center"/>
    </xf>
    <xf numFmtId="0" fontId="0" fillId="5" borderId="4" xfId="0" applyFill="1" applyBorder="1" applyAlignment="1">
      <alignment horizontal="center"/>
    </xf>
    <xf numFmtId="0" fontId="0" fillId="6" borderId="4" xfId="0" applyFill="1" applyBorder="1" applyAlignment="1">
      <alignment horizontal="center"/>
    </xf>
    <xf numFmtId="0" fontId="0" fillId="4" borderId="4" xfId="0" applyFill="1" applyBorder="1" applyAlignment="1">
      <alignment horizontal="center"/>
    </xf>
    <xf numFmtId="9" fontId="22" fillId="0" borderId="66" xfId="1" applyFont="1" applyBorder="1" applyAlignment="1" applyProtection="1">
      <alignment horizontal="center"/>
      <protection hidden="1"/>
    </xf>
    <xf numFmtId="9" fontId="22" fillId="0" borderId="65" xfId="1" applyFont="1" applyBorder="1" applyAlignment="1" applyProtection="1">
      <alignment horizontal="center"/>
      <protection hidden="1"/>
    </xf>
    <xf numFmtId="0" fontId="60" fillId="19" borderId="69" xfId="0" applyFont="1" applyFill="1" applyBorder="1" applyAlignment="1" applyProtection="1">
      <alignment horizontal="center" wrapText="1"/>
      <protection hidden="1"/>
    </xf>
    <xf numFmtId="0" fontId="60" fillId="19" borderId="70" xfId="0" applyFont="1" applyFill="1" applyBorder="1" applyAlignment="1" applyProtection="1">
      <alignment horizontal="center" wrapText="1"/>
      <protection hidden="1"/>
    </xf>
    <xf numFmtId="0" fontId="22" fillId="16" borderId="0" xfId="0" applyFont="1" applyFill="1" applyAlignment="1" applyProtection="1">
      <alignment horizontal="center" wrapText="1"/>
      <protection hidden="1"/>
    </xf>
    <xf numFmtId="0" fontId="26" fillId="17" borderId="45" xfId="0" applyFont="1" applyFill="1" applyBorder="1" applyAlignment="1">
      <alignment horizontal="center" wrapText="1"/>
    </xf>
    <xf numFmtId="0" fontId="26" fillId="17" borderId="46" xfId="0" applyFont="1" applyFill="1" applyBorder="1" applyAlignment="1">
      <alignment horizontal="center" wrapText="1"/>
    </xf>
    <xf numFmtId="0" fontId="27" fillId="0" borderId="0" xfId="0" applyFont="1" applyAlignment="1" applyProtection="1">
      <alignment horizontal="center"/>
      <protection locked="0" hidden="1"/>
    </xf>
    <xf numFmtId="0" fontId="82" fillId="16" borderId="0" xfId="0" applyFont="1" applyFill="1" applyAlignment="1" applyProtection="1">
      <alignment horizontal="center"/>
      <protection hidden="1"/>
    </xf>
    <xf numFmtId="0" fontId="44" fillId="17" borderId="0" xfId="0" applyFont="1" applyFill="1" applyAlignment="1">
      <alignment horizontal="center" vertical="center"/>
    </xf>
    <xf numFmtId="0" fontId="44" fillId="0" borderId="65" xfId="0" applyFont="1" applyBorder="1" applyAlignment="1" applyProtection="1">
      <alignment horizontal="center" wrapText="1"/>
      <protection hidden="1"/>
    </xf>
    <xf numFmtId="14" fontId="80" fillId="0" borderId="0" xfId="0" applyNumberFormat="1" applyFont="1" applyAlignment="1" applyProtection="1">
      <alignment horizontal="left" vertical="center"/>
      <protection hidden="1"/>
    </xf>
    <xf numFmtId="0" fontId="60" fillId="17" borderId="71" xfId="0" applyFont="1" applyFill="1" applyBorder="1" applyAlignment="1">
      <alignment horizontal="center" wrapText="1"/>
    </xf>
    <xf numFmtId="0" fontId="60" fillId="17" borderId="72" xfId="0" applyFont="1" applyFill="1" applyBorder="1" applyAlignment="1">
      <alignment horizontal="center" wrapText="1"/>
    </xf>
    <xf numFmtId="0" fontId="0" fillId="5" borderId="0" xfId="0" applyFill="1" applyBorder="1" applyAlignment="1">
      <alignment horizontal="center"/>
    </xf>
    <xf numFmtId="9" fontId="49" fillId="5" borderId="0" xfId="0" applyNumberFormat="1" applyFont="1" applyFill="1" applyBorder="1" applyAlignment="1">
      <alignment horizontal="center" vertical="center"/>
    </xf>
    <xf numFmtId="0" fontId="49" fillId="5" borderId="0" xfId="0" applyFont="1" applyFill="1" applyBorder="1" applyAlignment="1">
      <alignment horizontal="center" vertical="center"/>
    </xf>
    <xf numFmtId="0" fontId="0" fillId="13" borderId="0" xfId="0" applyFill="1" applyAlignment="1" applyProtection="1">
      <alignment horizontal="center"/>
      <protection locked="0"/>
    </xf>
    <xf numFmtId="9" fontId="0" fillId="0" borderId="0" xfId="0" applyNumberFormat="1" applyAlignment="1">
      <alignment horizontal="center" vertical="center"/>
    </xf>
    <xf numFmtId="0" fontId="0" fillId="0" borderId="0" xfId="0" applyAlignment="1">
      <alignment horizontal="center" vertical="center"/>
    </xf>
    <xf numFmtId="0" fontId="63" fillId="27" borderId="0" xfId="0" applyFont="1" applyFill="1" applyAlignment="1">
      <alignment horizontal="center" wrapText="1" readingOrder="1"/>
    </xf>
    <xf numFmtId="0" fontId="64" fillId="27" borderId="100" xfId="0" applyFont="1" applyFill="1" applyBorder="1" applyAlignment="1">
      <alignment horizontal="center" wrapText="1" readingOrder="1"/>
    </xf>
    <xf numFmtId="0" fontId="67" fillId="28" borderId="103" xfId="0" applyFont="1" applyFill="1" applyBorder="1" applyAlignment="1">
      <alignment horizontal="center" vertical="center" wrapText="1" readingOrder="1"/>
    </xf>
    <xf numFmtId="0" fontId="67" fillId="28" borderId="104" xfId="0" applyFont="1" applyFill="1" applyBorder="1" applyAlignment="1">
      <alignment horizontal="center" vertical="center" wrapText="1" readingOrder="1"/>
    </xf>
    <xf numFmtId="0" fontId="73" fillId="27" borderId="100" xfId="0" applyFont="1" applyFill="1" applyBorder="1" applyAlignment="1">
      <alignment horizontal="center" wrapText="1" readingOrder="1"/>
    </xf>
    <xf numFmtId="0" fontId="97" fillId="13" borderId="0" xfId="0" applyFont="1" applyFill="1"/>
    <xf numFmtId="0" fontId="97" fillId="13" borderId="0" xfId="0" applyFont="1" applyFill="1" applyAlignment="1">
      <alignment horizontal="right"/>
    </xf>
    <xf numFmtId="0" fontId="97" fillId="13" borderId="0" xfId="0" applyFont="1" applyFill="1" applyAlignment="1">
      <alignment horizontal="left"/>
    </xf>
  </cellXfs>
  <cellStyles count="7">
    <cellStyle name="Hipervínculo" xfId="6" builtinId="8"/>
    <cellStyle name="Millares [0]" xfId="2" builtinId="6"/>
    <cellStyle name="Normal" xfId="0" builtinId="0"/>
    <cellStyle name="Normal 2" xfId="3"/>
    <cellStyle name="Normal_010001004 ANEXO 4 FORMATO HOJA DE VIDA INDICADOR" xfId="5"/>
    <cellStyle name="Normal_Formatos O.A.P" xfId="4"/>
    <cellStyle name="Porcentaje" xfId="1" builtinId="5"/>
  </cellStyles>
  <dxfs count="1109">
    <dxf>
      <font>
        <b/>
      </font>
    </dxf>
    <dxf>
      <font>
        <b/>
      </font>
    </dxf>
    <dxf>
      <fill>
        <patternFill patternType="solid">
          <bgColor theme="2" tint="-0.499984740745262"/>
        </patternFill>
      </fill>
    </dxf>
    <dxf>
      <fill>
        <patternFill patternType="solid">
          <bgColor theme="2" tint="-0.499984740745262"/>
        </patternFill>
      </fill>
    </dxf>
    <dxf>
      <font>
        <color theme="0"/>
      </font>
    </dxf>
    <dxf>
      <font>
        <color theme="0"/>
      </font>
    </dxf>
    <dxf>
      <numFmt numFmtId="13" formatCode="0%"/>
    </dxf>
    <dxf>
      <font>
        <b/>
      </font>
    </dxf>
    <dxf>
      <font>
        <b/>
      </font>
    </dxf>
    <dxf>
      <font>
        <b/>
      </font>
    </dxf>
    <dxf>
      <font>
        <b/>
      </font>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ont>
        <color theme="0"/>
      </font>
    </dxf>
    <dxf>
      <font>
        <color theme="0"/>
      </font>
    </dxf>
    <dxf>
      <font>
        <color theme="0"/>
      </font>
    </dxf>
    <dxf>
      <font>
        <color theme="0"/>
      </font>
    </dxf>
    <dxf>
      <font>
        <color theme="0"/>
      </font>
    </dxf>
    <dxf>
      <font>
        <color theme="0"/>
      </font>
    </dxf>
    <dxf>
      <numFmt numFmtId="13" formatCode="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vertical="center" readingOrder="0"/>
    </dxf>
    <dxf>
      <alignment vertical="center" readingOrder="0"/>
    </dxf>
    <dxf>
      <alignment horizontal="center" readingOrder="0"/>
    </dxf>
    <dxf>
      <alignment horizontal="center" readingOrder="0"/>
    </dxf>
    <dxf>
      <alignment horizontal="left" readingOrder="0"/>
    </dxf>
    <dxf>
      <numFmt numFmtId="2" formatCode="0.00"/>
    </dxf>
    <dxf>
      <numFmt numFmtId="2" formatCode="0.00"/>
    </dxf>
    <dxf>
      <alignment horizontal="left" readingOrder="0"/>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numFmt numFmtId="13" formatCode="0%"/>
    </dxf>
    <dxf>
      <font>
        <color theme="0"/>
      </font>
    </dxf>
    <dxf>
      <font>
        <color theme="0"/>
      </font>
    </dxf>
    <dxf>
      <font>
        <color theme="0"/>
      </font>
    </dxf>
    <dxf>
      <font>
        <color theme="0"/>
      </font>
    </dxf>
    <dxf>
      <font>
        <color theme="0"/>
      </font>
    </dxf>
    <dxf>
      <font>
        <color theme="0"/>
      </font>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ont>
        <b/>
      </font>
    </dxf>
    <dxf>
      <font>
        <b/>
      </font>
    </dxf>
    <dxf>
      <font>
        <b/>
      </font>
    </dxf>
    <dxf>
      <font>
        <b/>
      </font>
    </dxf>
    <dxf>
      <numFmt numFmtId="13" formatCode="0%"/>
    </dxf>
    <dxf>
      <font>
        <color theme="0"/>
      </font>
    </dxf>
    <dxf>
      <font>
        <color theme="0"/>
      </font>
    </dxf>
    <dxf>
      <fill>
        <patternFill patternType="solid">
          <bgColor theme="2" tint="-0.499984740745262"/>
        </patternFill>
      </fill>
    </dxf>
    <dxf>
      <fill>
        <patternFill patternType="solid">
          <bgColor theme="2" tint="-0.499984740745262"/>
        </patternFill>
      </fill>
    </dxf>
    <dxf>
      <font>
        <b/>
      </font>
    </dxf>
    <dxf>
      <font>
        <b/>
      </font>
    </dxf>
    <dxf>
      <alignment horizontal="left" readingOrder="0"/>
    </dxf>
    <dxf>
      <alignment horizontal="center" readingOrder="0"/>
    </dxf>
    <dxf>
      <alignment horizontal="general" readingOrder="0"/>
    </dxf>
    <dxf>
      <alignment horizontal="center" readingOrder="0"/>
    </dxf>
    <dxf>
      <alignment horizontal="general" readingOrder="0"/>
    </dxf>
    <dxf>
      <border>
        <bottom style="thin">
          <color rgb="FFFF0000"/>
        </bottom>
        <horizontal style="thin">
          <color rgb="FFFF0000"/>
        </horizontal>
      </border>
    </dxf>
    <dxf>
      <border>
        <bottom style="thin">
          <color auto="1"/>
        </bottom>
        <horizontal style="thin">
          <color auto="1"/>
        </horizontal>
      </border>
    </dxf>
    <dxf>
      <fill>
        <patternFill patternType="solid">
          <bgColor theme="5" tint="0.79998168889431442"/>
        </patternFill>
      </fill>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alignment horizontal="left" readingOrder="0"/>
    </dxf>
    <dxf>
      <alignment horizontal="left" readingOrder="0"/>
    </dxf>
    <dxf>
      <alignment horizontal="left" readingOrder="0"/>
    </dxf>
    <dxf>
      <alignment horizontal="left" readingOrder="0"/>
    </dxf>
    <dxf>
      <font>
        <sz val="18"/>
      </font>
    </dxf>
    <dxf>
      <font>
        <sz val="18"/>
      </font>
    </dxf>
    <dxf>
      <font>
        <sz val="18"/>
      </font>
    </dxf>
    <dxf>
      <font>
        <sz val="18"/>
      </font>
    </dxf>
    <dxf>
      <fill>
        <patternFill patternType="solid">
          <bgColor theme="4" tint="-0.249977111117893"/>
        </patternFill>
      </fill>
    </dxf>
    <dxf>
      <fill>
        <patternFill patternType="solid">
          <bgColor theme="4" tint="-0.249977111117893"/>
        </patternFill>
      </fill>
    </dxf>
    <dxf>
      <font>
        <color theme="4" tint="-0.249977111117893"/>
      </font>
    </dxf>
    <dxf>
      <font>
        <color theme="4" tint="-0.249977111117893"/>
      </font>
    </dxf>
    <dxf>
      <alignment horizontal="center" readingOrder="0"/>
    </dxf>
    <dxf>
      <numFmt numFmtId="13" formatCode="0%"/>
    </dxf>
    <dxf>
      <numFmt numFmtId="1" formatCode="0"/>
    </dxf>
    <dxf>
      <alignment horizontal="general" readingOrder="0"/>
    </dxf>
    <dxf>
      <alignment horizontal="center" readingOrder="0"/>
    </dxf>
    <dxf>
      <alignment horizontal="general" readingOrder="0"/>
    </dxf>
    <dxf>
      <font>
        <b/>
      </font>
    </dxf>
    <dxf>
      <font>
        <b/>
      </font>
    </dxf>
    <dxf>
      <font>
        <sz val="12"/>
      </font>
    </dxf>
    <dxf>
      <font>
        <sz val="12"/>
      </font>
    </dxf>
    <dxf>
      <numFmt numFmtId="13" formatCode="0%"/>
    </dxf>
    <dxf>
      <numFmt numFmtId="13" formatCode="0%"/>
    </dxf>
    <dxf>
      <alignment horizontal="center" readingOrder="0"/>
    </dxf>
    <dxf>
      <alignment horizontal="general" readingOrder="0"/>
    </dxf>
    <dxf>
      <alignment horizontal="center" readingOrder="0"/>
    </dxf>
    <dxf>
      <numFmt numFmtId="1" formatCode="0"/>
    </dxf>
    <dxf>
      <alignment horizontal="general"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font>
        <sz val="12"/>
      </font>
    </dxf>
    <dxf>
      <font>
        <sz val="12"/>
      </font>
    </dxf>
    <dxf>
      <font>
        <b/>
      </font>
    </dxf>
    <dxf>
      <font>
        <b/>
      </font>
    </dxf>
    <dxf>
      <numFmt numFmtId="13" formatCode="0%"/>
    </dxf>
    <dxf>
      <numFmt numFmtId="13" formatCode="0%"/>
    </dxf>
    <dxf>
      <numFmt numFmtId="13" formatCode="0%"/>
    </dxf>
    <dxf>
      <numFmt numFmtId="13" formatCode="0%"/>
    </dxf>
    <dxf>
      <alignment horizontal="center" readingOrder="0"/>
    </dxf>
    <dxf>
      <numFmt numFmtId="1" formatCode="0"/>
    </dxf>
    <dxf>
      <alignment horizontal="general" readingOrder="0"/>
    </dxf>
    <dxf>
      <numFmt numFmtId="13" formatCode="0%"/>
    </dxf>
    <dxf>
      <numFmt numFmtId="13" formatCode="0%"/>
    </dxf>
    <dxf>
      <numFmt numFmtId="3" formatCode="#,##0"/>
    </dxf>
    <dxf>
      <numFmt numFmtId="3" formatCode="#,##0"/>
    </dxf>
    <dxf>
      <numFmt numFmtId="1" formatCode="0"/>
    </dxf>
    <dxf>
      <numFmt numFmtId="1" formatCode="0"/>
    </dxf>
    <dxf>
      <alignment horizontal="center" readingOrder="0"/>
    </dxf>
    <dxf>
      <numFmt numFmtId="1" formatCode="0"/>
    </dxf>
    <dxf>
      <alignment horizontal="general" readingOrder="0"/>
    </dxf>
    <dxf>
      <numFmt numFmtId="13" formatCode="0%"/>
    </dxf>
    <dxf>
      <numFmt numFmtId="13" formatCode="0%"/>
    </dxf>
    <dxf>
      <font>
        <sz val="12"/>
      </font>
    </dxf>
    <dxf>
      <font>
        <sz val="12"/>
      </font>
    </dxf>
    <dxf>
      <font>
        <b/>
      </font>
    </dxf>
    <dxf>
      <font>
        <b/>
      </font>
    </dxf>
    <dxf>
      <numFmt numFmtId="2" formatCode="0.00"/>
    </dxf>
    <dxf>
      <numFmt numFmtId="2" formatCode="0.00"/>
    </dxf>
    <dxf>
      <numFmt numFmtId="167" formatCode="0.0"/>
    </dxf>
    <dxf>
      <numFmt numFmtId="167" formatCode="0.0"/>
    </dxf>
    <dxf>
      <numFmt numFmtId="1" formatCode="0"/>
    </dxf>
    <dxf>
      <numFmt numFmtId="1"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4" tint="-0.249977111117893"/>
      </font>
    </dxf>
    <dxf>
      <font>
        <b/>
      </font>
    </dxf>
    <dxf>
      <font>
        <sz val="16"/>
      </font>
    </dxf>
    <dxf>
      <font>
        <sz val="14"/>
      </font>
    </dxf>
    <dxf>
      <font>
        <sz val="12"/>
      </font>
    </dxf>
    <dxf>
      <alignment vertical="center" readingOrder="0"/>
    </dxf>
    <dxf>
      <alignment vertical="bottom"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font>
        <sz val="16"/>
      </font>
    </dxf>
    <dxf>
      <font>
        <sz val="14"/>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b/>
      </font>
    </dxf>
    <dxf>
      <font>
        <b/>
      </font>
    </dxf>
    <dxf>
      <font>
        <sz val="16"/>
      </font>
    </dxf>
    <dxf>
      <font>
        <sz val="16"/>
      </font>
    </dxf>
    <dxf>
      <font>
        <sz val="14"/>
      </font>
    </dxf>
    <dxf>
      <font>
        <sz val="14"/>
      </font>
    </dxf>
    <dxf>
      <font>
        <sz val="12"/>
      </font>
    </dxf>
    <dxf>
      <font>
        <sz val="12"/>
      </font>
    </dxf>
    <dxf>
      <alignment horizontal="center" readingOrder="0"/>
    </dxf>
    <dxf>
      <alignment horizontal="center" readingOrder="0"/>
    </dxf>
    <dxf>
      <numFmt numFmtId="1" formatCode="0"/>
    </dxf>
    <dxf>
      <numFmt numFmtId="1" formatCode="0"/>
    </dxf>
    <dxf>
      <alignment horizontal="general" readingOrder="0"/>
    </dxf>
    <dxf>
      <numFmt numFmtId="2" formatCode="0.00"/>
    </dxf>
    <dxf>
      <numFmt numFmtId="167" formatCode="0.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6"/>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alignment horizontal="left" readingOrder="0"/>
    </dxf>
    <dxf>
      <alignment horizontal="left" readingOrder="0"/>
    </dxf>
    <dxf>
      <alignment horizontal="left" readingOrder="0"/>
    </dxf>
    <dxf>
      <alignment horizontal="left" readingOrder="0"/>
    </dxf>
    <dxf>
      <font>
        <sz val="16"/>
      </font>
    </dxf>
    <dxf>
      <font>
        <sz val="16"/>
      </font>
    </dxf>
    <dxf>
      <font>
        <sz val="16"/>
      </font>
    </dxf>
    <dxf>
      <font>
        <sz val="16"/>
      </font>
    </dxf>
    <dxf>
      <font>
        <sz val="14"/>
      </font>
    </dxf>
    <dxf>
      <font>
        <sz val="14"/>
      </font>
    </dxf>
    <dxf>
      <font>
        <sz val="14"/>
      </font>
    </dxf>
    <dxf>
      <font>
        <sz val="14"/>
      </font>
    </dxf>
    <dxf>
      <font>
        <sz val="12"/>
      </font>
    </dxf>
    <dxf>
      <font>
        <sz val="12"/>
      </font>
    </dxf>
    <dxf>
      <font>
        <sz val="12"/>
      </font>
    </dxf>
    <dxf>
      <font>
        <sz val="12"/>
      </font>
    </dxf>
    <dxf>
      <font>
        <sz val="26"/>
      </font>
    </dxf>
    <dxf>
      <font>
        <sz val="24"/>
      </font>
    </dxf>
    <dxf>
      <font>
        <sz val="26"/>
      </font>
    </dxf>
    <dxf>
      <font>
        <sz val="24"/>
      </font>
    </dxf>
    <dxf>
      <font>
        <sz val="26"/>
      </font>
    </dxf>
    <dxf>
      <font>
        <sz val="24"/>
      </font>
    </dxf>
    <dxf>
      <font>
        <sz val="26"/>
      </font>
    </dxf>
    <dxf>
      <font>
        <sz val="24"/>
      </font>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numFmt numFmtId="1" formatCode="0"/>
    </dxf>
    <dxf>
      <numFmt numFmtId="33" formatCode="_-* #,##0_-;\-* #,##0_-;_-* &quot;-&quot;_-;_-@_-"/>
    </dxf>
    <dxf>
      <numFmt numFmtId="0" formatCode="General"/>
    </dxf>
    <dxf>
      <numFmt numFmtId="13" formatCode="0%"/>
    </dxf>
    <dxf>
      <numFmt numFmtId="13" formatCode="0%"/>
    </dxf>
    <dxf>
      <numFmt numFmtId="13" formatCode="0%"/>
    </dxf>
    <dxf>
      <numFmt numFmtId="1"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font>
        <sz val="22"/>
      </font>
    </dxf>
    <dxf>
      <font>
        <sz val="20"/>
      </font>
    </dxf>
    <dxf>
      <font>
        <sz val="18"/>
      </font>
    </dxf>
    <dxf>
      <font>
        <sz val="16"/>
      </font>
    </dxf>
    <dxf>
      <font>
        <sz val="14"/>
      </font>
    </dxf>
    <dxf>
      <font>
        <sz val="12"/>
      </font>
    </dxf>
    <dxf>
      <font>
        <b/>
      </font>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font>
        <color rgb="FF808000"/>
      </font>
    </dxf>
    <dxf>
      <font>
        <sz val="22"/>
      </font>
    </dxf>
    <dxf>
      <font>
        <sz val="22"/>
      </font>
    </dxf>
    <dxf>
      <font>
        <sz val="22"/>
      </font>
    </dxf>
    <dxf>
      <font>
        <sz val="20"/>
      </font>
    </dxf>
    <dxf>
      <font>
        <sz val="20"/>
      </font>
    </dxf>
    <dxf>
      <font>
        <sz val="20"/>
      </font>
    </dxf>
    <dxf>
      <font>
        <sz val="18"/>
      </font>
    </dxf>
    <dxf>
      <font>
        <sz val="18"/>
      </font>
    </dxf>
    <dxf>
      <font>
        <sz val="18"/>
      </font>
    </dxf>
    <dxf>
      <font>
        <sz val="16"/>
      </font>
    </dxf>
    <dxf>
      <font>
        <sz val="16"/>
      </font>
    </dxf>
    <dxf>
      <font>
        <sz val="16"/>
      </font>
    </dxf>
    <dxf>
      <font>
        <sz val="14"/>
      </font>
    </dxf>
    <dxf>
      <font>
        <sz val="14"/>
      </font>
    </dxf>
    <dxf>
      <font>
        <sz val="14"/>
      </font>
    </dxf>
    <dxf>
      <font>
        <sz val="12"/>
      </font>
    </dxf>
    <dxf>
      <font>
        <sz val="12"/>
      </font>
    </dxf>
    <dxf>
      <font>
        <sz val="12"/>
      </font>
    </dxf>
    <dxf>
      <font>
        <b/>
      </font>
    </dxf>
    <dxf>
      <font>
        <b/>
      </font>
    </dxf>
    <dxf>
      <font>
        <b/>
      </font>
    </dxf>
    <dxf>
      <alignment horizontal="center" readingOrder="0"/>
    </dxf>
    <dxf>
      <alignment horizontal="center" readingOrder="0"/>
    </dxf>
    <dxf>
      <alignment horizontal="center" readingOrder="0"/>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rgb="FFFFC000"/>
        </patternFill>
      </fill>
    </dxf>
    <dxf>
      <fill>
        <patternFill patternType="solid">
          <bgColor rgb="FFFFC000"/>
        </patternFill>
      </fill>
    </dxf>
    <dxf>
      <fill>
        <patternFill>
          <bgColor rgb="FFFFC000"/>
        </patternFill>
      </fill>
    </dxf>
    <dxf>
      <fill>
        <patternFill>
          <bgColor rgb="FFFFC000"/>
        </patternFill>
      </fill>
    </dxf>
    <dxf>
      <fill>
        <patternFill patternType="solid">
          <bgColor theme="3" tint="-0.499984740745262"/>
        </patternFill>
      </fill>
    </dxf>
    <dxf>
      <fill>
        <patternFill patternType="solid">
          <bgColor theme="3" tint="-0.499984740745262"/>
        </patternFill>
      </fill>
    </dxf>
    <dxf>
      <fill>
        <patternFill patternType="solid">
          <bgColor theme="3" tint="-0.499984740745262"/>
        </patternFill>
      </fill>
    </dxf>
    <dxf>
      <fill>
        <patternFill patternType="solid">
          <bgColor theme="3" tint="-0.499984740745262"/>
        </patternFill>
      </fill>
    </dxf>
    <dxf>
      <alignment wrapText="1" readingOrder="0"/>
    </dxf>
    <dxf>
      <alignment wrapText="1" readingOrder="0"/>
    </dxf>
    <dxf>
      <alignment wrapText="1" readingOrder="0"/>
    </dxf>
    <dxf>
      <numFmt numFmtId="0" formatCode="General"/>
    </dxf>
    <dxf>
      <numFmt numFmtId="0" formatCode="General"/>
    </dxf>
    <dxf>
      <numFmt numFmtId="0" formatCode="General"/>
    </dxf>
    <dxf>
      <alignment horizontal="center" readingOrder="0"/>
    </dxf>
    <dxf>
      <alignment horizontal="center" readingOrder="0"/>
    </dxf>
    <dxf>
      <alignment textRotation="90" readingOrder="0"/>
    </dxf>
    <dxf>
      <alignment textRotation="90"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font>
        <sz val="22"/>
      </font>
    </dxf>
    <dxf>
      <font>
        <sz val="20"/>
      </font>
    </dxf>
    <dxf>
      <font>
        <sz val="18"/>
      </font>
    </dxf>
    <dxf>
      <font>
        <sz val="16"/>
      </font>
    </dxf>
    <dxf>
      <font>
        <sz val="14"/>
      </font>
    </dxf>
    <dxf>
      <font>
        <sz val="12"/>
      </font>
    </dxf>
    <dxf>
      <font>
        <sz val="14"/>
      </font>
    </dxf>
    <dxf>
      <font>
        <sz val="16"/>
      </font>
    </dxf>
    <dxf>
      <font>
        <sz val="18"/>
      </font>
    </dxf>
    <dxf>
      <font>
        <sz val="20"/>
      </font>
    </dxf>
    <dxf>
      <font>
        <sz val="22"/>
      </font>
    </dxf>
    <dxf>
      <font>
        <sz val="24"/>
      </font>
    </dxf>
    <dxf>
      <font>
        <sz val="26"/>
      </font>
    </dxf>
    <dxf>
      <font>
        <sz val="28"/>
      </font>
    </dxf>
    <dxf>
      <font>
        <sz val="26"/>
      </font>
    </dxf>
    <dxf>
      <font>
        <sz val="24"/>
      </font>
    </dxf>
    <dxf>
      <font>
        <sz val="24"/>
      </font>
    </dxf>
    <dxf>
      <font>
        <sz val="24"/>
      </font>
    </dxf>
    <dxf>
      <font>
        <sz val="24"/>
      </font>
    </dxf>
    <dxf>
      <font>
        <sz val="24"/>
      </font>
    </dxf>
    <dxf>
      <font>
        <sz val="24"/>
      </font>
    </dxf>
    <dxf>
      <font>
        <sz val="24"/>
      </font>
    </dxf>
    <dxf>
      <font>
        <sz val="24"/>
      </font>
    </dxf>
    <dxf>
      <font>
        <sz val="24"/>
      </font>
    </dxf>
    <dxf>
      <font>
        <sz val="24"/>
      </font>
    </dxf>
    <dxf>
      <font>
        <sz val="24"/>
      </font>
    </dxf>
    <dxf>
      <font>
        <sz val="22"/>
      </font>
    </dxf>
    <dxf>
      <font>
        <sz val="22"/>
      </font>
    </dxf>
    <dxf>
      <font>
        <sz val="22"/>
      </font>
    </dxf>
    <dxf>
      <font>
        <sz val="22"/>
      </font>
    </dxf>
    <dxf>
      <font>
        <sz val="22"/>
      </font>
    </dxf>
    <dxf>
      <font>
        <sz val="22"/>
      </font>
    </dxf>
    <dxf>
      <font>
        <sz val="22"/>
      </font>
    </dxf>
    <dxf>
      <font>
        <sz val="22"/>
      </font>
    </dxf>
    <dxf>
      <font>
        <sz val="22"/>
      </font>
    </dxf>
    <dxf>
      <font>
        <sz val="22"/>
      </font>
    </dxf>
    <dxf>
      <font>
        <sz val="22"/>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border>
        <left style="medium">
          <color auto="1"/>
        </left>
        <right style="medium">
          <color auto="1"/>
        </right>
        <bottom style="medium">
          <color auto="1"/>
        </bottom>
        <vertical style="thin">
          <color auto="1"/>
        </vertical>
        <horizontal style="dashed">
          <color auto="1"/>
        </horizontal>
      </border>
    </dxf>
    <dxf>
      <border>
        <left style="medium">
          <color auto="1"/>
        </left>
        <right style="medium">
          <color auto="1"/>
        </right>
        <top style="medium">
          <color auto="1"/>
        </top>
        <bottom style="medium">
          <color auto="1"/>
        </bottom>
        <vertical style="thin">
          <color auto="1"/>
        </vertical>
        <horizontal style="dashed">
          <color auto="1"/>
        </horizontal>
      </border>
    </dxf>
    <dxf>
      <alignment horizontal="center" readingOrder="0"/>
    </dxf>
    <dxf>
      <alignment horizontal="center" readingOrder="0"/>
    </dxf>
    <dxf>
      <font>
        <color theme="4" tint="0.79998168889431442"/>
      </font>
    </dxf>
    <dxf>
      <alignment horizontal="center" readingOrder="0"/>
    </dxf>
    <dxf>
      <alignment horizontal="center" readingOrder="0"/>
    </dxf>
    <dxf>
      <numFmt numFmtId="13" formatCode="0%"/>
    </dxf>
    <dxf>
      <numFmt numFmtId="13" formatCode="0%"/>
    </dxf>
    <dxf>
      <numFmt numFmtId="13" formatCode="0%"/>
    </dxf>
  </dxfs>
  <tableStyles count="0" defaultTableStyle="TableStyleMedium2" defaultPivotStyle="PivotStyleLight16"/>
  <colors>
    <mruColors>
      <color rgb="FFFF3300"/>
      <color rgb="FF808000"/>
      <color rgb="FF00FF00"/>
      <color rgb="FF66FF99"/>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connections" Target="connections.xml"/><Relationship Id="rId42" Type="http://schemas.openxmlformats.org/officeDocument/2006/relationships/customXml" Target="../customXml/item4.xml"/><Relationship Id="rId47" Type="http://schemas.openxmlformats.org/officeDocument/2006/relationships/customXml" Target="../customXml/item9.xml"/><Relationship Id="rId50" Type="http://schemas.openxmlformats.org/officeDocument/2006/relationships/customXml" Target="../customXml/item12.xml"/><Relationship Id="rId55" Type="http://schemas.openxmlformats.org/officeDocument/2006/relationships/customXml" Target="../customXml/item1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5.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pivotCacheDefinition" Target="pivotCache/pivotCacheDefinition8.xml"/><Relationship Id="rId37" Type="http://schemas.openxmlformats.org/officeDocument/2006/relationships/powerPivotData" Target="model/item.data"/><Relationship Id="rId40" Type="http://schemas.openxmlformats.org/officeDocument/2006/relationships/customXml" Target="../customXml/item2.xml"/><Relationship Id="rId45" Type="http://schemas.openxmlformats.org/officeDocument/2006/relationships/customXml" Target="../customXml/item7.xml"/><Relationship Id="rId53" Type="http://schemas.openxmlformats.org/officeDocument/2006/relationships/customXml" Target="../customXml/item15.xml"/><Relationship Id="rId58" Type="http://schemas.openxmlformats.org/officeDocument/2006/relationships/customXml" Target="../customXml/item20.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3.xml"/><Relationship Id="rId30" Type="http://schemas.openxmlformats.org/officeDocument/2006/relationships/pivotCacheDefinition" Target="pivotCache/pivotCacheDefinition6.xml"/><Relationship Id="rId35" Type="http://schemas.openxmlformats.org/officeDocument/2006/relationships/styles" Target="styles.xml"/><Relationship Id="rId43" Type="http://schemas.openxmlformats.org/officeDocument/2006/relationships/customXml" Target="../customXml/item5.xml"/><Relationship Id="rId48" Type="http://schemas.openxmlformats.org/officeDocument/2006/relationships/customXml" Target="../customXml/item10.xml"/><Relationship Id="rId56" Type="http://schemas.openxmlformats.org/officeDocument/2006/relationships/customXml" Target="../customXml/item18.xml"/><Relationship Id="rId8" Type="http://schemas.openxmlformats.org/officeDocument/2006/relationships/worksheet" Target="worksheets/sheet8.xml"/><Relationship Id="rId51" Type="http://schemas.openxmlformats.org/officeDocument/2006/relationships/customXml" Target="../customXml/item1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theme" Target="theme/theme1.xml"/><Relationship Id="rId38" Type="http://schemas.openxmlformats.org/officeDocument/2006/relationships/calcChain" Target="calcChain.xml"/><Relationship Id="rId46" Type="http://schemas.openxmlformats.org/officeDocument/2006/relationships/customXml" Target="../customXml/item8.xml"/><Relationship Id="rId20" Type="http://schemas.openxmlformats.org/officeDocument/2006/relationships/worksheet" Target="worksheets/sheet20.xml"/><Relationship Id="rId41" Type="http://schemas.openxmlformats.org/officeDocument/2006/relationships/customXml" Target="../customXml/item3.xml"/><Relationship Id="rId54" Type="http://schemas.openxmlformats.org/officeDocument/2006/relationships/customXml" Target="../customXml/item1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pivotCacheDefinition" Target="pivotCache/pivotCacheDefinition4.xml"/><Relationship Id="rId36" Type="http://schemas.openxmlformats.org/officeDocument/2006/relationships/sharedStrings" Target="sharedStrings.xml"/><Relationship Id="rId49" Type="http://schemas.openxmlformats.org/officeDocument/2006/relationships/customXml" Target="../customXml/item11.xml"/><Relationship Id="rId57" Type="http://schemas.openxmlformats.org/officeDocument/2006/relationships/customXml" Target="../customXml/item19.xml"/><Relationship Id="rId10" Type="http://schemas.openxmlformats.org/officeDocument/2006/relationships/worksheet" Target="worksheets/sheet10.xml"/><Relationship Id="rId31" Type="http://schemas.openxmlformats.org/officeDocument/2006/relationships/pivotCacheDefinition" Target="pivotCache/pivotCacheDefinition7.xml"/><Relationship Id="rId44" Type="http://schemas.openxmlformats.org/officeDocument/2006/relationships/customXml" Target="../customXml/item6.xml"/><Relationship Id="rId52" Type="http://schemas.openxmlformats.org/officeDocument/2006/relationships/customXml" Target="../customXml/item1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4.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5.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0547959583957685E-2"/>
          <c:y val="6.536509432928099E-2"/>
          <c:w val="0.94103865994131797"/>
          <c:h val="0.81051182267629862"/>
        </c:manualLayout>
      </c:layout>
      <c:bar3DChart>
        <c:barDir val="col"/>
        <c:grouping val="clustered"/>
        <c:varyColors val="0"/>
        <c:ser>
          <c:idx val="0"/>
          <c:order val="0"/>
          <c:tx>
            <c:strRef>
              <c:f>'CONSULTA INDICADOR'!$M$25</c:f>
              <c:strCache>
                <c:ptCount val="1"/>
                <c:pt idx="0">
                  <c:v>META</c:v>
                </c:pt>
              </c:strCache>
            </c:strRef>
          </c:tx>
          <c:spPr>
            <a:solidFill>
              <a:schemeClr val="accent5">
                <a:lumMod val="7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'CONSULTA INDICADOR'!$K$26:$L$29</c:f>
              <c:strCache>
                <c:ptCount val="4"/>
                <c:pt idx="0">
                  <c:v>1er TRIMESTRE</c:v>
                </c:pt>
                <c:pt idx="1">
                  <c:v>2do TRIMESTRE</c:v>
                </c:pt>
                <c:pt idx="2">
                  <c:v>3er TRIMESTRE</c:v>
                </c:pt>
                <c:pt idx="3">
                  <c:v>4to TRIMESTRE</c:v>
                </c:pt>
              </c:strCache>
            </c:strRef>
          </c:cat>
          <c:val>
            <c:numRef>
              <c:f>'CONSULTA INDICADOR'!$M$26:$M$29</c:f>
              <c:numCache>
                <c:formatCode>General</c:formatCode>
                <c:ptCount val="4"/>
                <c:pt idx="0">
                  <c:v>0</c:v>
                </c:pt>
                <c:pt idx="1">
                  <c:v>0.87</c:v>
                </c:pt>
                <c:pt idx="2">
                  <c:v>0</c:v>
                </c:pt>
                <c:pt idx="3">
                  <c:v>0.87</c:v>
                </c:pt>
              </c:numCache>
            </c:numRef>
          </c:val>
          <c:extLst>
            <c:ext xmlns:c16="http://schemas.microsoft.com/office/drawing/2014/chart" uri="{C3380CC4-5D6E-409C-BE32-E72D297353CC}">
              <c16:uniqueId val="{00000000-F09A-4E5A-9929-F3B714C88E08}"/>
            </c:ext>
          </c:extLst>
        </c:ser>
        <c:ser>
          <c:idx val="1"/>
          <c:order val="1"/>
          <c:tx>
            <c:strRef>
              <c:f>'CONSULTA INDICADOR'!$N$25</c:f>
              <c:strCache>
                <c:ptCount val="1"/>
                <c:pt idx="0">
                  <c:v>LOGRO</c:v>
                </c:pt>
              </c:strCache>
            </c:strRef>
          </c:tx>
          <c:spPr>
            <a:solidFill>
              <a:srgbClr val="92D050"/>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'CONSULTA INDICADOR'!$K$26:$L$29</c:f>
              <c:strCache>
                <c:ptCount val="4"/>
                <c:pt idx="0">
                  <c:v>1er TRIMESTRE</c:v>
                </c:pt>
                <c:pt idx="1">
                  <c:v>2do TRIMESTRE</c:v>
                </c:pt>
                <c:pt idx="2">
                  <c:v>3er TRIMESTRE</c:v>
                </c:pt>
                <c:pt idx="3">
                  <c:v>4to TRIMESTRE</c:v>
                </c:pt>
              </c:strCache>
            </c:strRef>
          </c:cat>
          <c:val>
            <c:numRef>
              <c:f>'CONSULTA INDICADOR'!$N$26:$N$29</c:f>
              <c:numCache>
                <c:formatCode>0.00</c:formatCode>
                <c:ptCount val="4"/>
                <c:pt idx="0">
                  <c:v>0</c:v>
                </c:pt>
                <c:pt idx="1">
                  <c:v>0</c:v>
                </c:pt>
                <c:pt idx="2">
                  <c:v>0</c:v>
                </c:pt>
                <c:pt idx="3">
                  <c:v>0</c:v>
                </c:pt>
              </c:numCache>
            </c:numRef>
          </c:val>
          <c:extLst>
            <c:ext xmlns:c16="http://schemas.microsoft.com/office/drawing/2014/chart" uri="{C3380CC4-5D6E-409C-BE32-E72D297353CC}">
              <c16:uniqueId val="{00000001-F09A-4E5A-9929-F3B714C88E08}"/>
            </c:ext>
          </c:extLst>
        </c:ser>
        <c:dLbls>
          <c:showLegendKey val="0"/>
          <c:showVal val="0"/>
          <c:showCatName val="0"/>
          <c:showSerName val="0"/>
          <c:showPercent val="0"/>
          <c:showBubbleSize val="0"/>
        </c:dLbls>
        <c:gapWidth val="65"/>
        <c:shape val="cylinder"/>
        <c:axId val="225668096"/>
        <c:axId val="225753344"/>
        <c:axId val="0"/>
      </c:bar3DChart>
      <c:catAx>
        <c:axId val="2256680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600" b="1" i="0" u="none" strike="noStrike" kern="1200" cap="all" baseline="0">
                <a:solidFill>
                  <a:schemeClr val="dk1">
                    <a:lumMod val="75000"/>
                    <a:lumOff val="25000"/>
                  </a:schemeClr>
                </a:solidFill>
                <a:latin typeface="+mn-lt"/>
                <a:ea typeface="+mn-ea"/>
                <a:cs typeface="+mn-cs"/>
              </a:defRPr>
            </a:pPr>
            <a:endParaRPr lang="es-CO"/>
          </a:p>
        </c:txPr>
        <c:crossAx val="225753344"/>
        <c:crosses val="autoZero"/>
        <c:auto val="1"/>
        <c:lblAlgn val="ctr"/>
        <c:lblOffset val="100"/>
        <c:noMultiLvlLbl val="0"/>
      </c:catAx>
      <c:valAx>
        <c:axId val="225753344"/>
        <c:scaling>
          <c:orientation val="minMax"/>
        </c:scaling>
        <c:delete val="1"/>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crossAx val="2256680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5510417441629"/>
          <c:y val="9.4359380976145685E-2"/>
          <c:w val="0.71806407364908531"/>
          <c:h val="0.8096017459342134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scene3d>
              <a:camera prst="orthographicFront"/>
              <a:lightRig rig="threePt" dir="t"/>
            </a:scene3d>
            <a:sp3d>
              <a:bevelT w="12700"/>
              <a:bevelB w="12700"/>
            </a:sp3d>
          </c:spPr>
          <c:dPt>
            <c:idx val="0"/>
            <c:bubble3D val="0"/>
            <c:spPr>
              <a:solidFill>
                <a:srgbClr val="FF0000"/>
              </a:solidFill>
              <a:ln>
                <a:noFill/>
              </a:ln>
              <a:scene3d>
                <a:camera prst="orthographicFront"/>
                <a:lightRig rig="threePt" dir="t"/>
              </a:scene3d>
              <a:sp3d>
                <a:bevelT w="12700"/>
                <a:bevelB w="12700"/>
              </a:sp3d>
            </c:spPr>
            <c:extLst>
              <c:ext xmlns:c16="http://schemas.microsoft.com/office/drawing/2014/chart" uri="{C3380CC4-5D6E-409C-BE32-E72D297353CC}">
                <c16:uniqueId val="{00000001-D31B-4B00-8296-826BADFDC01A}"/>
              </c:ext>
            </c:extLst>
          </c:dPt>
          <c:dPt>
            <c:idx val="1"/>
            <c:bubble3D val="0"/>
            <c:spPr>
              <a:gradFill flip="none" rotWithShape="1">
                <a:gsLst>
                  <a:gs pos="0">
                    <a:srgbClr val="FF0000"/>
                  </a:gs>
                  <a:gs pos="98000">
                    <a:srgbClr val="FF3300"/>
                  </a:gs>
                </a:gsLst>
                <a:path path="circle">
                  <a:fillToRect t="100000" r="100000"/>
                </a:path>
                <a:tileRect l="-100000" b="-100000"/>
              </a:gradFill>
              <a:ln>
                <a:noFill/>
              </a:ln>
              <a:scene3d>
                <a:camera prst="orthographicFront"/>
                <a:lightRig rig="threePt" dir="t"/>
              </a:scene3d>
              <a:sp3d>
                <a:bevelT w="12700"/>
                <a:bevelB w="12700"/>
              </a:sp3d>
            </c:spPr>
            <c:extLst>
              <c:ext xmlns:c16="http://schemas.microsoft.com/office/drawing/2014/chart" uri="{C3380CC4-5D6E-409C-BE32-E72D297353CC}">
                <c16:uniqueId val="{00000003-D31B-4B00-8296-826BADFDC01A}"/>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5-D31B-4B00-8296-826BADFDC01A}"/>
              </c:ext>
            </c:extLst>
          </c:dPt>
          <c:dPt>
            <c:idx val="3"/>
            <c:bubble3D val="0"/>
            <c:spPr>
              <a:gradFill flip="none" rotWithShape="1">
                <a:gsLst>
                  <a:gs pos="0">
                    <a:srgbClr val="FF0000"/>
                  </a:gs>
                  <a:gs pos="81000">
                    <a:srgbClr val="FFC000"/>
                  </a:gs>
                  <a:gs pos="36000">
                    <a:srgbClr val="FFC0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7-D31B-4B00-8296-826BADFDC01A}"/>
              </c:ext>
            </c:extLst>
          </c:dPt>
          <c:dPt>
            <c:idx val="4"/>
            <c:bubble3D val="0"/>
            <c:spPr>
              <a:gradFill flip="none" rotWithShape="1">
                <a:gsLst>
                  <a:gs pos="0">
                    <a:srgbClr val="FFFF00"/>
                  </a:gs>
                  <a:gs pos="100000">
                    <a:srgbClr val="FFFF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9-D31B-4B00-8296-826BADFDC01A}"/>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B-D31B-4B00-8296-826BADFDC01A}"/>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D-D31B-4B00-8296-826BADFDC01A}"/>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F-D31B-4B00-8296-826BADFDC01A}"/>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11-D31B-4B00-8296-826BADFDC01A}"/>
              </c:ext>
            </c:extLst>
          </c:dPt>
          <c:dPt>
            <c:idx val="9"/>
            <c:bubble3D val="0"/>
            <c:spPr>
              <a:solidFill>
                <a:schemeClr val="accent6">
                  <a:lumMod val="75000"/>
                </a:schemeClr>
              </a:solidFill>
              <a:ln>
                <a:noFill/>
              </a:ln>
              <a:scene3d>
                <a:camera prst="orthographicFront"/>
                <a:lightRig rig="threePt" dir="t"/>
              </a:scene3d>
              <a:sp3d>
                <a:bevelT w="12700"/>
                <a:bevelB w="12700"/>
              </a:sp3d>
            </c:spPr>
            <c:extLst>
              <c:ext xmlns:c16="http://schemas.microsoft.com/office/drawing/2014/chart" uri="{C3380CC4-5D6E-409C-BE32-E72D297353CC}">
                <c16:uniqueId val="{00000013-D31B-4B00-8296-826BADFDC01A}"/>
              </c:ext>
            </c:extLst>
          </c:dPt>
          <c:dPt>
            <c:idx val="10"/>
            <c:bubble3D val="0"/>
            <c:spPr>
              <a:noFill/>
              <a:ln>
                <a:noFill/>
              </a:ln>
              <a:scene3d>
                <a:camera prst="orthographicFront"/>
                <a:lightRig rig="threePt" dir="t"/>
              </a:scene3d>
              <a:sp3d>
                <a:bevelT w="12700"/>
                <a:bevelB w="12700"/>
              </a:sp3d>
            </c:spPr>
            <c:extLst>
              <c:ext xmlns:c16="http://schemas.microsoft.com/office/drawing/2014/chart" uri="{C3380CC4-5D6E-409C-BE32-E72D297353CC}">
                <c16:uniqueId val="{00000015-D31B-4B00-8296-826BADFDC01A}"/>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31B-4B00-8296-826BADFDC01A}"/>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31B-4B00-8296-826BADFDC01A}"/>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31B-4B00-8296-826BADFDC01A}"/>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31B-4B00-8296-826BADFDC01A}"/>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31B-4B00-8296-826BADFDC01A}"/>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31B-4B00-8296-826BADFDC01A}"/>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31B-4B00-8296-826BADFDC01A}"/>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31B-4B00-8296-826BADFDC01A}"/>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31B-4B00-8296-826BADFDC01A}"/>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31B-4B00-8296-826BADFDC01A}"/>
                </c:ext>
              </c:extLst>
            </c:dLbl>
            <c:dLbl>
              <c:idx val="10"/>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D31B-4B00-8296-826BADFDC01A}"/>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b="1">
                    <a:solidFill>
                      <a:schemeClr val="bg1"/>
                    </a:solidFill>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numRef>
              <c:f>[1]velocimetro!$A$24:$A$34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[2]velocimetro!$B$2:$B$12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D31B-4B00-8296-826BADFDC01A}"/>
            </c:ext>
          </c:extLst>
        </c:ser>
        <c:dLbls>
          <c:showLegendKey val="0"/>
          <c:showVal val="0"/>
          <c:showCatName val="0"/>
          <c:showSerName val="0"/>
          <c:showPercent val="0"/>
          <c:showBubbleSize val="0"/>
          <c:showLeaderLines val="0"/>
        </c:dLbls>
        <c:firstSliceAng val="270"/>
        <c:holeSize val="82"/>
      </c:doughnutChart>
      <c:scatterChart>
        <c:scatterStyle val="smoothMarker"/>
        <c:varyColors val="0"/>
        <c:ser>
          <c:idx val="1"/>
          <c:order val="1"/>
          <c:marker>
            <c:symbol val="none"/>
          </c:marker>
          <c:xVal>
            <c:numRef>
              <c:f>PLANES!$K$24:$K$25</c:f>
              <c:numCache>
                <c:formatCode>General</c:formatCode>
                <c:ptCount val="2"/>
                <c:pt idx="0">
                  <c:v>0</c:v>
                </c:pt>
                <c:pt idx="1">
                  <c:v>0.65885186016361064</c:v>
                </c:pt>
              </c:numCache>
            </c:numRef>
          </c:xVal>
          <c:yVal>
            <c:numRef>
              <c:f>PLANES!$L$24:$L$25</c:f>
              <c:numCache>
                <c:formatCode>General</c:formatCode>
                <c:ptCount val="2"/>
                <c:pt idx="0">
                  <c:v>0</c:v>
                </c:pt>
                <c:pt idx="1">
                  <c:v>0.75227270743989516</c:v>
                </c:pt>
              </c:numCache>
            </c:numRef>
          </c:yVal>
          <c:smooth val="1"/>
          <c:extLst>
            <c:ext xmlns:c16="http://schemas.microsoft.com/office/drawing/2014/chart" uri="{C3380CC4-5D6E-409C-BE32-E72D297353CC}">
              <c16:uniqueId val="{00000017-D31B-4B00-8296-826BADFDC01A}"/>
            </c:ext>
          </c:extLst>
        </c:ser>
        <c:dLbls>
          <c:showLegendKey val="0"/>
          <c:showVal val="0"/>
          <c:showCatName val="0"/>
          <c:showSerName val="0"/>
          <c:showPercent val="0"/>
          <c:showBubbleSize val="0"/>
        </c:dLbls>
        <c:axId val="237689472"/>
        <c:axId val="237687936"/>
      </c:scatterChart>
      <c:valAx>
        <c:axId val="237687936"/>
        <c:scaling>
          <c:orientation val="minMax"/>
          <c:max val="1"/>
          <c:min val="-1"/>
        </c:scaling>
        <c:delete val="1"/>
        <c:axPos val="l"/>
        <c:numFmt formatCode="General" sourceLinked="1"/>
        <c:majorTickMark val="out"/>
        <c:minorTickMark val="none"/>
        <c:tickLblPos val="nextTo"/>
        <c:crossAx val="237689472"/>
        <c:crosses val="autoZero"/>
        <c:crossBetween val="midCat"/>
      </c:valAx>
      <c:valAx>
        <c:axId val="237689472"/>
        <c:scaling>
          <c:orientation val="minMax"/>
          <c:max val="1"/>
          <c:min val="-1"/>
        </c:scaling>
        <c:delete val="1"/>
        <c:axPos val="b"/>
        <c:numFmt formatCode="General" sourceLinked="1"/>
        <c:majorTickMark val="out"/>
        <c:minorTickMark val="none"/>
        <c:tickLblPos val="nextTo"/>
        <c:crossAx val="237687936"/>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5510417441629"/>
          <c:y val="9.4359380976145685E-2"/>
          <c:w val="0.71806407364908531"/>
          <c:h val="0.8096017459342134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scene3d>
              <a:camera prst="orthographicFront"/>
              <a:lightRig rig="threePt" dir="t"/>
            </a:scene3d>
            <a:sp3d>
              <a:bevelT w="12700"/>
              <a:bevelB w="12700"/>
            </a:sp3d>
          </c:spPr>
          <c:dPt>
            <c:idx val="0"/>
            <c:bubble3D val="0"/>
            <c:spPr>
              <a:solidFill>
                <a:srgbClr val="FF0000"/>
              </a:solidFill>
              <a:ln>
                <a:noFill/>
              </a:ln>
              <a:scene3d>
                <a:camera prst="orthographicFront"/>
                <a:lightRig rig="threePt" dir="t"/>
              </a:scene3d>
              <a:sp3d>
                <a:bevelT w="12700"/>
                <a:bevelB w="12700"/>
              </a:sp3d>
            </c:spPr>
            <c:extLst>
              <c:ext xmlns:c16="http://schemas.microsoft.com/office/drawing/2014/chart" uri="{C3380CC4-5D6E-409C-BE32-E72D297353CC}">
                <c16:uniqueId val="{00000001-D910-4F45-99F6-DA2057769FB6}"/>
              </c:ext>
            </c:extLst>
          </c:dPt>
          <c:dPt>
            <c:idx val="1"/>
            <c:bubble3D val="0"/>
            <c:spPr>
              <a:gradFill flip="none" rotWithShape="1">
                <a:gsLst>
                  <a:gs pos="0">
                    <a:srgbClr val="FF0000"/>
                  </a:gs>
                  <a:gs pos="98000">
                    <a:srgbClr val="FF3300"/>
                  </a:gs>
                </a:gsLst>
                <a:path path="circle">
                  <a:fillToRect t="100000" r="100000"/>
                </a:path>
                <a:tileRect l="-100000" b="-100000"/>
              </a:gradFill>
              <a:ln>
                <a:noFill/>
              </a:ln>
              <a:scene3d>
                <a:camera prst="orthographicFront"/>
                <a:lightRig rig="threePt" dir="t"/>
              </a:scene3d>
              <a:sp3d>
                <a:bevelT w="12700"/>
                <a:bevelB w="12700"/>
              </a:sp3d>
            </c:spPr>
            <c:extLst>
              <c:ext xmlns:c16="http://schemas.microsoft.com/office/drawing/2014/chart" uri="{C3380CC4-5D6E-409C-BE32-E72D297353CC}">
                <c16:uniqueId val="{00000003-D910-4F45-99F6-DA2057769FB6}"/>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5-D910-4F45-99F6-DA2057769FB6}"/>
              </c:ext>
            </c:extLst>
          </c:dPt>
          <c:dPt>
            <c:idx val="3"/>
            <c:bubble3D val="0"/>
            <c:spPr>
              <a:gradFill flip="none" rotWithShape="1">
                <a:gsLst>
                  <a:gs pos="0">
                    <a:srgbClr val="FF0000"/>
                  </a:gs>
                  <a:gs pos="81000">
                    <a:srgbClr val="FFC000"/>
                  </a:gs>
                  <a:gs pos="36000">
                    <a:srgbClr val="FFC0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7-D910-4F45-99F6-DA2057769FB6}"/>
              </c:ext>
            </c:extLst>
          </c:dPt>
          <c:dPt>
            <c:idx val="4"/>
            <c:bubble3D val="0"/>
            <c:spPr>
              <a:gradFill flip="none" rotWithShape="1">
                <a:gsLst>
                  <a:gs pos="0">
                    <a:srgbClr val="FFFF00"/>
                  </a:gs>
                  <a:gs pos="100000">
                    <a:srgbClr val="FFFF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9-D910-4F45-99F6-DA2057769FB6}"/>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B-D910-4F45-99F6-DA2057769FB6}"/>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D-D910-4F45-99F6-DA2057769FB6}"/>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F-D910-4F45-99F6-DA2057769FB6}"/>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11-D910-4F45-99F6-DA2057769FB6}"/>
              </c:ext>
            </c:extLst>
          </c:dPt>
          <c:dPt>
            <c:idx val="9"/>
            <c:bubble3D val="0"/>
            <c:spPr>
              <a:solidFill>
                <a:schemeClr val="accent6">
                  <a:lumMod val="75000"/>
                </a:schemeClr>
              </a:solidFill>
              <a:ln>
                <a:noFill/>
              </a:ln>
              <a:scene3d>
                <a:camera prst="orthographicFront"/>
                <a:lightRig rig="threePt" dir="t"/>
              </a:scene3d>
              <a:sp3d>
                <a:bevelT w="12700"/>
                <a:bevelB w="12700"/>
              </a:sp3d>
            </c:spPr>
            <c:extLst>
              <c:ext xmlns:c16="http://schemas.microsoft.com/office/drawing/2014/chart" uri="{C3380CC4-5D6E-409C-BE32-E72D297353CC}">
                <c16:uniqueId val="{00000013-D910-4F45-99F6-DA2057769FB6}"/>
              </c:ext>
            </c:extLst>
          </c:dPt>
          <c:dPt>
            <c:idx val="10"/>
            <c:bubble3D val="0"/>
            <c:spPr>
              <a:noFill/>
              <a:ln>
                <a:noFill/>
              </a:ln>
              <a:scene3d>
                <a:camera prst="orthographicFront"/>
                <a:lightRig rig="threePt" dir="t"/>
              </a:scene3d>
              <a:sp3d>
                <a:bevelT w="12700"/>
                <a:bevelB w="12700"/>
              </a:sp3d>
            </c:spPr>
            <c:extLst>
              <c:ext xmlns:c16="http://schemas.microsoft.com/office/drawing/2014/chart" uri="{C3380CC4-5D6E-409C-BE32-E72D297353CC}">
                <c16:uniqueId val="{00000015-D910-4F45-99F6-DA2057769FB6}"/>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10-4F45-99F6-DA2057769FB6}"/>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10-4F45-99F6-DA2057769FB6}"/>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10-4F45-99F6-DA2057769FB6}"/>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910-4F45-99F6-DA2057769FB6}"/>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910-4F45-99F6-DA2057769FB6}"/>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910-4F45-99F6-DA2057769FB6}"/>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910-4F45-99F6-DA2057769FB6}"/>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910-4F45-99F6-DA2057769FB6}"/>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910-4F45-99F6-DA2057769FB6}"/>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910-4F45-99F6-DA2057769FB6}"/>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910-4F45-99F6-DA2057769FB6}"/>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b="1">
                    <a:solidFill>
                      <a:schemeClr val="bg1"/>
                    </a:solidFill>
                  </a:defRPr>
                </a:pPr>
                <a:endParaRPr lang="es-CO"/>
              </a:p>
            </c:txPr>
            <c:showLegendKey val="0"/>
            <c:showVal val="0"/>
            <c:showCatName val="0"/>
            <c:showSerName val="0"/>
            <c:showPercent val="0"/>
            <c:showBubbleSize val="0"/>
            <c:showLeaderLines val="1"/>
            <c:extLst>
              <c:ext xmlns:c15="http://schemas.microsoft.com/office/drawing/2012/chart" uri="{CE6537A1-D6FC-4f65-9D91-7224C49458BB}">
                <c15:showDataLabelsRange val="1"/>
              </c:ext>
            </c:extLst>
          </c:dLbls>
          <c:cat>
            <c:numRef>
              <c:f>[1]velocimetro!$A$24:$A$34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[2]velocimetro!$B$2:$B$12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D910-4F45-99F6-DA2057769FB6}"/>
            </c:ext>
          </c:extLst>
        </c:ser>
        <c:dLbls>
          <c:showLegendKey val="0"/>
          <c:showVal val="0"/>
          <c:showCatName val="0"/>
          <c:showSerName val="0"/>
          <c:showPercent val="0"/>
          <c:showBubbleSize val="0"/>
          <c:showLeaderLines val="1"/>
        </c:dLbls>
        <c:firstSliceAng val="270"/>
        <c:holeSize val="82"/>
      </c:doughnutChart>
      <c:scatterChart>
        <c:scatterStyle val="smoothMarker"/>
        <c:varyColors val="0"/>
        <c:ser>
          <c:idx val="1"/>
          <c:order val="1"/>
          <c:marker>
            <c:symbol val="none"/>
          </c:marker>
          <c:xVal>
            <c:numRef>
              <c:f>PLANES!$B$24:$B$25</c:f>
              <c:numCache>
                <c:formatCode>General</c:formatCode>
                <c:ptCount val="2"/>
                <c:pt idx="0">
                  <c:v>0</c:v>
                </c:pt>
                <c:pt idx="1">
                  <c:v>0.84154004195910104</c:v>
                </c:pt>
              </c:numCache>
            </c:numRef>
          </c:xVal>
          <c:yVal>
            <c:numRef>
              <c:f>PLANES!$C$24:$C$25</c:f>
              <c:numCache>
                <c:formatCode>General</c:formatCode>
                <c:ptCount val="2"/>
                <c:pt idx="0">
                  <c:v>0</c:v>
                </c:pt>
                <c:pt idx="1">
                  <c:v>0.54019474060700967</c:v>
                </c:pt>
              </c:numCache>
            </c:numRef>
          </c:yVal>
          <c:smooth val="1"/>
          <c:extLst>
            <c:ext xmlns:c16="http://schemas.microsoft.com/office/drawing/2014/chart" uri="{C3380CC4-5D6E-409C-BE32-E72D297353CC}">
              <c16:uniqueId val="{00000017-D910-4F45-99F6-DA2057769FB6}"/>
            </c:ext>
          </c:extLst>
        </c:ser>
        <c:dLbls>
          <c:showLegendKey val="0"/>
          <c:showVal val="0"/>
          <c:showCatName val="0"/>
          <c:showSerName val="0"/>
          <c:showPercent val="0"/>
          <c:showBubbleSize val="0"/>
        </c:dLbls>
        <c:axId val="222313472"/>
        <c:axId val="222311936"/>
      </c:scatterChart>
      <c:valAx>
        <c:axId val="222311936"/>
        <c:scaling>
          <c:orientation val="minMax"/>
          <c:max val="1"/>
          <c:min val="-1"/>
        </c:scaling>
        <c:delete val="1"/>
        <c:axPos val="l"/>
        <c:numFmt formatCode="General" sourceLinked="1"/>
        <c:majorTickMark val="out"/>
        <c:minorTickMark val="none"/>
        <c:tickLblPos val="nextTo"/>
        <c:crossAx val="222313472"/>
        <c:crosses val="autoZero"/>
        <c:crossBetween val="midCat"/>
      </c:valAx>
      <c:valAx>
        <c:axId val="222313472"/>
        <c:scaling>
          <c:orientation val="minMax"/>
          <c:max val="1"/>
          <c:min val="-1"/>
        </c:scaling>
        <c:delete val="1"/>
        <c:axPos val="b"/>
        <c:numFmt formatCode="General" sourceLinked="1"/>
        <c:majorTickMark val="out"/>
        <c:minorTickMark val="none"/>
        <c:tickLblPos val="nextTo"/>
        <c:crossAx val="222311936"/>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5510417441629"/>
          <c:y val="9.4359380976145685E-2"/>
          <c:w val="0.71806407364908531"/>
          <c:h val="0.8096017459342134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scene3d>
              <a:camera prst="orthographicFront"/>
              <a:lightRig rig="threePt" dir="t"/>
            </a:scene3d>
            <a:sp3d>
              <a:bevelT w="12700"/>
              <a:bevelB w="12700"/>
            </a:sp3d>
          </c:spPr>
          <c:dPt>
            <c:idx val="0"/>
            <c:bubble3D val="0"/>
            <c:spPr>
              <a:solidFill>
                <a:srgbClr val="FF0000"/>
              </a:solidFill>
              <a:ln>
                <a:noFill/>
              </a:ln>
              <a:scene3d>
                <a:camera prst="orthographicFront"/>
                <a:lightRig rig="threePt" dir="t"/>
              </a:scene3d>
              <a:sp3d>
                <a:bevelT w="12700"/>
                <a:bevelB w="12700"/>
              </a:sp3d>
            </c:spPr>
            <c:extLst>
              <c:ext xmlns:c16="http://schemas.microsoft.com/office/drawing/2014/chart" uri="{C3380CC4-5D6E-409C-BE32-E72D297353CC}">
                <c16:uniqueId val="{00000001-9CC2-4674-8B64-5535784C84A0}"/>
              </c:ext>
            </c:extLst>
          </c:dPt>
          <c:dPt>
            <c:idx val="1"/>
            <c:bubble3D val="0"/>
            <c:spPr>
              <a:gradFill flip="none" rotWithShape="1">
                <a:gsLst>
                  <a:gs pos="0">
                    <a:srgbClr val="FF0000"/>
                  </a:gs>
                  <a:gs pos="98000">
                    <a:srgbClr val="FF3300"/>
                  </a:gs>
                </a:gsLst>
                <a:path path="circle">
                  <a:fillToRect t="100000" r="100000"/>
                </a:path>
                <a:tileRect l="-100000" b="-100000"/>
              </a:gradFill>
              <a:ln>
                <a:noFill/>
              </a:ln>
              <a:scene3d>
                <a:camera prst="orthographicFront"/>
                <a:lightRig rig="threePt" dir="t"/>
              </a:scene3d>
              <a:sp3d>
                <a:bevelT w="12700"/>
                <a:bevelB w="12700"/>
              </a:sp3d>
            </c:spPr>
            <c:extLst>
              <c:ext xmlns:c16="http://schemas.microsoft.com/office/drawing/2014/chart" uri="{C3380CC4-5D6E-409C-BE32-E72D297353CC}">
                <c16:uniqueId val="{00000003-9CC2-4674-8B64-5535784C84A0}"/>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5-9CC2-4674-8B64-5535784C84A0}"/>
              </c:ext>
            </c:extLst>
          </c:dPt>
          <c:dPt>
            <c:idx val="3"/>
            <c:bubble3D val="0"/>
            <c:spPr>
              <a:gradFill flip="none" rotWithShape="1">
                <a:gsLst>
                  <a:gs pos="0">
                    <a:srgbClr val="FF0000"/>
                  </a:gs>
                  <a:gs pos="81000">
                    <a:srgbClr val="FFC000"/>
                  </a:gs>
                  <a:gs pos="36000">
                    <a:srgbClr val="FFC0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7-9CC2-4674-8B64-5535784C84A0}"/>
              </c:ext>
            </c:extLst>
          </c:dPt>
          <c:dPt>
            <c:idx val="4"/>
            <c:bubble3D val="0"/>
            <c:spPr>
              <a:gradFill flip="none" rotWithShape="1">
                <a:gsLst>
                  <a:gs pos="0">
                    <a:srgbClr val="FFFF00"/>
                  </a:gs>
                  <a:gs pos="100000">
                    <a:srgbClr val="FFFF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9-9CC2-4674-8B64-5535784C84A0}"/>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B-9CC2-4674-8B64-5535784C84A0}"/>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D-9CC2-4674-8B64-5535784C84A0}"/>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F-9CC2-4674-8B64-5535784C84A0}"/>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11-9CC2-4674-8B64-5535784C84A0}"/>
              </c:ext>
            </c:extLst>
          </c:dPt>
          <c:dPt>
            <c:idx val="9"/>
            <c:bubble3D val="0"/>
            <c:spPr>
              <a:solidFill>
                <a:schemeClr val="accent6">
                  <a:lumMod val="75000"/>
                </a:schemeClr>
              </a:solidFill>
              <a:ln>
                <a:noFill/>
              </a:ln>
              <a:scene3d>
                <a:camera prst="orthographicFront"/>
                <a:lightRig rig="threePt" dir="t"/>
              </a:scene3d>
              <a:sp3d>
                <a:bevelT w="12700"/>
                <a:bevelB w="12700"/>
              </a:sp3d>
            </c:spPr>
            <c:extLst>
              <c:ext xmlns:c16="http://schemas.microsoft.com/office/drawing/2014/chart" uri="{C3380CC4-5D6E-409C-BE32-E72D297353CC}">
                <c16:uniqueId val="{00000013-9CC2-4674-8B64-5535784C84A0}"/>
              </c:ext>
            </c:extLst>
          </c:dPt>
          <c:dPt>
            <c:idx val="10"/>
            <c:bubble3D val="0"/>
            <c:spPr>
              <a:noFill/>
              <a:ln>
                <a:noFill/>
              </a:ln>
              <a:scene3d>
                <a:camera prst="orthographicFront"/>
                <a:lightRig rig="threePt" dir="t"/>
              </a:scene3d>
              <a:sp3d>
                <a:bevelT w="12700"/>
                <a:bevelB w="12700"/>
              </a:sp3d>
            </c:spPr>
            <c:extLst>
              <c:ext xmlns:c16="http://schemas.microsoft.com/office/drawing/2014/chart" uri="{C3380CC4-5D6E-409C-BE32-E72D297353CC}">
                <c16:uniqueId val="{00000015-9CC2-4674-8B64-5535784C84A0}"/>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C2-4674-8B64-5535784C84A0}"/>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C2-4674-8B64-5535784C84A0}"/>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C2-4674-8B64-5535784C84A0}"/>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C2-4674-8B64-5535784C84A0}"/>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CC2-4674-8B64-5535784C84A0}"/>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CC2-4674-8B64-5535784C84A0}"/>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CC2-4674-8B64-5535784C84A0}"/>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CC2-4674-8B64-5535784C84A0}"/>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CC2-4674-8B64-5535784C84A0}"/>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CC2-4674-8B64-5535784C84A0}"/>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CC2-4674-8B64-5535784C84A0}"/>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b="1">
                    <a:solidFill>
                      <a:schemeClr val="bg1"/>
                    </a:solidFill>
                  </a:defRPr>
                </a:pPr>
                <a:endParaRPr lang="es-CO"/>
              </a:p>
            </c:txPr>
            <c:showLegendKey val="0"/>
            <c:showVal val="0"/>
            <c:showCatName val="0"/>
            <c:showSerName val="0"/>
            <c:showPercent val="0"/>
            <c:showBubbleSize val="0"/>
            <c:showLeaderLines val="1"/>
            <c:extLst>
              <c:ext xmlns:c15="http://schemas.microsoft.com/office/drawing/2012/chart" uri="{CE6537A1-D6FC-4f65-9D91-7224C49458BB}">
                <c15:showDataLabelsRange val="1"/>
              </c:ext>
            </c:extLst>
          </c:dLbls>
          <c:cat>
            <c:numRef>
              <c:f>[1]velocimetro!$A$24:$A$34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[2]velocimetro!$B$2:$B$12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9CC2-4674-8B64-5535784C84A0}"/>
            </c:ext>
          </c:extLst>
        </c:ser>
        <c:dLbls>
          <c:showLegendKey val="0"/>
          <c:showVal val="0"/>
          <c:showCatName val="0"/>
          <c:showSerName val="0"/>
          <c:showPercent val="0"/>
          <c:showBubbleSize val="0"/>
          <c:showLeaderLines val="1"/>
        </c:dLbls>
        <c:firstSliceAng val="270"/>
        <c:holeSize val="82"/>
      </c:doughnutChart>
      <c:scatterChart>
        <c:scatterStyle val="smoothMarker"/>
        <c:varyColors val="0"/>
        <c:ser>
          <c:idx val="1"/>
          <c:order val="1"/>
          <c:marker>
            <c:symbol val="none"/>
          </c:marker>
          <c:xVal>
            <c:numRef>
              <c:f>PLANES!$K$24:$K$25</c:f>
              <c:numCache>
                <c:formatCode>General</c:formatCode>
                <c:ptCount val="2"/>
                <c:pt idx="0">
                  <c:v>0</c:v>
                </c:pt>
                <c:pt idx="1">
                  <c:v>0.65885186016361064</c:v>
                </c:pt>
              </c:numCache>
            </c:numRef>
          </c:xVal>
          <c:yVal>
            <c:numRef>
              <c:f>PLANES!$L$24:$L$25</c:f>
              <c:numCache>
                <c:formatCode>General</c:formatCode>
                <c:ptCount val="2"/>
                <c:pt idx="0">
                  <c:v>0</c:v>
                </c:pt>
                <c:pt idx="1">
                  <c:v>0.75227270743989516</c:v>
                </c:pt>
              </c:numCache>
            </c:numRef>
          </c:yVal>
          <c:smooth val="1"/>
          <c:extLst>
            <c:ext xmlns:c16="http://schemas.microsoft.com/office/drawing/2014/chart" uri="{C3380CC4-5D6E-409C-BE32-E72D297353CC}">
              <c16:uniqueId val="{00000017-9CC2-4674-8B64-5535784C84A0}"/>
            </c:ext>
          </c:extLst>
        </c:ser>
        <c:dLbls>
          <c:showLegendKey val="0"/>
          <c:showVal val="0"/>
          <c:showCatName val="0"/>
          <c:showSerName val="0"/>
          <c:showPercent val="0"/>
          <c:showBubbleSize val="0"/>
        </c:dLbls>
        <c:axId val="222880128"/>
        <c:axId val="222849664"/>
      </c:scatterChart>
      <c:valAx>
        <c:axId val="222849664"/>
        <c:scaling>
          <c:orientation val="minMax"/>
          <c:max val="1"/>
          <c:min val="-1"/>
        </c:scaling>
        <c:delete val="1"/>
        <c:axPos val="l"/>
        <c:numFmt formatCode="General" sourceLinked="1"/>
        <c:majorTickMark val="out"/>
        <c:minorTickMark val="none"/>
        <c:tickLblPos val="nextTo"/>
        <c:crossAx val="222880128"/>
        <c:crosses val="autoZero"/>
        <c:crossBetween val="midCat"/>
      </c:valAx>
      <c:valAx>
        <c:axId val="222880128"/>
        <c:scaling>
          <c:orientation val="minMax"/>
          <c:max val="1"/>
          <c:min val="-1"/>
        </c:scaling>
        <c:delete val="1"/>
        <c:axPos val="b"/>
        <c:numFmt formatCode="General" sourceLinked="1"/>
        <c:majorTickMark val="out"/>
        <c:minorTickMark val="none"/>
        <c:tickLblPos val="nextTo"/>
        <c:crossAx val="222849664"/>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Hoja2!$D$2:$H$2</c:f>
              <c:strCache>
                <c:ptCount val="5"/>
                <c:pt idx="0">
                  <c:v>NIVEL DE CUMPLIMIENTO</c:v>
                </c:pt>
                <c:pt idx="3">
                  <c:v>2018</c:v>
                </c:pt>
                <c:pt idx="4">
                  <c:v>2019-2020</c:v>
                </c:pt>
              </c:strCache>
            </c:strRef>
          </c:cat>
          <c:val>
            <c:numRef>
              <c:f>Hoja2!$K$5:$M$5</c:f>
              <c:numCache>
                <c:formatCode>0%</c:formatCode>
                <c:ptCount val="3"/>
                <c:pt idx="0">
                  <c:v>0.4</c:v>
                </c:pt>
                <c:pt idx="1">
                  <c:v>0.65</c:v>
                </c:pt>
                <c:pt idx="2">
                  <c:v>1</c:v>
                </c:pt>
              </c:numCache>
            </c:numRef>
          </c:val>
          <c:extLst>
            <c:ext xmlns:c16="http://schemas.microsoft.com/office/drawing/2014/chart" uri="{C3380CC4-5D6E-409C-BE32-E72D297353CC}">
              <c16:uniqueId val="{00000000-1304-4419-9073-3521A4975A95}"/>
            </c:ext>
          </c:extLst>
        </c:ser>
        <c:dLbls>
          <c:showLegendKey val="0"/>
          <c:showVal val="0"/>
          <c:showCatName val="0"/>
          <c:showSerName val="0"/>
          <c:showPercent val="0"/>
          <c:showBubbleSize val="0"/>
        </c:dLbls>
        <c:gapWidth val="150"/>
        <c:axId val="237048960"/>
        <c:axId val="237050496"/>
      </c:barChart>
      <c:catAx>
        <c:axId val="23704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7050496"/>
        <c:crosses val="autoZero"/>
        <c:auto val="1"/>
        <c:lblAlgn val="ctr"/>
        <c:lblOffset val="100"/>
        <c:noMultiLvlLbl val="0"/>
      </c:catAx>
      <c:valAx>
        <c:axId val="23705049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3704896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4456036745406818E-2"/>
          <c:y val="0.1096631863748309"/>
          <c:w val="0.89332174103237105"/>
          <c:h val="0.75553412651612384"/>
        </c:manualLayout>
      </c:layout>
      <c:bar3DChart>
        <c:barDir val="col"/>
        <c:grouping val="clustered"/>
        <c:varyColors val="0"/>
        <c:ser>
          <c:idx val="0"/>
          <c:order val="0"/>
          <c:tx>
            <c:strRef>
              <c:f>'CONSULTA INDICADOR'!$E$25</c:f>
              <c:strCache>
                <c:ptCount val="1"/>
                <c:pt idx="0">
                  <c:v>PROGRAMADO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dLbl>
              <c:idx val="0"/>
              <c:layout>
                <c:manualLayout>
                  <c:x val="-1.4724552321435817E-2"/>
                  <c:y val="-5.573172240862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B32-48A5-91CD-53DA7D9FFFCD}"/>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'CONSULTA INDICADOR'!$D$26:$D$30</c:f>
              <c:numCache>
                <c:formatCode>General</c:formatCode>
                <c:ptCount val="5"/>
                <c:pt idx="0">
                  <c:v>2016</c:v>
                </c:pt>
                <c:pt idx="1">
                  <c:v>2017</c:v>
                </c:pt>
                <c:pt idx="2">
                  <c:v>2018</c:v>
                </c:pt>
                <c:pt idx="3">
                  <c:v>2019</c:v>
                </c:pt>
                <c:pt idx="4">
                  <c:v>2020</c:v>
                </c:pt>
              </c:numCache>
            </c:numRef>
          </c:cat>
          <c:val>
            <c:numRef>
              <c:f>'CONSULTA INDICADOR'!$E$26:$E$30</c:f>
              <c:numCache>
                <c:formatCode>General</c:formatCode>
                <c:ptCount val="5"/>
                <c:pt idx="0">
                  <c:v>0.86</c:v>
                </c:pt>
                <c:pt idx="1">
                  <c:v>0.86099999999999999</c:v>
                </c:pt>
                <c:pt idx="2">
                  <c:v>0.86499999999999999</c:v>
                </c:pt>
                <c:pt idx="3">
                  <c:v>0.86699999999999999</c:v>
                </c:pt>
                <c:pt idx="4">
                  <c:v>0.87</c:v>
                </c:pt>
              </c:numCache>
            </c:numRef>
          </c:val>
          <c:extLst>
            <c:ext xmlns:c16="http://schemas.microsoft.com/office/drawing/2014/chart" uri="{C3380CC4-5D6E-409C-BE32-E72D297353CC}">
              <c16:uniqueId val="{00000000-2C74-43C4-A609-90BC2F6FF9F8}"/>
            </c:ext>
          </c:extLst>
        </c:ser>
        <c:ser>
          <c:idx val="1"/>
          <c:order val="1"/>
          <c:tx>
            <c:strRef>
              <c:f>'CONSULTA INDICADOR'!$F$25</c:f>
              <c:strCache>
                <c:ptCount val="1"/>
                <c:pt idx="0">
                  <c:v>EJECUTADO</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'CONSULTA INDICADOR'!$D$26:$D$30</c:f>
              <c:numCache>
                <c:formatCode>General</c:formatCode>
                <c:ptCount val="5"/>
                <c:pt idx="0">
                  <c:v>2016</c:v>
                </c:pt>
                <c:pt idx="1">
                  <c:v>2017</c:v>
                </c:pt>
                <c:pt idx="2">
                  <c:v>2018</c:v>
                </c:pt>
                <c:pt idx="3">
                  <c:v>2019</c:v>
                </c:pt>
                <c:pt idx="4">
                  <c:v>2020</c:v>
                </c:pt>
              </c:numCache>
            </c:numRef>
          </c:cat>
          <c:val>
            <c:numRef>
              <c:f>'CONSULTA INDICADOR'!$F$26:$F$30</c:f>
              <c:numCache>
                <c:formatCode>0.00</c:formatCode>
                <c:ptCount val="5"/>
                <c:pt idx="0">
                  <c:v>0.87</c:v>
                </c:pt>
                <c:pt idx="1">
                  <c:v>0.91300000000000003</c:v>
                </c:pt>
                <c:pt idx="2">
                  <c:v>0.92</c:v>
                </c:pt>
                <c:pt idx="3">
                  <c:v>0</c:v>
                </c:pt>
                <c:pt idx="4">
                  <c:v>0</c:v>
                </c:pt>
              </c:numCache>
            </c:numRef>
          </c:val>
          <c:extLst>
            <c:ext xmlns:c16="http://schemas.microsoft.com/office/drawing/2014/chart" uri="{C3380CC4-5D6E-409C-BE32-E72D297353CC}">
              <c16:uniqueId val="{00000001-2C74-43C4-A609-90BC2F6FF9F8}"/>
            </c:ext>
          </c:extLst>
        </c:ser>
        <c:ser>
          <c:idx val="2"/>
          <c:order val="2"/>
          <c:tx>
            <c:strRef>
              <c:f>'CONSULTA INDICADOR'!$G$25</c:f>
              <c:strCache>
                <c:ptCount val="1"/>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'CONSULTA INDICADOR'!$D$26:$D$30</c:f>
              <c:numCache>
                <c:formatCode>General</c:formatCode>
                <c:ptCount val="5"/>
                <c:pt idx="0">
                  <c:v>2016</c:v>
                </c:pt>
                <c:pt idx="1">
                  <c:v>2017</c:v>
                </c:pt>
                <c:pt idx="2">
                  <c:v>2018</c:v>
                </c:pt>
                <c:pt idx="3">
                  <c:v>2019</c:v>
                </c:pt>
                <c:pt idx="4">
                  <c:v>2020</c:v>
                </c:pt>
              </c:numCache>
            </c:numRef>
          </c:cat>
          <c:val>
            <c:numRef>
              <c:f>'CONSULTA INDICADOR'!$G$26:$G$30</c:f>
              <c:numCache>
                <c:formatCode>General</c:formatCode>
                <c:ptCount val="5"/>
              </c:numCache>
            </c:numRef>
          </c:val>
          <c:extLst>
            <c:ext xmlns:c16="http://schemas.microsoft.com/office/drawing/2014/chart" uri="{C3380CC4-5D6E-409C-BE32-E72D297353CC}">
              <c16:uniqueId val="{00000002-2C74-43C4-A609-90BC2F6FF9F8}"/>
            </c:ext>
          </c:extLst>
        </c:ser>
        <c:dLbls>
          <c:showLegendKey val="0"/>
          <c:showVal val="0"/>
          <c:showCatName val="0"/>
          <c:showSerName val="0"/>
          <c:showPercent val="0"/>
          <c:showBubbleSize val="0"/>
        </c:dLbls>
        <c:gapWidth val="65"/>
        <c:shape val="box"/>
        <c:axId val="181533696"/>
        <c:axId val="221008640"/>
        <c:axId val="0"/>
      </c:bar3DChart>
      <c:catAx>
        <c:axId val="181533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21008640"/>
        <c:crosses val="autoZero"/>
        <c:auto val="1"/>
        <c:lblAlgn val="ctr"/>
        <c:lblOffset val="100"/>
        <c:noMultiLvlLbl val="0"/>
      </c:catAx>
      <c:valAx>
        <c:axId val="221008640"/>
        <c:scaling>
          <c:orientation val="minMax"/>
        </c:scaling>
        <c:delete val="1"/>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crossAx val="18153369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0547959583957685E-2"/>
          <c:y val="6.536509432928099E-2"/>
          <c:w val="0.94103865994131797"/>
          <c:h val="0.81051182267629862"/>
        </c:manualLayout>
      </c:layout>
      <c:bar3DChart>
        <c:barDir val="col"/>
        <c:grouping val="clustered"/>
        <c:varyColors val="0"/>
        <c:ser>
          <c:idx val="0"/>
          <c:order val="0"/>
          <c:tx>
            <c:strRef>
              <c:f>'POR DEPENDENCIA'!$P$23</c:f>
              <c:strCache>
                <c:ptCount val="1"/>
                <c:pt idx="0">
                  <c:v>META</c:v>
                </c:pt>
              </c:strCache>
            </c:strRef>
          </c:tx>
          <c:spPr>
            <a:solidFill>
              <a:schemeClr val="accent5">
                <a:lumMod val="7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'POR DEPENDENCIA'!$N$24:$O$27</c:f>
              <c:strCache>
                <c:ptCount val="4"/>
                <c:pt idx="0">
                  <c:v>1er TRIMESTRE</c:v>
                </c:pt>
                <c:pt idx="1">
                  <c:v>2do TRIMESTRE</c:v>
                </c:pt>
                <c:pt idx="2">
                  <c:v>3er TRIMESTRE</c:v>
                </c:pt>
                <c:pt idx="3">
                  <c:v>4to TRIMESTRE</c:v>
                </c:pt>
              </c:strCache>
            </c:strRef>
          </c:cat>
          <c:val>
            <c:numRef>
              <c:f>'POR DEPENDENCIA'!$P$24:$P$27</c:f>
              <c:numCache>
                <c:formatCode>0.00</c:formatCode>
                <c:ptCount val="4"/>
                <c:pt idx="0">
                  <c:v>0</c:v>
                </c:pt>
                <c:pt idx="1">
                  <c:v>1</c:v>
                </c:pt>
                <c:pt idx="2">
                  <c:v>0</c:v>
                </c:pt>
                <c:pt idx="3">
                  <c:v>1</c:v>
                </c:pt>
              </c:numCache>
            </c:numRef>
          </c:val>
          <c:extLst>
            <c:ext xmlns:c16="http://schemas.microsoft.com/office/drawing/2014/chart" uri="{C3380CC4-5D6E-409C-BE32-E72D297353CC}">
              <c16:uniqueId val="{00000000-E165-4F87-A570-B8CE2D6DE305}"/>
            </c:ext>
          </c:extLst>
        </c:ser>
        <c:ser>
          <c:idx val="1"/>
          <c:order val="1"/>
          <c:tx>
            <c:strRef>
              <c:f>'POR DEPENDENCIA'!$Q$23</c:f>
              <c:strCache>
                <c:ptCount val="1"/>
                <c:pt idx="0">
                  <c:v>LOGRO</c:v>
                </c:pt>
              </c:strCache>
            </c:strRef>
          </c:tx>
          <c:spPr>
            <a:solidFill>
              <a:srgbClr val="92D050"/>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'POR DEPENDENCIA'!$N$24:$O$27</c:f>
              <c:strCache>
                <c:ptCount val="4"/>
                <c:pt idx="0">
                  <c:v>1er TRIMESTRE</c:v>
                </c:pt>
                <c:pt idx="1">
                  <c:v>2do TRIMESTRE</c:v>
                </c:pt>
                <c:pt idx="2">
                  <c:v>3er TRIMESTRE</c:v>
                </c:pt>
                <c:pt idx="3">
                  <c:v>4to TRIMESTRE</c:v>
                </c:pt>
              </c:strCache>
            </c:strRef>
          </c:cat>
          <c:val>
            <c:numRef>
              <c:f>'POR DEPENDENCIA'!$Q$24:$Q$27</c:f>
              <c:numCache>
                <c:formatCode>0.00</c:formatCode>
                <c:ptCount val="4"/>
                <c:pt idx="0">
                  <c:v>0</c:v>
                </c:pt>
                <c:pt idx="1">
                  <c:v>0</c:v>
                </c:pt>
                <c:pt idx="2">
                  <c:v>0</c:v>
                </c:pt>
                <c:pt idx="3">
                  <c:v>0</c:v>
                </c:pt>
              </c:numCache>
            </c:numRef>
          </c:val>
          <c:extLst>
            <c:ext xmlns:c16="http://schemas.microsoft.com/office/drawing/2014/chart" uri="{C3380CC4-5D6E-409C-BE32-E72D297353CC}">
              <c16:uniqueId val="{00000001-E165-4F87-A570-B8CE2D6DE305}"/>
            </c:ext>
          </c:extLst>
        </c:ser>
        <c:dLbls>
          <c:showLegendKey val="0"/>
          <c:showVal val="0"/>
          <c:showCatName val="0"/>
          <c:showSerName val="0"/>
          <c:showPercent val="0"/>
          <c:showBubbleSize val="0"/>
        </c:dLbls>
        <c:gapWidth val="65"/>
        <c:shape val="cylinder"/>
        <c:axId val="221474176"/>
        <c:axId val="221484160"/>
        <c:axId val="0"/>
      </c:bar3DChart>
      <c:catAx>
        <c:axId val="2214741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600" b="1" i="0" u="none" strike="noStrike" kern="1200" cap="all" baseline="0">
                <a:solidFill>
                  <a:schemeClr val="dk1">
                    <a:lumMod val="75000"/>
                    <a:lumOff val="25000"/>
                  </a:schemeClr>
                </a:solidFill>
                <a:latin typeface="+mn-lt"/>
                <a:ea typeface="+mn-ea"/>
                <a:cs typeface="+mn-cs"/>
              </a:defRPr>
            </a:pPr>
            <a:endParaRPr lang="es-CO"/>
          </a:p>
        </c:txPr>
        <c:crossAx val="221484160"/>
        <c:crosses val="autoZero"/>
        <c:auto val="1"/>
        <c:lblAlgn val="ctr"/>
        <c:lblOffset val="100"/>
        <c:noMultiLvlLbl val="0"/>
      </c:catAx>
      <c:valAx>
        <c:axId val="221484160"/>
        <c:scaling>
          <c:orientation val="minMax"/>
        </c:scaling>
        <c:delete val="1"/>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crossAx val="22147417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4456036745406818E-2"/>
          <c:y val="0.1096631863748309"/>
          <c:w val="0.89332174103237105"/>
          <c:h val="0.75553412651612384"/>
        </c:manualLayout>
      </c:layout>
      <c:bar3DChart>
        <c:barDir val="col"/>
        <c:grouping val="clustered"/>
        <c:varyColors val="0"/>
        <c:ser>
          <c:idx val="0"/>
          <c:order val="0"/>
          <c:tx>
            <c:strRef>
              <c:f>'POR DEPENDENCIA'!$H$23</c:f>
              <c:strCache>
                <c:ptCount val="1"/>
                <c:pt idx="0">
                  <c:v>PROGRAMADO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'POR DEPENDENCIA'!$G$24:$G$28</c:f>
              <c:numCache>
                <c:formatCode>General</c:formatCode>
                <c:ptCount val="5"/>
                <c:pt idx="0">
                  <c:v>2016</c:v>
                </c:pt>
                <c:pt idx="1">
                  <c:v>2017</c:v>
                </c:pt>
                <c:pt idx="2">
                  <c:v>2018</c:v>
                </c:pt>
                <c:pt idx="3">
                  <c:v>2019</c:v>
                </c:pt>
                <c:pt idx="4">
                  <c:v>2020</c:v>
                </c:pt>
              </c:numCache>
            </c:numRef>
          </c:cat>
          <c:val>
            <c:numRef>
              <c:f>'POR DEPENDENCIA'!$H$24:$H$28</c:f>
              <c:numCache>
                <c:formatCode>0.00</c:formatCode>
                <c:ptCount val="5"/>
                <c:pt idx="0">
                  <c:v>0</c:v>
                </c:pt>
                <c:pt idx="1">
                  <c:v>2</c:v>
                </c:pt>
                <c:pt idx="2">
                  <c:v>2</c:v>
                </c:pt>
                <c:pt idx="3">
                  <c:v>2</c:v>
                </c:pt>
                <c:pt idx="4">
                  <c:v>2</c:v>
                </c:pt>
              </c:numCache>
            </c:numRef>
          </c:val>
          <c:extLst>
            <c:ext xmlns:c16="http://schemas.microsoft.com/office/drawing/2014/chart" uri="{C3380CC4-5D6E-409C-BE32-E72D297353CC}">
              <c16:uniqueId val="{00000000-1709-4851-89D3-8D3364CEAB46}"/>
            </c:ext>
          </c:extLst>
        </c:ser>
        <c:ser>
          <c:idx val="1"/>
          <c:order val="1"/>
          <c:tx>
            <c:strRef>
              <c:f>'POR DEPENDENCIA'!$I$23</c:f>
              <c:strCache>
                <c:ptCount val="1"/>
                <c:pt idx="0">
                  <c:v>EJECUTADO</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'POR DEPENDENCIA'!$G$24:$G$28</c:f>
              <c:numCache>
                <c:formatCode>General</c:formatCode>
                <c:ptCount val="5"/>
                <c:pt idx="0">
                  <c:v>2016</c:v>
                </c:pt>
                <c:pt idx="1">
                  <c:v>2017</c:v>
                </c:pt>
                <c:pt idx="2">
                  <c:v>2018</c:v>
                </c:pt>
                <c:pt idx="3">
                  <c:v>2019</c:v>
                </c:pt>
                <c:pt idx="4">
                  <c:v>2020</c:v>
                </c:pt>
              </c:numCache>
            </c:numRef>
          </c:cat>
          <c:val>
            <c:numRef>
              <c:f>'POR DEPENDENCIA'!$I$24:$I$28</c:f>
              <c:numCache>
                <c:formatCode>0.00</c:formatCode>
                <c:ptCount val="5"/>
                <c:pt idx="0">
                  <c:v>0</c:v>
                </c:pt>
                <c:pt idx="1">
                  <c:v>7</c:v>
                </c:pt>
                <c:pt idx="2">
                  <c:v>2</c:v>
                </c:pt>
                <c:pt idx="3">
                  <c:v>0</c:v>
                </c:pt>
                <c:pt idx="4">
                  <c:v>0</c:v>
                </c:pt>
              </c:numCache>
            </c:numRef>
          </c:val>
          <c:extLst>
            <c:ext xmlns:c16="http://schemas.microsoft.com/office/drawing/2014/chart" uri="{C3380CC4-5D6E-409C-BE32-E72D297353CC}">
              <c16:uniqueId val="{00000001-1709-4851-89D3-8D3364CEAB46}"/>
            </c:ext>
          </c:extLst>
        </c:ser>
        <c:ser>
          <c:idx val="2"/>
          <c:order val="2"/>
          <c:tx>
            <c:strRef>
              <c:f>'POR DEPENDENCIA'!$J$23</c:f>
              <c:strCache>
                <c:ptCount val="1"/>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'POR DEPENDENCIA'!$G$24:$G$28</c:f>
              <c:numCache>
                <c:formatCode>General</c:formatCode>
                <c:ptCount val="5"/>
                <c:pt idx="0">
                  <c:v>2016</c:v>
                </c:pt>
                <c:pt idx="1">
                  <c:v>2017</c:v>
                </c:pt>
                <c:pt idx="2">
                  <c:v>2018</c:v>
                </c:pt>
                <c:pt idx="3">
                  <c:v>2019</c:v>
                </c:pt>
                <c:pt idx="4">
                  <c:v>2020</c:v>
                </c:pt>
              </c:numCache>
            </c:numRef>
          </c:cat>
          <c:val>
            <c:numRef>
              <c:f>'POR DEPENDENCIA'!$J$24:$J$28</c:f>
              <c:numCache>
                <c:formatCode>0.00</c:formatCode>
                <c:ptCount val="5"/>
              </c:numCache>
            </c:numRef>
          </c:val>
          <c:extLst>
            <c:ext xmlns:c16="http://schemas.microsoft.com/office/drawing/2014/chart" uri="{C3380CC4-5D6E-409C-BE32-E72D297353CC}">
              <c16:uniqueId val="{00000002-1709-4851-89D3-8D3364CEAB46}"/>
            </c:ext>
          </c:extLst>
        </c:ser>
        <c:dLbls>
          <c:showLegendKey val="0"/>
          <c:showVal val="0"/>
          <c:showCatName val="0"/>
          <c:showSerName val="0"/>
          <c:showPercent val="0"/>
          <c:showBubbleSize val="0"/>
        </c:dLbls>
        <c:gapWidth val="65"/>
        <c:shape val="box"/>
        <c:axId val="221317376"/>
        <c:axId val="221327360"/>
        <c:axId val="0"/>
      </c:bar3DChart>
      <c:catAx>
        <c:axId val="2213173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21327360"/>
        <c:crosses val="autoZero"/>
        <c:auto val="1"/>
        <c:lblAlgn val="ctr"/>
        <c:lblOffset val="100"/>
        <c:noMultiLvlLbl val="0"/>
      </c:catAx>
      <c:valAx>
        <c:axId val="221327360"/>
        <c:scaling>
          <c:orientation val="minMax"/>
        </c:scaling>
        <c:delete val="1"/>
        <c:axPos val="l"/>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crossAx val="22131737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4456036745406818E-2"/>
          <c:y val="0.1096631863748309"/>
          <c:w val="0.89332174103237105"/>
          <c:h val="0.75553412651612384"/>
        </c:manualLayout>
      </c:layout>
      <c:bar3DChart>
        <c:barDir val="col"/>
        <c:grouping val="clustered"/>
        <c:varyColors val="0"/>
        <c:ser>
          <c:idx val="0"/>
          <c:order val="0"/>
          <c:tx>
            <c:strRef>
              <c:f>'POR PROCESO'!$H$19</c:f>
              <c:strCache>
                <c:ptCount val="1"/>
                <c:pt idx="0">
                  <c:v>PROGRAMADO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'POR PROCESO'!$G$20:$G$24</c:f>
              <c:numCache>
                <c:formatCode>General</c:formatCode>
                <c:ptCount val="5"/>
                <c:pt idx="0">
                  <c:v>2016</c:v>
                </c:pt>
                <c:pt idx="1">
                  <c:v>2017</c:v>
                </c:pt>
                <c:pt idx="2">
                  <c:v>2018</c:v>
                </c:pt>
                <c:pt idx="3">
                  <c:v>2019</c:v>
                </c:pt>
                <c:pt idx="4">
                  <c:v>2020</c:v>
                </c:pt>
              </c:numCache>
            </c:numRef>
          </c:cat>
          <c:val>
            <c:numRef>
              <c:f>'POR PROCESO'!$H$20:$H$24</c:f>
              <c:numCache>
                <c:formatCode>0.00</c:formatCode>
                <c:ptCount val="5"/>
                <c:pt idx="0">
                  <c:v>0</c:v>
                </c:pt>
                <c:pt idx="1">
                  <c:v>1</c:v>
                </c:pt>
                <c:pt idx="2">
                  <c:v>1</c:v>
                </c:pt>
                <c:pt idx="3">
                  <c:v>0</c:v>
                </c:pt>
                <c:pt idx="4">
                  <c:v>0</c:v>
                </c:pt>
              </c:numCache>
            </c:numRef>
          </c:val>
          <c:extLst>
            <c:ext xmlns:c16="http://schemas.microsoft.com/office/drawing/2014/chart" uri="{C3380CC4-5D6E-409C-BE32-E72D297353CC}">
              <c16:uniqueId val="{00000000-A1FB-46A8-B2A8-7CA1CAEA6515}"/>
            </c:ext>
          </c:extLst>
        </c:ser>
        <c:ser>
          <c:idx val="1"/>
          <c:order val="1"/>
          <c:tx>
            <c:strRef>
              <c:f>'POR PROCESO'!$I$19</c:f>
              <c:strCache>
                <c:ptCount val="1"/>
                <c:pt idx="0">
                  <c:v>EJECUTADO</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'POR PROCESO'!$G$20:$G$24</c:f>
              <c:numCache>
                <c:formatCode>General</c:formatCode>
                <c:ptCount val="5"/>
                <c:pt idx="0">
                  <c:v>2016</c:v>
                </c:pt>
                <c:pt idx="1">
                  <c:v>2017</c:v>
                </c:pt>
                <c:pt idx="2">
                  <c:v>2018</c:v>
                </c:pt>
                <c:pt idx="3">
                  <c:v>2019</c:v>
                </c:pt>
                <c:pt idx="4">
                  <c:v>2020</c:v>
                </c:pt>
              </c:numCache>
            </c:numRef>
          </c:cat>
          <c:val>
            <c:numRef>
              <c:f>'POR PROCESO'!$I$20:$I$24</c:f>
              <c:numCache>
                <c:formatCode>0.00</c:formatCode>
                <c:ptCount val="5"/>
                <c:pt idx="0">
                  <c:v>0</c:v>
                </c:pt>
                <c:pt idx="1">
                  <c:v>1</c:v>
                </c:pt>
                <c:pt idx="2">
                  <c:v>1</c:v>
                </c:pt>
                <c:pt idx="3">
                  <c:v>0</c:v>
                </c:pt>
                <c:pt idx="4">
                  <c:v>0</c:v>
                </c:pt>
              </c:numCache>
            </c:numRef>
          </c:val>
          <c:extLst>
            <c:ext xmlns:c16="http://schemas.microsoft.com/office/drawing/2014/chart" uri="{C3380CC4-5D6E-409C-BE32-E72D297353CC}">
              <c16:uniqueId val="{00000001-A1FB-46A8-B2A8-7CA1CAEA6515}"/>
            </c:ext>
          </c:extLst>
        </c:ser>
        <c:ser>
          <c:idx val="2"/>
          <c:order val="2"/>
          <c:tx>
            <c:strRef>
              <c:f>'POR PROCESO'!$J$19</c:f>
              <c:strCache>
                <c:ptCount val="1"/>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'POR PROCESO'!$G$20:$G$24</c:f>
              <c:numCache>
                <c:formatCode>General</c:formatCode>
                <c:ptCount val="5"/>
                <c:pt idx="0">
                  <c:v>2016</c:v>
                </c:pt>
                <c:pt idx="1">
                  <c:v>2017</c:v>
                </c:pt>
                <c:pt idx="2">
                  <c:v>2018</c:v>
                </c:pt>
                <c:pt idx="3">
                  <c:v>2019</c:v>
                </c:pt>
                <c:pt idx="4">
                  <c:v>2020</c:v>
                </c:pt>
              </c:numCache>
            </c:numRef>
          </c:cat>
          <c:val>
            <c:numRef>
              <c:f>'POR PROCESO'!$J$20:$J$24</c:f>
              <c:numCache>
                <c:formatCode>0.00</c:formatCode>
                <c:ptCount val="5"/>
              </c:numCache>
            </c:numRef>
          </c:val>
          <c:extLst>
            <c:ext xmlns:c16="http://schemas.microsoft.com/office/drawing/2014/chart" uri="{C3380CC4-5D6E-409C-BE32-E72D297353CC}">
              <c16:uniqueId val="{00000002-A1FB-46A8-B2A8-7CA1CAEA6515}"/>
            </c:ext>
          </c:extLst>
        </c:ser>
        <c:dLbls>
          <c:showLegendKey val="0"/>
          <c:showVal val="0"/>
          <c:showCatName val="0"/>
          <c:showSerName val="0"/>
          <c:showPercent val="0"/>
          <c:showBubbleSize val="0"/>
        </c:dLbls>
        <c:gapWidth val="65"/>
        <c:shape val="box"/>
        <c:axId val="221438336"/>
        <c:axId val="221439872"/>
        <c:axId val="0"/>
      </c:bar3DChart>
      <c:catAx>
        <c:axId val="2214383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21439872"/>
        <c:crosses val="autoZero"/>
        <c:auto val="1"/>
        <c:lblAlgn val="ctr"/>
        <c:lblOffset val="100"/>
        <c:noMultiLvlLbl val="0"/>
      </c:catAx>
      <c:valAx>
        <c:axId val="221439872"/>
        <c:scaling>
          <c:orientation val="minMax"/>
        </c:scaling>
        <c:delete val="1"/>
        <c:axPos val="l"/>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crossAx val="22143833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0547959583957685E-2"/>
          <c:y val="6.536509432928099E-2"/>
          <c:w val="0.94103865994131797"/>
          <c:h val="0.81051182267629862"/>
        </c:manualLayout>
      </c:layout>
      <c:bar3DChart>
        <c:barDir val="col"/>
        <c:grouping val="clustered"/>
        <c:varyColors val="0"/>
        <c:ser>
          <c:idx val="0"/>
          <c:order val="0"/>
          <c:tx>
            <c:strRef>
              <c:f>'POR PROCESO'!$P$19</c:f>
              <c:strCache>
                <c:ptCount val="1"/>
                <c:pt idx="0">
                  <c:v>META</c:v>
                </c:pt>
              </c:strCache>
            </c:strRef>
          </c:tx>
          <c:spPr>
            <a:solidFill>
              <a:schemeClr val="accent4">
                <a:lumMod val="60000"/>
                <a:lumOff val="40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'POR PROCESO'!$N$20:$O$23</c:f>
              <c:strCache>
                <c:ptCount val="4"/>
                <c:pt idx="0">
                  <c:v>1er TRIMESTRE</c:v>
                </c:pt>
                <c:pt idx="1">
                  <c:v>2do TRIMESTRE</c:v>
                </c:pt>
                <c:pt idx="2">
                  <c:v>3er TRIMESTRE</c:v>
                </c:pt>
                <c:pt idx="3">
                  <c:v>4to TRIMESTRE</c:v>
                </c:pt>
              </c:strCache>
            </c:strRef>
          </c:cat>
          <c:val>
            <c:numRef>
              <c:f>'POR PROCESO'!$P$20:$P$23</c:f>
              <c:numCache>
                <c:formatCode>#,##0.00</c:formatCode>
                <c:ptCount val="4"/>
                <c:pt idx="0">
                  <c:v>0</c:v>
                </c:pt>
                <c:pt idx="1">
                  <c:v>0</c:v>
                </c:pt>
                <c:pt idx="2">
                  <c:v>0</c:v>
                </c:pt>
                <c:pt idx="3">
                  <c:v>0</c:v>
                </c:pt>
              </c:numCache>
            </c:numRef>
          </c:val>
          <c:extLst>
            <c:ext xmlns:c16="http://schemas.microsoft.com/office/drawing/2014/chart" uri="{C3380CC4-5D6E-409C-BE32-E72D297353CC}">
              <c16:uniqueId val="{00000000-2A4D-4B29-B6B0-568D5D1A3AA0}"/>
            </c:ext>
          </c:extLst>
        </c:ser>
        <c:ser>
          <c:idx val="1"/>
          <c:order val="1"/>
          <c:tx>
            <c:strRef>
              <c:f>'POR PROCESO'!$Q$19</c:f>
              <c:strCache>
                <c:ptCount val="1"/>
                <c:pt idx="0">
                  <c:v>LOGRO</c:v>
                </c:pt>
              </c:strCache>
            </c:strRef>
          </c:tx>
          <c:spPr>
            <a:solidFill>
              <a:srgbClr val="808000"/>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'POR PROCESO'!$N$20:$O$23</c:f>
              <c:strCache>
                <c:ptCount val="4"/>
                <c:pt idx="0">
                  <c:v>1er TRIMESTRE</c:v>
                </c:pt>
                <c:pt idx="1">
                  <c:v>2do TRIMESTRE</c:v>
                </c:pt>
                <c:pt idx="2">
                  <c:v>3er TRIMESTRE</c:v>
                </c:pt>
                <c:pt idx="3">
                  <c:v>4to TRIMESTRE</c:v>
                </c:pt>
              </c:strCache>
            </c:strRef>
          </c:cat>
          <c:val>
            <c:numRef>
              <c:f>'POR PROCESO'!$Q$20:$Q$23</c:f>
              <c:numCache>
                <c:formatCode>0.00</c:formatCode>
                <c:ptCount val="4"/>
                <c:pt idx="0">
                  <c:v>0</c:v>
                </c:pt>
                <c:pt idx="1">
                  <c:v>0</c:v>
                </c:pt>
                <c:pt idx="2">
                  <c:v>0</c:v>
                </c:pt>
                <c:pt idx="3">
                  <c:v>0</c:v>
                </c:pt>
              </c:numCache>
            </c:numRef>
          </c:val>
          <c:extLst>
            <c:ext xmlns:c16="http://schemas.microsoft.com/office/drawing/2014/chart" uri="{C3380CC4-5D6E-409C-BE32-E72D297353CC}">
              <c16:uniqueId val="{00000001-2A4D-4B29-B6B0-568D5D1A3AA0}"/>
            </c:ext>
          </c:extLst>
        </c:ser>
        <c:dLbls>
          <c:showLegendKey val="0"/>
          <c:showVal val="0"/>
          <c:showCatName val="0"/>
          <c:showSerName val="0"/>
          <c:showPercent val="0"/>
          <c:showBubbleSize val="0"/>
        </c:dLbls>
        <c:gapWidth val="65"/>
        <c:shape val="cylinder"/>
        <c:axId val="222474624"/>
        <c:axId val="222476160"/>
        <c:axId val="0"/>
      </c:bar3DChart>
      <c:catAx>
        <c:axId val="2224746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22476160"/>
        <c:crosses val="autoZero"/>
        <c:auto val="1"/>
        <c:lblAlgn val="ctr"/>
        <c:lblOffset val="100"/>
        <c:noMultiLvlLbl val="0"/>
      </c:catAx>
      <c:valAx>
        <c:axId val="222476160"/>
        <c:scaling>
          <c:orientation val="minMax"/>
        </c:scaling>
        <c:delete val="1"/>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crossAx val="222474624"/>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073297124494144E-2"/>
          <c:y val="0.20079311122960988"/>
          <c:w val="0.97292674936213719"/>
          <c:h val="0.72194352106956394"/>
        </c:manualLayout>
      </c:layout>
      <c:barChart>
        <c:barDir val="bar"/>
        <c:grouping val="stacked"/>
        <c:varyColors val="0"/>
        <c:ser>
          <c:idx val="0"/>
          <c:order val="0"/>
          <c:spPr>
            <a:solidFill>
              <a:schemeClr val="accent1"/>
            </a:solidFill>
            <a:ln>
              <a:noFill/>
            </a:ln>
            <a:effectLst/>
          </c:spPr>
          <c:invertIfNegative val="0"/>
          <c:dLbls>
            <c:dLbl>
              <c:idx val="0"/>
              <c:layout>
                <c:manualLayout>
                  <c:x val="4.126622121607664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97-4AEA-933E-8FD4C6402F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'PLAN DE DESARROLLO'!$F$29</c:f>
              <c:numCache>
                <c:formatCode>0%</c:formatCode>
                <c:ptCount val="1"/>
                <c:pt idx="0">
                  <c:v>0.11199465683494043</c:v>
                </c:pt>
              </c:numCache>
            </c:numRef>
          </c:val>
          <c:extLst>
            <c:ext xmlns:c16="http://schemas.microsoft.com/office/drawing/2014/chart" uri="{C3380CC4-5D6E-409C-BE32-E72D297353CC}">
              <c16:uniqueId val="{00000001-2697-4AEA-933E-8FD4C6402F3E}"/>
            </c:ext>
          </c:extLst>
        </c:ser>
        <c:ser>
          <c:idx val="1"/>
          <c:order val="1"/>
          <c:spPr>
            <a:solidFill>
              <a:schemeClr val="accent2"/>
            </a:solidFill>
            <a:ln>
              <a:noFill/>
            </a:ln>
            <a:effectLst/>
          </c:spPr>
          <c:invertIfNegative val="0"/>
          <c:dLbls>
            <c:dLbl>
              <c:idx val="0"/>
              <c:layout>
                <c:manualLayout>
                  <c:x val="4.2652932472908828E-2"/>
                  <c:y val="-7.420982158006262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97-4AEA-933E-8FD4C6402F3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'PLAN DE DESARROLLO'!$G$29</c:f>
              <c:numCache>
                <c:formatCode>0%</c:formatCode>
                <c:ptCount val="1"/>
                <c:pt idx="0">
                  <c:v>0.29100988329912653</c:v>
                </c:pt>
              </c:numCache>
            </c:numRef>
          </c:val>
          <c:extLst>
            <c:ext xmlns:c16="http://schemas.microsoft.com/office/drawing/2014/chart" uri="{C3380CC4-5D6E-409C-BE32-E72D297353CC}">
              <c16:uniqueId val="{00000003-2697-4AEA-933E-8FD4C6402F3E}"/>
            </c:ext>
          </c:extLst>
        </c:ser>
        <c:ser>
          <c:idx val="2"/>
          <c:order val="2"/>
          <c:spPr>
            <a:solidFill>
              <a:schemeClr val="accent3"/>
            </a:solidFill>
            <a:ln>
              <a:noFill/>
            </a:ln>
            <a:effectLst/>
          </c:spPr>
          <c:invertIfNegative val="0"/>
          <c:dLbls>
            <c:dLbl>
              <c:idx val="0"/>
              <c:layout>
                <c:manualLayout>
                  <c:x val="2.4326337204128964E-2"/>
                  <c:y val="-7.420982158006262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97-4AEA-933E-8FD4C6402F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'PLAN DE DESARROLLO'!$H$29</c:f>
              <c:numCache>
                <c:formatCode>0%</c:formatCode>
                <c:ptCount val="1"/>
                <c:pt idx="0">
                  <c:v>0.27825996348165505</c:v>
                </c:pt>
              </c:numCache>
            </c:numRef>
          </c:val>
          <c:extLst>
            <c:ext xmlns:c16="http://schemas.microsoft.com/office/drawing/2014/chart" uri="{C3380CC4-5D6E-409C-BE32-E72D297353CC}">
              <c16:uniqueId val="{00000005-2697-4AEA-933E-8FD4C6402F3E}"/>
            </c:ext>
          </c:extLst>
        </c:ser>
        <c:ser>
          <c:idx val="3"/>
          <c:order val="3"/>
          <c:spPr>
            <a:solidFill>
              <a:schemeClr val="accent4"/>
            </a:solidFill>
            <a:ln>
              <a:noFill/>
            </a:ln>
            <a:effectLst/>
          </c:spPr>
          <c:invertIfNegative val="0"/>
          <c:val>
            <c:numRef>
              <c:f>'PLAN DE DESARROLLO'!$I$29</c:f>
              <c:numCache>
                <c:formatCode>0%</c:formatCode>
                <c:ptCount val="1"/>
                <c:pt idx="0">
                  <c:v>0.13708607046070459</c:v>
                </c:pt>
              </c:numCache>
            </c:numRef>
          </c:val>
          <c:extLst>
            <c:ext xmlns:c16="http://schemas.microsoft.com/office/drawing/2014/chart" uri="{C3380CC4-5D6E-409C-BE32-E72D297353CC}">
              <c16:uniqueId val="{00000006-2697-4AEA-933E-8FD4C6402F3E}"/>
            </c:ext>
          </c:extLst>
        </c:ser>
        <c:ser>
          <c:idx val="4"/>
          <c:order val="4"/>
          <c:spPr>
            <a:solidFill>
              <a:schemeClr val="accent5"/>
            </a:solidFill>
            <a:ln>
              <a:noFill/>
            </a:ln>
            <a:effectLst/>
          </c:spPr>
          <c:invertIfNegative val="0"/>
          <c:val>
            <c:numRef>
              <c:f>'PLAN DE DESARROLLO'!$J$29</c:f>
              <c:numCache>
                <c:formatCode>General</c:formatCode>
                <c:ptCount val="1"/>
                <c:pt idx="0">
                  <c:v>0</c:v>
                </c:pt>
              </c:numCache>
            </c:numRef>
          </c:val>
          <c:extLst>
            <c:ext xmlns:c16="http://schemas.microsoft.com/office/drawing/2014/chart" uri="{C3380CC4-5D6E-409C-BE32-E72D297353CC}">
              <c16:uniqueId val="{00000007-2697-4AEA-933E-8FD4C6402F3E}"/>
            </c:ext>
          </c:extLst>
        </c:ser>
        <c:dLbls>
          <c:showLegendKey val="0"/>
          <c:showVal val="0"/>
          <c:showCatName val="0"/>
          <c:showSerName val="0"/>
          <c:showPercent val="0"/>
          <c:showBubbleSize val="0"/>
        </c:dLbls>
        <c:gapWidth val="150"/>
        <c:overlap val="100"/>
        <c:axId val="141366400"/>
        <c:axId val="141367936"/>
      </c:barChart>
      <c:catAx>
        <c:axId val="141366400"/>
        <c:scaling>
          <c:orientation val="minMax"/>
        </c:scaling>
        <c:delete val="1"/>
        <c:axPos val="l"/>
        <c:majorTickMark val="none"/>
        <c:minorTickMark val="none"/>
        <c:tickLblPos val="nextTo"/>
        <c:crossAx val="141367936"/>
        <c:crosses val="autoZero"/>
        <c:auto val="1"/>
        <c:lblAlgn val="ctr"/>
        <c:lblOffset val="100"/>
        <c:noMultiLvlLbl val="0"/>
      </c:catAx>
      <c:valAx>
        <c:axId val="141367936"/>
        <c:scaling>
          <c:orientation val="minMax"/>
          <c:max val="1"/>
        </c:scaling>
        <c:delete val="1"/>
        <c:axPos val="b"/>
        <c:numFmt formatCode="0%" sourceLinked="1"/>
        <c:majorTickMark val="none"/>
        <c:minorTickMark val="none"/>
        <c:tickLblPos val="nextTo"/>
        <c:crossAx val="141366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073297124494144E-2"/>
          <c:y val="0.20079311122960988"/>
          <c:w val="0.97292670287550587"/>
          <c:h val="0.72194352106956394"/>
        </c:manualLayout>
      </c:layout>
      <c:barChart>
        <c:barDir val="bar"/>
        <c:grouping val="stacked"/>
        <c:varyColors val="0"/>
        <c:ser>
          <c:idx val="0"/>
          <c:order val="0"/>
          <c:spPr>
            <a:solidFill>
              <a:schemeClr val="accent1"/>
            </a:solidFill>
            <a:ln>
              <a:noFill/>
            </a:ln>
            <a:effectLst/>
          </c:spPr>
          <c:invertIfNegative val="0"/>
          <c:dLbls>
            <c:dLbl>
              <c:idx val="0"/>
              <c:layout>
                <c:manualLayout>
                  <c:x val="4.126622121607664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BE-4D05-A1C1-9FA6247FAC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'PLAN DE DESARROLLO'!$F$29</c:f>
              <c:numCache>
                <c:formatCode>0%</c:formatCode>
                <c:ptCount val="1"/>
                <c:pt idx="0">
                  <c:v>0.11199465683494043</c:v>
                </c:pt>
              </c:numCache>
            </c:numRef>
          </c:val>
          <c:extLst>
            <c:ext xmlns:c16="http://schemas.microsoft.com/office/drawing/2014/chart" uri="{C3380CC4-5D6E-409C-BE32-E72D297353CC}">
              <c16:uniqueId val="{00000000-55CD-4ADC-B8C8-73818C079572}"/>
            </c:ext>
          </c:extLst>
        </c:ser>
        <c:ser>
          <c:idx val="1"/>
          <c:order val="1"/>
          <c:spPr>
            <a:solidFill>
              <a:schemeClr val="accent2"/>
            </a:solidFill>
            <a:ln>
              <a:noFill/>
            </a:ln>
            <a:effectLst/>
          </c:spPr>
          <c:invertIfNegative val="0"/>
          <c:dLbls>
            <c:dLbl>
              <c:idx val="0"/>
              <c:layout>
                <c:manualLayout>
                  <c:x val="4.2652932472908828E-2"/>
                  <c:y val="-7.420982158006262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5BE-4D05-A1C1-9FA6247FAC9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'PLAN DE DESARROLLO'!$G$29</c:f>
              <c:numCache>
                <c:formatCode>0%</c:formatCode>
                <c:ptCount val="1"/>
                <c:pt idx="0">
                  <c:v>0.29100988329912653</c:v>
                </c:pt>
              </c:numCache>
            </c:numRef>
          </c:val>
          <c:extLst>
            <c:ext xmlns:c16="http://schemas.microsoft.com/office/drawing/2014/chart" uri="{C3380CC4-5D6E-409C-BE32-E72D297353CC}">
              <c16:uniqueId val="{00000005-55CD-4ADC-B8C8-73818C079572}"/>
            </c:ext>
          </c:extLst>
        </c:ser>
        <c:ser>
          <c:idx val="2"/>
          <c:order val="2"/>
          <c:spPr>
            <a:solidFill>
              <a:schemeClr val="accent3"/>
            </a:solidFill>
            <a:ln>
              <a:noFill/>
            </a:ln>
            <a:effectLst/>
          </c:spPr>
          <c:invertIfNegative val="0"/>
          <c:dLbls>
            <c:dLbl>
              <c:idx val="0"/>
              <c:layout>
                <c:manualLayout>
                  <c:x val="2.4326337204128964E-2"/>
                  <c:y val="-7.420982158006262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592-44D4-AE39-37D2A8E2E4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'PLAN DE DESARROLLO'!$H$29</c:f>
              <c:numCache>
                <c:formatCode>0%</c:formatCode>
                <c:ptCount val="1"/>
                <c:pt idx="0">
                  <c:v>0.27825996348165505</c:v>
                </c:pt>
              </c:numCache>
            </c:numRef>
          </c:val>
          <c:extLst>
            <c:ext xmlns:c16="http://schemas.microsoft.com/office/drawing/2014/chart" uri="{C3380CC4-5D6E-409C-BE32-E72D297353CC}">
              <c16:uniqueId val="{00000006-55CD-4ADC-B8C8-73818C079572}"/>
            </c:ext>
          </c:extLst>
        </c:ser>
        <c:ser>
          <c:idx val="3"/>
          <c:order val="3"/>
          <c:spPr>
            <a:solidFill>
              <a:schemeClr val="accent4"/>
            </a:solidFill>
            <a:ln>
              <a:noFill/>
            </a:ln>
            <a:effectLst/>
          </c:spPr>
          <c:invertIfNegative val="0"/>
          <c:val>
            <c:numRef>
              <c:f>'PLAN DE DESARROLLO'!$I$29</c:f>
              <c:numCache>
                <c:formatCode>0%</c:formatCode>
                <c:ptCount val="1"/>
                <c:pt idx="0">
                  <c:v>0.13708607046070459</c:v>
                </c:pt>
              </c:numCache>
            </c:numRef>
          </c:val>
          <c:extLst>
            <c:ext xmlns:c16="http://schemas.microsoft.com/office/drawing/2014/chart" uri="{C3380CC4-5D6E-409C-BE32-E72D297353CC}">
              <c16:uniqueId val="{00000007-55CD-4ADC-B8C8-73818C079572}"/>
            </c:ext>
          </c:extLst>
        </c:ser>
        <c:ser>
          <c:idx val="4"/>
          <c:order val="4"/>
          <c:spPr>
            <a:solidFill>
              <a:schemeClr val="accent5"/>
            </a:solidFill>
            <a:ln>
              <a:noFill/>
            </a:ln>
            <a:effectLst/>
          </c:spPr>
          <c:invertIfNegative val="0"/>
          <c:val>
            <c:numRef>
              <c:f>'PLAN DE DESARROLLO'!$J$29</c:f>
              <c:numCache>
                <c:formatCode>General</c:formatCode>
                <c:ptCount val="1"/>
                <c:pt idx="0">
                  <c:v>0</c:v>
                </c:pt>
              </c:numCache>
            </c:numRef>
          </c:val>
          <c:extLst>
            <c:ext xmlns:c16="http://schemas.microsoft.com/office/drawing/2014/chart" uri="{C3380CC4-5D6E-409C-BE32-E72D297353CC}">
              <c16:uniqueId val="{00000008-55CD-4ADC-B8C8-73818C079572}"/>
            </c:ext>
          </c:extLst>
        </c:ser>
        <c:dLbls>
          <c:showLegendKey val="0"/>
          <c:showVal val="0"/>
          <c:showCatName val="0"/>
          <c:showSerName val="0"/>
          <c:showPercent val="0"/>
          <c:showBubbleSize val="0"/>
        </c:dLbls>
        <c:gapWidth val="150"/>
        <c:overlap val="100"/>
        <c:axId val="141366400"/>
        <c:axId val="141367936"/>
      </c:barChart>
      <c:catAx>
        <c:axId val="141366400"/>
        <c:scaling>
          <c:orientation val="minMax"/>
        </c:scaling>
        <c:delete val="1"/>
        <c:axPos val="l"/>
        <c:majorTickMark val="none"/>
        <c:minorTickMark val="none"/>
        <c:tickLblPos val="nextTo"/>
        <c:crossAx val="141367936"/>
        <c:crosses val="autoZero"/>
        <c:auto val="1"/>
        <c:lblAlgn val="ctr"/>
        <c:lblOffset val="100"/>
        <c:noMultiLvlLbl val="0"/>
      </c:catAx>
      <c:valAx>
        <c:axId val="141367936"/>
        <c:scaling>
          <c:orientation val="minMax"/>
          <c:max val="1"/>
        </c:scaling>
        <c:delete val="1"/>
        <c:axPos val="b"/>
        <c:numFmt formatCode="0%" sourceLinked="1"/>
        <c:majorTickMark val="none"/>
        <c:minorTickMark val="none"/>
        <c:tickLblPos val="nextTo"/>
        <c:crossAx val="141366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5510417441629"/>
          <c:y val="9.4359380976145685E-2"/>
          <c:w val="0.71806407364908531"/>
          <c:h val="0.8096017459342134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scene3d>
              <a:camera prst="orthographicFront"/>
              <a:lightRig rig="threePt" dir="t"/>
            </a:scene3d>
            <a:sp3d>
              <a:bevelT w="12700"/>
              <a:bevelB w="12700"/>
            </a:sp3d>
          </c:spPr>
          <c:dPt>
            <c:idx val="0"/>
            <c:bubble3D val="0"/>
            <c:spPr>
              <a:solidFill>
                <a:srgbClr val="FF0000"/>
              </a:solidFill>
              <a:ln>
                <a:noFill/>
              </a:ln>
              <a:scene3d>
                <a:camera prst="orthographicFront"/>
                <a:lightRig rig="threePt" dir="t"/>
              </a:scene3d>
              <a:sp3d>
                <a:bevelT w="12700"/>
                <a:bevelB w="12700"/>
              </a:sp3d>
            </c:spPr>
            <c:extLst>
              <c:ext xmlns:c16="http://schemas.microsoft.com/office/drawing/2014/chart" uri="{C3380CC4-5D6E-409C-BE32-E72D297353CC}">
                <c16:uniqueId val="{00000001-D1A6-449E-A0E6-2F9C78379E46}"/>
              </c:ext>
            </c:extLst>
          </c:dPt>
          <c:dPt>
            <c:idx val="1"/>
            <c:bubble3D val="0"/>
            <c:spPr>
              <a:gradFill flip="none" rotWithShape="1">
                <a:gsLst>
                  <a:gs pos="0">
                    <a:srgbClr val="FF0000"/>
                  </a:gs>
                  <a:gs pos="98000">
                    <a:srgbClr val="FF3300"/>
                  </a:gs>
                </a:gsLst>
                <a:path path="circle">
                  <a:fillToRect t="100000" r="100000"/>
                </a:path>
                <a:tileRect l="-100000" b="-100000"/>
              </a:gradFill>
              <a:ln>
                <a:noFill/>
              </a:ln>
              <a:scene3d>
                <a:camera prst="orthographicFront"/>
                <a:lightRig rig="threePt" dir="t"/>
              </a:scene3d>
              <a:sp3d>
                <a:bevelT w="12700"/>
                <a:bevelB w="12700"/>
              </a:sp3d>
            </c:spPr>
            <c:extLst>
              <c:ext xmlns:c16="http://schemas.microsoft.com/office/drawing/2014/chart" uri="{C3380CC4-5D6E-409C-BE32-E72D297353CC}">
                <c16:uniqueId val="{00000003-D1A6-449E-A0E6-2F9C78379E46}"/>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5-D1A6-449E-A0E6-2F9C78379E46}"/>
              </c:ext>
            </c:extLst>
          </c:dPt>
          <c:dPt>
            <c:idx val="3"/>
            <c:bubble3D val="0"/>
            <c:spPr>
              <a:gradFill flip="none" rotWithShape="1">
                <a:gsLst>
                  <a:gs pos="0">
                    <a:srgbClr val="FF0000"/>
                  </a:gs>
                  <a:gs pos="81000">
                    <a:srgbClr val="FFC000"/>
                  </a:gs>
                  <a:gs pos="36000">
                    <a:srgbClr val="FFC0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7-D1A6-449E-A0E6-2F9C78379E46}"/>
              </c:ext>
            </c:extLst>
          </c:dPt>
          <c:dPt>
            <c:idx val="4"/>
            <c:bubble3D val="0"/>
            <c:spPr>
              <a:gradFill flip="none" rotWithShape="1">
                <a:gsLst>
                  <a:gs pos="0">
                    <a:srgbClr val="FFFF00"/>
                  </a:gs>
                  <a:gs pos="100000">
                    <a:srgbClr val="FFFF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9-D1A6-449E-A0E6-2F9C78379E46}"/>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B-D1A6-449E-A0E6-2F9C78379E46}"/>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D-D1A6-449E-A0E6-2F9C78379E46}"/>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F-D1A6-449E-A0E6-2F9C78379E46}"/>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11-D1A6-449E-A0E6-2F9C78379E46}"/>
              </c:ext>
            </c:extLst>
          </c:dPt>
          <c:dPt>
            <c:idx val="9"/>
            <c:bubble3D val="0"/>
            <c:spPr>
              <a:solidFill>
                <a:schemeClr val="accent6">
                  <a:lumMod val="75000"/>
                </a:schemeClr>
              </a:solidFill>
              <a:ln>
                <a:noFill/>
              </a:ln>
              <a:scene3d>
                <a:camera prst="orthographicFront"/>
                <a:lightRig rig="threePt" dir="t"/>
              </a:scene3d>
              <a:sp3d>
                <a:bevelT w="12700"/>
                <a:bevelB w="12700"/>
              </a:sp3d>
            </c:spPr>
            <c:extLst>
              <c:ext xmlns:c16="http://schemas.microsoft.com/office/drawing/2014/chart" uri="{C3380CC4-5D6E-409C-BE32-E72D297353CC}">
                <c16:uniqueId val="{00000013-D1A6-449E-A0E6-2F9C78379E46}"/>
              </c:ext>
            </c:extLst>
          </c:dPt>
          <c:dPt>
            <c:idx val="10"/>
            <c:bubble3D val="0"/>
            <c:spPr>
              <a:noFill/>
              <a:ln>
                <a:noFill/>
              </a:ln>
              <a:scene3d>
                <a:camera prst="orthographicFront"/>
                <a:lightRig rig="threePt" dir="t"/>
              </a:scene3d>
              <a:sp3d>
                <a:bevelT w="12700"/>
                <a:bevelB w="12700"/>
              </a:sp3d>
            </c:spPr>
            <c:extLst>
              <c:ext xmlns:c16="http://schemas.microsoft.com/office/drawing/2014/chart" uri="{C3380CC4-5D6E-409C-BE32-E72D297353CC}">
                <c16:uniqueId val="{00000015-D1A6-449E-A0E6-2F9C78379E46}"/>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1A6-449E-A0E6-2F9C78379E46}"/>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1A6-449E-A0E6-2F9C78379E46}"/>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1A6-449E-A0E6-2F9C78379E46}"/>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1A6-449E-A0E6-2F9C78379E46}"/>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1A6-449E-A0E6-2F9C78379E46}"/>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1A6-449E-A0E6-2F9C78379E46}"/>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1A6-449E-A0E6-2F9C78379E46}"/>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1A6-449E-A0E6-2F9C78379E46}"/>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1A6-449E-A0E6-2F9C78379E46}"/>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1A6-449E-A0E6-2F9C78379E46}"/>
                </c:ext>
              </c:extLst>
            </c:dLbl>
            <c:dLbl>
              <c:idx val="10"/>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D1A6-449E-A0E6-2F9C78379E46}"/>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b="1">
                    <a:solidFill>
                      <a:schemeClr val="bg1"/>
                    </a:solidFill>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numRef>
              <c:f>[1]velocimetro!$A$24:$A$34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[2]velocimetro!$B$2:$B$12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D1A6-449E-A0E6-2F9C78379E46}"/>
            </c:ext>
          </c:extLst>
        </c:ser>
        <c:dLbls>
          <c:showLegendKey val="0"/>
          <c:showVal val="0"/>
          <c:showCatName val="0"/>
          <c:showSerName val="0"/>
          <c:showPercent val="0"/>
          <c:showBubbleSize val="0"/>
          <c:showLeaderLines val="0"/>
        </c:dLbls>
        <c:firstSliceAng val="270"/>
        <c:holeSize val="82"/>
      </c:doughnutChart>
      <c:scatterChart>
        <c:scatterStyle val="smoothMarker"/>
        <c:varyColors val="0"/>
        <c:ser>
          <c:idx val="1"/>
          <c:order val="1"/>
          <c:marker>
            <c:symbol val="none"/>
          </c:marker>
          <c:xVal>
            <c:numRef>
              <c:f>PLANES!$B$24:$B$25</c:f>
              <c:numCache>
                <c:formatCode>General</c:formatCode>
                <c:ptCount val="2"/>
                <c:pt idx="0">
                  <c:v>0</c:v>
                </c:pt>
                <c:pt idx="1">
                  <c:v>0.84154004195910104</c:v>
                </c:pt>
              </c:numCache>
            </c:numRef>
          </c:xVal>
          <c:yVal>
            <c:numRef>
              <c:f>PLANES!$C$24:$C$25</c:f>
              <c:numCache>
                <c:formatCode>General</c:formatCode>
                <c:ptCount val="2"/>
                <c:pt idx="0">
                  <c:v>0</c:v>
                </c:pt>
                <c:pt idx="1">
                  <c:v>0.54019474060700967</c:v>
                </c:pt>
              </c:numCache>
            </c:numRef>
          </c:yVal>
          <c:smooth val="1"/>
          <c:extLst>
            <c:ext xmlns:c16="http://schemas.microsoft.com/office/drawing/2014/chart" uri="{C3380CC4-5D6E-409C-BE32-E72D297353CC}">
              <c16:uniqueId val="{00000017-D1A6-449E-A0E6-2F9C78379E46}"/>
            </c:ext>
          </c:extLst>
        </c:ser>
        <c:dLbls>
          <c:showLegendKey val="0"/>
          <c:showVal val="0"/>
          <c:showCatName val="0"/>
          <c:showSerName val="0"/>
          <c:showPercent val="0"/>
          <c:showBubbleSize val="0"/>
        </c:dLbls>
        <c:axId val="174814336"/>
        <c:axId val="174808448"/>
      </c:scatterChart>
      <c:valAx>
        <c:axId val="174808448"/>
        <c:scaling>
          <c:orientation val="minMax"/>
          <c:max val="1"/>
          <c:min val="-1"/>
        </c:scaling>
        <c:delete val="1"/>
        <c:axPos val="l"/>
        <c:numFmt formatCode="General" sourceLinked="1"/>
        <c:majorTickMark val="out"/>
        <c:minorTickMark val="none"/>
        <c:tickLblPos val="nextTo"/>
        <c:crossAx val="174814336"/>
        <c:crosses val="autoZero"/>
        <c:crossBetween val="midCat"/>
      </c:valAx>
      <c:valAx>
        <c:axId val="174814336"/>
        <c:scaling>
          <c:orientation val="minMax"/>
          <c:max val="1"/>
          <c:min val="-1"/>
        </c:scaling>
        <c:delete val="1"/>
        <c:axPos val="b"/>
        <c:numFmt formatCode="General" sourceLinked="1"/>
        <c:majorTickMark val="out"/>
        <c:minorTickMark val="none"/>
        <c:tickLblPos val="nextTo"/>
        <c:crossAx val="174808448"/>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firstButton="1"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lockText="1" noThreeD="1"/>
</file>

<file path=xl/ctrlProps/ctrlProp16.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3.xml><?xml version="1.0" encoding="utf-8"?>
<formControlPr xmlns="http://schemas.microsoft.com/office/spreadsheetml/2009/9/main" objectType="Radio" firstButton="1"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checked="Checked" lockText="1"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firstButton="1"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INICIO!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7.jpeg"/><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7.jpeg"/><Relationship Id="rId1" Type="http://schemas.openxmlformats.org/officeDocument/2006/relationships/image" Target="../media/image4.jpeg"/><Relationship Id="rId4"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hyperlink" Target="#INICIO!A1"/><Relationship Id="rId4" Type="http://schemas.openxmlformats.org/officeDocument/2006/relationships/image" Target="../media/image7.jpeg"/></Relationships>
</file>

<file path=xl/drawings/_rels/drawing2.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8" Type="http://schemas.openxmlformats.org/officeDocument/2006/relationships/hyperlink" Target="#CMI!&#193;rea_de_impresi&#243;n"/><Relationship Id="rId3" Type="http://schemas.openxmlformats.org/officeDocument/2006/relationships/image" Target="../media/image7.jpeg"/><Relationship Id="rId7" Type="http://schemas.openxmlformats.org/officeDocument/2006/relationships/hyperlink" Target="#'POR PROCESO'!A1"/><Relationship Id="rId2" Type="http://schemas.openxmlformats.org/officeDocument/2006/relationships/hyperlink" Target="#'POR DEPENDENCIA'!A1"/><Relationship Id="rId1" Type="http://schemas.openxmlformats.org/officeDocument/2006/relationships/hyperlink" Target="#'CONSULTA INDICADOR'!A1"/><Relationship Id="rId6" Type="http://schemas.openxmlformats.org/officeDocument/2006/relationships/hyperlink" Target="#'PLAN ESTRAT&#201;GICO'!A1"/><Relationship Id="rId5" Type="http://schemas.openxmlformats.org/officeDocument/2006/relationships/hyperlink" Target="#'PLAN DE DESARROLLO'!A1"/><Relationship Id="rId4" Type="http://schemas.openxmlformats.org/officeDocument/2006/relationships/image" Target="../media/image4.jpeg"/><Relationship Id="rId9" Type="http://schemas.openxmlformats.org/officeDocument/2006/relationships/hyperlink" Target="#'Formato para Impresi&#243;n'!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chart" Target="../charts/chart1.xml"/><Relationship Id="rId5" Type="http://schemas.openxmlformats.org/officeDocument/2006/relationships/hyperlink" Target="#INICIO!A1"/><Relationship Id="rId4"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6.jpeg"/><Relationship Id="rId1" Type="http://schemas.openxmlformats.org/officeDocument/2006/relationships/chart" Target="../charts/chart3.xml"/><Relationship Id="rId5" Type="http://schemas.openxmlformats.org/officeDocument/2006/relationships/hyperlink" Target="#INICIO!A1"/><Relationship Id="rId4"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chart" Target="../charts/chart6.xml"/><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4</xdr:col>
      <xdr:colOff>323850</xdr:colOff>
      <xdr:row>35</xdr:row>
      <xdr:rowOff>285750</xdr:rowOff>
    </xdr:from>
    <xdr:to>
      <xdr:col>6</xdr:col>
      <xdr:colOff>107950</xdr:colOff>
      <xdr:row>42</xdr:row>
      <xdr:rowOff>25400</xdr:rowOff>
    </xdr:to>
    <xdr:sp macro="" textlink="">
      <xdr:nvSpPr>
        <xdr:cNvPr id="2" name="Rectángulo 1">
          <a:extLst>
            <a:ext uri="{FF2B5EF4-FFF2-40B4-BE49-F238E27FC236}">
              <a16:creationId xmlns:a16="http://schemas.microsoft.com/office/drawing/2014/main" id="{00000000-0008-0000-0000-000002000000}"/>
            </a:ext>
          </a:extLst>
        </xdr:cNvPr>
        <xdr:cNvSpPr/>
      </xdr:nvSpPr>
      <xdr:spPr>
        <a:xfrm>
          <a:off x="469900" y="7137400"/>
          <a:ext cx="1035050" cy="11811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mc:AlternateContent xmlns:mc="http://schemas.openxmlformats.org/markup-compatibility/2006">
    <mc:Choice xmlns:a14="http://schemas.microsoft.com/office/drawing/2010/main" Requires="a14">
      <xdr:twoCellAnchor editAs="absolute">
        <xdr:from>
          <xdr:col>4</xdr:col>
          <xdr:colOff>447675</xdr:colOff>
          <xdr:row>27</xdr:row>
          <xdr:rowOff>0</xdr:rowOff>
        </xdr:from>
        <xdr:to>
          <xdr:col>8</xdr:col>
          <xdr:colOff>342900</xdr:colOff>
          <xdr:row>28</xdr:row>
          <xdr:rowOff>9525</xdr:rowOff>
        </xdr:to>
        <xdr:sp macro="" textlink="">
          <xdr:nvSpPr>
            <xdr:cNvPr id="8212" name="Group Box 20" hidden="1">
              <a:extLst>
                <a:ext uri="{63B3BB69-23CF-44E3-9099-C40C66FF867C}">
                  <a14:compatExt spid="_x0000_s8212"/>
                </a:ext>
                <a:ext uri="{FF2B5EF4-FFF2-40B4-BE49-F238E27FC236}">
                  <a16:creationId xmlns:a16="http://schemas.microsoft.com/office/drawing/2014/main" id="{00000000-0008-0000-0000-000014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s-CO" sz="800" b="0" i="0" u="none" strike="noStrike" baseline="0">
                  <a:solidFill>
                    <a:srgbClr val="000000"/>
                  </a:solidFill>
                  <a:latin typeface="Segoe UI"/>
                  <a:cs typeface="Segoe UI"/>
                </a:rPr>
                <a:t>Anualización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9525</xdr:colOff>
          <xdr:row>27</xdr:row>
          <xdr:rowOff>114300</xdr:rowOff>
        </xdr:from>
        <xdr:to>
          <xdr:col>5</xdr:col>
          <xdr:colOff>1076325</xdr:colOff>
          <xdr:row>27</xdr:row>
          <xdr:rowOff>333375</xdr:rowOff>
        </xdr:to>
        <xdr:sp macro="" textlink="">
          <xdr:nvSpPr>
            <xdr:cNvPr id="8213" name="Option Button 21" hidden="1">
              <a:extLst>
                <a:ext uri="{63B3BB69-23CF-44E3-9099-C40C66FF867C}">
                  <a14:compatExt spid="_x0000_s8213"/>
                </a:ext>
                <a:ext uri="{FF2B5EF4-FFF2-40B4-BE49-F238E27FC236}">
                  <a16:creationId xmlns:a16="http://schemas.microsoft.com/office/drawing/2014/main" id="{00000000-0008-0000-0000-00001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Creciente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27</xdr:row>
          <xdr:rowOff>476250</xdr:rowOff>
        </xdr:from>
        <xdr:to>
          <xdr:col>5</xdr:col>
          <xdr:colOff>638175</xdr:colOff>
          <xdr:row>27</xdr:row>
          <xdr:rowOff>695325</xdr:rowOff>
        </xdr:to>
        <xdr:sp macro="" textlink="">
          <xdr:nvSpPr>
            <xdr:cNvPr id="8214" name="Option Button 22" hidden="1">
              <a:extLst>
                <a:ext uri="{63B3BB69-23CF-44E3-9099-C40C66FF867C}">
                  <a14:compatExt spid="_x0000_s8214"/>
                </a:ext>
                <a:ext uri="{FF2B5EF4-FFF2-40B4-BE49-F238E27FC236}">
                  <a16:creationId xmlns:a16="http://schemas.microsoft.com/office/drawing/2014/main" id="{00000000-0008-0000-0000-00001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Decreciente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27</xdr:row>
          <xdr:rowOff>180975</xdr:rowOff>
        </xdr:from>
        <xdr:to>
          <xdr:col>8</xdr:col>
          <xdr:colOff>47625</xdr:colOff>
          <xdr:row>27</xdr:row>
          <xdr:rowOff>400050</xdr:rowOff>
        </xdr:to>
        <xdr:sp macro="" textlink="">
          <xdr:nvSpPr>
            <xdr:cNvPr id="8215" name="Option Button 23" hidden="1">
              <a:extLst>
                <a:ext uri="{63B3BB69-23CF-44E3-9099-C40C66FF867C}">
                  <a14:compatExt spid="_x0000_s8215"/>
                </a:ext>
                <a:ext uri="{FF2B5EF4-FFF2-40B4-BE49-F238E27FC236}">
                  <a16:creationId xmlns:a16="http://schemas.microsoft.com/office/drawing/2014/main" id="{00000000-0008-0000-0000-00001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Suma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27</xdr:row>
          <xdr:rowOff>466725</xdr:rowOff>
        </xdr:from>
        <xdr:to>
          <xdr:col>8</xdr:col>
          <xdr:colOff>38100</xdr:colOff>
          <xdr:row>27</xdr:row>
          <xdr:rowOff>685800</xdr:rowOff>
        </xdr:to>
        <xdr:sp macro="" textlink="">
          <xdr:nvSpPr>
            <xdr:cNvPr id="8218" name="Option Button 26" hidden="1">
              <a:extLst>
                <a:ext uri="{63B3BB69-23CF-44E3-9099-C40C66FF867C}">
                  <a14:compatExt spid="_x0000_s8218"/>
                </a:ext>
                <a:ext uri="{FF2B5EF4-FFF2-40B4-BE49-F238E27FC236}">
                  <a16:creationId xmlns:a16="http://schemas.microsoft.com/office/drawing/2014/main" id="{00000000-0008-0000-00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Constante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27</xdr:row>
          <xdr:rowOff>0</xdr:rowOff>
        </xdr:from>
        <xdr:to>
          <xdr:col>15</xdr:col>
          <xdr:colOff>19050</xdr:colOff>
          <xdr:row>27</xdr:row>
          <xdr:rowOff>771525</xdr:rowOff>
        </xdr:to>
        <xdr:sp macro="" textlink="">
          <xdr:nvSpPr>
            <xdr:cNvPr id="8219" name="Group Box 27" hidden="1">
              <a:extLst>
                <a:ext uri="{63B3BB69-23CF-44E3-9099-C40C66FF867C}">
                  <a14:compatExt spid="_x0000_s8219"/>
                </a:ext>
                <a:ext uri="{FF2B5EF4-FFF2-40B4-BE49-F238E27FC236}">
                  <a16:creationId xmlns:a16="http://schemas.microsoft.com/office/drawing/2014/main" id="{00000000-0008-0000-0000-00001B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s-CO" sz="800" b="0" i="0" u="none" strike="noStrike" baseline="0">
                  <a:solidFill>
                    <a:srgbClr val="000000"/>
                  </a:solidFill>
                  <a:latin typeface="Segoe UI"/>
                  <a:cs typeface="Segoe UI"/>
                </a:rPr>
                <a:t>Periodicidad del reporte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27</xdr:row>
          <xdr:rowOff>95250</xdr:rowOff>
        </xdr:from>
        <xdr:to>
          <xdr:col>10</xdr:col>
          <xdr:colOff>381000</xdr:colOff>
          <xdr:row>27</xdr:row>
          <xdr:rowOff>314325</xdr:rowOff>
        </xdr:to>
        <xdr:sp macro="" textlink="">
          <xdr:nvSpPr>
            <xdr:cNvPr id="8220" name="Option Button 28" hidden="1">
              <a:extLst>
                <a:ext uri="{63B3BB69-23CF-44E3-9099-C40C66FF867C}">
                  <a14:compatExt spid="_x0000_s8220"/>
                </a:ext>
                <a:ext uri="{FF2B5EF4-FFF2-40B4-BE49-F238E27FC236}">
                  <a16:creationId xmlns:a16="http://schemas.microsoft.com/office/drawing/2014/main" id="{00000000-0008-0000-00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Mensual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371475</xdr:rowOff>
        </xdr:from>
        <xdr:to>
          <xdr:col>10</xdr:col>
          <xdr:colOff>428625</xdr:colOff>
          <xdr:row>27</xdr:row>
          <xdr:rowOff>590550</xdr:rowOff>
        </xdr:to>
        <xdr:sp macro="" textlink="">
          <xdr:nvSpPr>
            <xdr:cNvPr id="8221" name="Option Button 29" hidden="1">
              <a:extLst>
                <a:ext uri="{63B3BB69-23CF-44E3-9099-C40C66FF867C}">
                  <a14:compatExt spid="_x0000_s8221"/>
                </a:ext>
                <a:ext uri="{FF2B5EF4-FFF2-40B4-BE49-F238E27FC236}">
                  <a16:creationId xmlns:a16="http://schemas.microsoft.com/office/drawing/2014/main" id="{00000000-0008-0000-0000-00001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Semestral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27</xdr:row>
          <xdr:rowOff>85725</xdr:rowOff>
        </xdr:from>
        <xdr:to>
          <xdr:col>12</xdr:col>
          <xdr:colOff>400050</xdr:colOff>
          <xdr:row>27</xdr:row>
          <xdr:rowOff>304800</xdr:rowOff>
        </xdr:to>
        <xdr:sp macro="" textlink="">
          <xdr:nvSpPr>
            <xdr:cNvPr id="8222" name="Option Button 30" hidden="1">
              <a:extLst>
                <a:ext uri="{63B3BB69-23CF-44E3-9099-C40C66FF867C}">
                  <a14:compatExt spid="_x0000_s8222"/>
                </a:ext>
                <a:ext uri="{FF2B5EF4-FFF2-40B4-BE49-F238E27FC236}">
                  <a16:creationId xmlns:a16="http://schemas.microsoft.com/office/drawing/2014/main" id="{00000000-0008-0000-0000-00001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Bimestral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27</xdr:row>
          <xdr:rowOff>361950</xdr:rowOff>
        </xdr:from>
        <xdr:to>
          <xdr:col>12</xdr:col>
          <xdr:colOff>352425</xdr:colOff>
          <xdr:row>27</xdr:row>
          <xdr:rowOff>581025</xdr:rowOff>
        </xdr:to>
        <xdr:sp macro="" textlink="">
          <xdr:nvSpPr>
            <xdr:cNvPr id="8223" name="Option Button 31" hidden="1">
              <a:extLst>
                <a:ext uri="{63B3BB69-23CF-44E3-9099-C40C66FF867C}">
                  <a14:compatExt spid="_x0000_s8223"/>
                </a:ext>
                <a:ext uri="{FF2B5EF4-FFF2-40B4-BE49-F238E27FC236}">
                  <a16:creationId xmlns:a16="http://schemas.microsoft.com/office/drawing/2014/main" id="{00000000-0008-0000-0000-00001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Anual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123825</xdr:colOff>
          <xdr:row>27</xdr:row>
          <xdr:rowOff>266700</xdr:rowOff>
        </xdr:from>
        <xdr:to>
          <xdr:col>14</xdr:col>
          <xdr:colOff>381000</xdr:colOff>
          <xdr:row>27</xdr:row>
          <xdr:rowOff>485775</xdr:rowOff>
        </xdr:to>
        <xdr:sp macro="" textlink="">
          <xdr:nvSpPr>
            <xdr:cNvPr id="8224" name="Option Button 32" hidden="1">
              <a:extLst>
                <a:ext uri="{63B3BB69-23CF-44E3-9099-C40C66FF867C}">
                  <a14:compatExt spid="_x0000_s8224"/>
                </a:ext>
                <a:ext uri="{FF2B5EF4-FFF2-40B4-BE49-F238E27FC236}">
                  <a16:creationId xmlns:a16="http://schemas.microsoft.com/office/drawing/2014/main" id="{00000000-0008-0000-0000-00002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Trimestral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504825</xdr:colOff>
          <xdr:row>26</xdr:row>
          <xdr:rowOff>142875</xdr:rowOff>
        </xdr:from>
        <xdr:to>
          <xdr:col>18</xdr:col>
          <xdr:colOff>0</xdr:colOff>
          <xdr:row>28</xdr:row>
          <xdr:rowOff>0</xdr:rowOff>
        </xdr:to>
        <xdr:sp macro="" textlink="">
          <xdr:nvSpPr>
            <xdr:cNvPr id="8225" name="Group Box 33" hidden="1">
              <a:extLst>
                <a:ext uri="{63B3BB69-23CF-44E3-9099-C40C66FF867C}">
                  <a14:compatExt spid="_x0000_s8225"/>
                </a:ext>
                <a:ext uri="{FF2B5EF4-FFF2-40B4-BE49-F238E27FC236}">
                  <a16:creationId xmlns:a16="http://schemas.microsoft.com/office/drawing/2014/main" id="{00000000-0008-0000-0000-000021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s-CO" sz="800" b="0" i="0" u="none" strike="noStrike" baseline="0">
                  <a:solidFill>
                    <a:srgbClr val="000000"/>
                  </a:solidFill>
                  <a:latin typeface="Segoe UI"/>
                  <a:cs typeface="Segoe UI"/>
                </a:rPr>
                <a:t>Tipo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27</xdr:row>
          <xdr:rowOff>76200</xdr:rowOff>
        </xdr:from>
        <xdr:to>
          <xdr:col>17</xdr:col>
          <xdr:colOff>352425</xdr:colOff>
          <xdr:row>27</xdr:row>
          <xdr:rowOff>295275</xdr:rowOff>
        </xdr:to>
        <xdr:sp macro="" textlink="">
          <xdr:nvSpPr>
            <xdr:cNvPr id="8226" name="Option Button 34" hidden="1">
              <a:extLst>
                <a:ext uri="{63B3BB69-23CF-44E3-9099-C40C66FF867C}">
                  <a14:compatExt spid="_x0000_s8226"/>
                </a:ext>
                <a:ext uri="{FF2B5EF4-FFF2-40B4-BE49-F238E27FC236}">
                  <a16:creationId xmlns:a16="http://schemas.microsoft.com/office/drawing/2014/main" id="{00000000-0008-0000-0000-00002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Eficiencia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27</xdr:row>
          <xdr:rowOff>266700</xdr:rowOff>
        </xdr:from>
        <xdr:to>
          <xdr:col>17</xdr:col>
          <xdr:colOff>352425</xdr:colOff>
          <xdr:row>27</xdr:row>
          <xdr:rowOff>485775</xdr:rowOff>
        </xdr:to>
        <xdr:sp macro="" textlink="">
          <xdr:nvSpPr>
            <xdr:cNvPr id="8227" name="Option Button 35" hidden="1">
              <a:extLst>
                <a:ext uri="{63B3BB69-23CF-44E3-9099-C40C66FF867C}">
                  <a14:compatExt spid="_x0000_s8227"/>
                </a:ext>
                <a:ext uri="{FF2B5EF4-FFF2-40B4-BE49-F238E27FC236}">
                  <a16:creationId xmlns:a16="http://schemas.microsoft.com/office/drawing/2014/main" id="{00000000-0008-0000-0000-00002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Eficacia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27</xdr:row>
          <xdr:rowOff>466725</xdr:rowOff>
        </xdr:from>
        <xdr:to>
          <xdr:col>17</xdr:col>
          <xdr:colOff>352425</xdr:colOff>
          <xdr:row>27</xdr:row>
          <xdr:rowOff>685800</xdr:rowOff>
        </xdr:to>
        <xdr:sp macro="" textlink="">
          <xdr:nvSpPr>
            <xdr:cNvPr id="8228" name="Option Button 36" hidden="1">
              <a:extLst>
                <a:ext uri="{63B3BB69-23CF-44E3-9099-C40C66FF867C}">
                  <a14:compatExt spid="_x0000_s8228"/>
                </a:ext>
                <a:ext uri="{FF2B5EF4-FFF2-40B4-BE49-F238E27FC236}">
                  <a16:creationId xmlns:a16="http://schemas.microsoft.com/office/drawing/2014/main" id="{00000000-0008-0000-0000-00002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Efectividad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37</xdr:row>
          <xdr:rowOff>123825</xdr:rowOff>
        </xdr:from>
        <xdr:to>
          <xdr:col>5</xdr:col>
          <xdr:colOff>466725</xdr:colOff>
          <xdr:row>38</xdr:row>
          <xdr:rowOff>152400</xdr:rowOff>
        </xdr:to>
        <xdr:sp macro="" textlink="">
          <xdr:nvSpPr>
            <xdr:cNvPr id="8229" name="Option Button 37" hidden="1">
              <a:extLst>
                <a:ext uri="{63B3BB69-23CF-44E3-9099-C40C66FF867C}">
                  <a14:compatExt spid="_x0000_s8229"/>
                </a:ext>
                <a:ext uri="{FF2B5EF4-FFF2-40B4-BE49-F238E27FC236}">
                  <a16:creationId xmlns:a16="http://schemas.microsoft.com/office/drawing/2014/main" id="{00000000-0008-0000-0000-00002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Creación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38</xdr:row>
          <xdr:rowOff>171450</xdr:rowOff>
        </xdr:from>
        <xdr:to>
          <xdr:col>5</xdr:col>
          <xdr:colOff>457200</xdr:colOff>
          <xdr:row>40</xdr:row>
          <xdr:rowOff>9525</xdr:rowOff>
        </xdr:to>
        <xdr:sp macro="" textlink="">
          <xdr:nvSpPr>
            <xdr:cNvPr id="8230" name="Option Button 38" hidden="1">
              <a:extLst>
                <a:ext uri="{63B3BB69-23CF-44E3-9099-C40C66FF867C}">
                  <a14:compatExt spid="_x0000_s8230"/>
                </a:ext>
                <a:ext uri="{FF2B5EF4-FFF2-40B4-BE49-F238E27FC236}">
                  <a16:creationId xmlns:a16="http://schemas.microsoft.com/office/drawing/2014/main" id="{00000000-0008-0000-0000-00002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Modificación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40</xdr:row>
          <xdr:rowOff>9525</xdr:rowOff>
        </xdr:from>
        <xdr:to>
          <xdr:col>5</xdr:col>
          <xdr:colOff>457200</xdr:colOff>
          <xdr:row>41</xdr:row>
          <xdr:rowOff>57150</xdr:rowOff>
        </xdr:to>
        <xdr:sp macro="" textlink="">
          <xdr:nvSpPr>
            <xdr:cNvPr id="8231" name="Option Button 39" hidden="1">
              <a:extLst>
                <a:ext uri="{63B3BB69-23CF-44E3-9099-C40C66FF867C}">
                  <a14:compatExt spid="_x0000_s8231"/>
                </a:ext>
                <a:ext uri="{FF2B5EF4-FFF2-40B4-BE49-F238E27FC236}">
                  <a16:creationId xmlns:a16="http://schemas.microsoft.com/office/drawing/2014/main" id="{00000000-0008-0000-0000-00002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Anulación</a:t>
              </a:r>
            </a:p>
          </xdr:txBody>
        </xdr:sp>
        <xdr:clientData/>
      </xdr:twoCellAnchor>
    </mc:Choice>
    <mc:Fallback/>
  </mc:AlternateContent>
  <xdr:oneCellAnchor>
    <xdr:from>
      <xdr:col>7</xdr:col>
      <xdr:colOff>44450</xdr:colOff>
      <xdr:row>13</xdr:row>
      <xdr:rowOff>139700</xdr:rowOff>
    </xdr:from>
    <xdr:ext cx="612347" cy="210250"/>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2120900" y="2051050"/>
          <a:ext cx="61234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Procesos</a:t>
          </a:r>
        </a:p>
      </xdr:txBody>
    </xdr:sp>
    <xdr:clientData/>
  </xdr:oneCellAnchor>
  <mc:AlternateContent xmlns:mc="http://schemas.openxmlformats.org/markup-compatibility/2006">
    <mc:Choice xmlns:a14="http://schemas.microsoft.com/office/drawing/2010/main" Requires="a14">
      <xdr:twoCellAnchor editAs="oneCell">
        <xdr:from>
          <xdr:col>8</xdr:col>
          <xdr:colOff>38100</xdr:colOff>
          <xdr:row>13</xdr:row>
          <xdr:rowOff>142875</xdr:rowOff>
        </xdr:from>
        <xdr:to>
          <xdr:col>8</xdr:col>
          <xdr:colOff>276225</xdr:colOff>
          <xdr:row>16</xdr:row>
          <xdr:rowOff>19050</xdr:rowOff>
        </xdr:to>
        <xdr:sp macro="" textlink="">
          <xdr:nvSpPr>
            <xdr:cNvPr id="8248" name="Check Box 56" hidden="1">
              <a:extLst>
                <a:ext uri="{63B3BB69-23CF-44E3-9099-C40C66FF867C}">
                  <a14:compatExt spid="_x0000_s8248"/>
                </a:ext>
                <a:ext uri="{FF2B5EF4-FFF2-40B4-BE49-F238E27FC236}">
                  <a16:creationId xmlns:a16="http://schemas.microsoft.com/office/drawing/2014/main" id="{00000000-0008-0000-0000-00003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69850</xdr:colOff>
      <xdr:row>13</xdr:row>
      <xdr:rowOff>133350</xdr:rowOff>
    </xdr:from>
    <xdr:ext cx="555280" cy="210250"/>
    <xdr:sp macro="" textlink="">
      <xdr:nvSpPr>
        <xdr:cNvPr id="59" name="CuadroTexto 58">
          <a:extLst>
            <a:ext uri="{FF2B5EF4-FFF2-40B4-BE49-F238E27FC236}">
              <a16:creationId xmlns:a16="http://schemas.microsoft.com/office/drawing/2014/main" id="{00000000-0008-0000-0000-00003B000000}"/>
            </a:ext>
          </a:extLst>
        </xdr:cNvPr>
        <xdr:cNvSpPr txBox="1"/>
      </xdr:nvSpPr>
      <xdr:spPr>
        <a:xfrm>
          <a:off x="3035300" y="2044700"/>
          <a:ext cx="555280"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Riesgos</a:t>
          </a:r>
        </a:p>
      </xdr:txBody>
    </xdr:sp>
    <xdr:clientData/>
  </xdr:oneCellAnchor>
  <mc:AlternateContent xmlns:mc="http://schemas.openxmlformats.org/markup-compatibility/2006">
    <mc:Choice xmlns:a14="http://schemas.microsoft.com/office/drawing/2010/main" Requires="a14">
      <xdr:twoCellAnchor editAs="oneCell">
        <xdr:from>
          <xdr:col>10</xdr:col>
          <xdr:colOff>123825</xdr:colOff>
          <xdr:row>13</xdr:row>
          <xdr:rowOff>142875</xdr:rowOff>
        </xdr:from>
        <xdr:to>
          <xdr:col>10</xdr:col>
          <xdr:colOff>352425</xdr:colOff>
          <xdr:row>16</xdr:row>
          <xdr:rowOff>19050</xdr:rowOff>
        </xdr:to>
        <xdr:sp macro="" textlink="">
          <xdr:nvSpPr>
            <xdr:cNvPr id="8249" name="Check Box 57" hidden="1">
              <a:extLst>
                <a:ext uri="{63B3BB69-23CF-44E3-9099-C40C66FF867C}">
                  <a14:compatExt spid="_x0000_s8249"/>
                </a:ext>
                <a:ext uri="{FF2B5EF4-FFF2-40B4-BE49-F238E27FC236}">
                  <a16:creationId xmlns:a16="http://schemas.microsoft.com/office/drawing/2014/main" id="{00000000-0008-0000-0000-00003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10</xdr:col>
      <xdr:colOff>425450</xdr:colOff>
      <xdr:row>14</xdr:row>
      <xdr:rowOff>6350</xdr:rowOff>
    </xdr:from>
    <xdr:ext cx="646652" cy="210250"/>
    <xdr:sp macro="" textlink="">
      <xdr:nvSpPr>
        <xdr:cNvPr id="61" name="CuadroTexto 60">
          <a:extLst>
            <a:ext uri="{FF2B5EF4-FFF2-40B4-BE49-F238E27FC236}">
              <a16:creationId xmlns:a16="http://schemas.microsoft.com/office/drawing/2014/main" id="{00000000-0008-0000-0000-00003D000000}"/>
            </a:ext>
          </a:extLst>
        </xdr:cNvPr>
        <xdr:cNvSpPr txBox="1"/>
      </xdr:nvSpPr>
      <xdr:spPr>
        <a:xfrm>
          <a:off x="3765550" y="2063750"/>
          <a:ext cx="646652"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Resultado</a:t>
          </a:r>
        </a:p>
      </xdr:txBody>
    </xdr:sp>
    <xdr:clientData/>
  </xdr:oneCellAnchor>
  <mc:AlternateContent xmlns:mc="http://schemas.openxmlformats.org/markup-compatibility/2006">
    <mc:Choice xmlns:a14="http://schemas.microsoft.com/office/drawing/2010/main" Requires="a14">
      <xdr:twoCellAnchor editAs="oneCell">
        <xdr:from>
          <xdr:col>12</xdr:col>
          <xdr:colOff>104775</xdr:colOff>
          <xdr:row>14</xdr:row>
          <xdr:rowOff>0</xdr:rowOff>
        </xdr:from>
        <xdr:to>
          <xdr:col>12</xdr:col>
          <xdr:colOff>342900</xdr:colOff>
          <xdr:row>16</xdr:row>
          <xdr:rowOff>28575</xdr:rowOff>
        </xdr:to>
        <xdr:sp macro="" textlink="">
          <xdr:nvSpPr>
            <xdr:cNvPr id="8250" name="Check Box 58" hidden="1">
              <a:extLst>
                <a:ext uri="{63B3BB69-23CF-44E3-9099-C40C66FF867C}">
                  <a14:compatExt spid="_x0000_s8250"/>
                </a:ext>
                <a:ext uri="{FF2B5EF4-FFF2-40B4-BE49-F238E27FC236}">
                  <a16:creationId xmlns:a16="http://schemas.microsoft.com/office/drawing/2014/main" id="{00000000-0008-0000-0000-00003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12</xdr:col>
      <xdr:colOff>330200</xdr:colOff>
      <xdr:row>14</xdr:row>
      <xdr:rowOff>0</xdr:rowOff>
    </xdr:from>
    <xdr:ext cx="646652" cy="210250"/>
    <xdr:sp macro="" textlink="">
      <xdr:nvSpPr>
        <xdr:cNvPr id="63" name="CuadroTexto 62">
          <a:extLst>
            <a:ext uri="{FF2B5EF4-FFF2-40B4-BE49-F238E27FC236}">
              <a16:creationId xmlns:a16="http://schemas.microsoft.com/office/drawing/2014/main" id="{00000000-0008-0000-0000-00003F000000}"/>
            </a:ext>
          </a:extLst>
        </xdr:cNvPr>
        <xdr:cNvSpPr txBox="1"/>
      </xdr:nvSpPr>
      <xdr:spPr>
        <a:xfrm>
          <a:off x="4527550" y="2057400"/>
          <a:ext cx="646652"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Meta Plan</a:t>
          </a:r>
        </a:p>
      </xdr:txBody>
    </xdr:sp>
    <xdr:clientData/>
  </xdr:oneCellAnchor>
  <mc:AlternateContent xmlns:mc="http://schemas.openxmlformats.org/markup-compatibility/2006">
    <mc:Choice xmlns:a14="http://schemas.microsoft.com/office/drawing/2010/main" Requires="a14">
      <xdr:twoCellAnchor editAs="oneCell">
        <xdr:from>
          <xdr:col>13</xdr:col>
          <xdr:colOff>352425</xdr:colOff>
          <xdr:row>13</xdr:row>
          <xdr:rowOff>142875</xdr:rowOff>
        </xdr:from>
        <xdr:to>
          <xdr:col>14</xdr:col>
          <xdr:colOff>142875</xdr:colOff>
          <xdr:row>16</xdr:row>
          <xdr:rowOff>19050</xdr:rowOff>
        </xdr:to>
        <xdr:sp macro="" textlink="">
          <xdr:nvSpPr>
            <xdr:cNvPr id="8251" name="Check Box 59" hidden="1">
              <a:extLst>
                <a:ext uri="{63B3BB69-23CF-44E3-9099-C40C66FF867C}">
                  <a14:compatExt spid="_x0000_s8251"/>
                </a:ext>
                <a:ext uri="{FF2B5EF4-FFF2-40B4-BE49-F238E27FC236}">
                  <a16:creationId xmlns:a16="http://schemas.microsoft.com/office/drawing/2014/main" id="{00000000-0008-0000-0000-00003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14</xdr:col>
      <xdr:colOff>190500</xdr:colOff>
      <xdr:row>14</xdr:row>
      <xdr:rowOff>0</xdr:rowOff>
    </xdr:from>
    <xdr:ext cx="384272" cy="210250"/>
    <xdr:sp macro="" textlink="">
      <xdr:nvSpPr>
        <xdr:cNvPr id="65" name="CuadroTexto 64">
          <a:extLst>
            <a:ext uri="{FF2B5EF4-FFF2-40B4-BE49-F238E27FC236}">
              <a16:creationId xmlns:a16="http://schemas.microsoft.com/office/drawing/2014/main" id="{00000000-0008-0000-0000-000041000000}"/>
            </a:ext>
          </a:extLst>
        </xdr:cNvPr>
        <xdr:cNvSpPr txBox="1"/>
      </xdr:nvSpPr>
      <xdr:spPr>
        <a:xfrm>
          <a:off x="5353050" y="2057400"/>
          <a:ext cx="384272"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Otro</a:t>
          </a:r>
        </a:p>
      </xdr:txBody>
    </xdr:sp>
    <xdr:clientData/>
  </xdr:oneCellAnchor>
  <mc:AlternateContent xmlns:mc="http://schemas.openxmlformats.org/markup-compatibility/2006">
    <mc:Choice xmlns:a14="http://schemas.microsoft.com/office/drawing/2010/main" Requires="a14">
      <xdr:twoCellAnchor editAs="oneCell">
        <xdr:from>
          <xdr:col>14</xdr:col>
          <xdr:colOff>504825</xdr:colOff>
          <xdr:row>13</xdr:row>
          <xdr:rowOff>142875</xdr:rowOff>
        </xdr:from>
        <xdr:to>
          <xdr:col>15</xdr:col>
          <xdr:colOff>171450</xdr:colOff>
          <xdr:row>16</xdr:row>
          <xdr:rowOff>19050</xdr:rowOff>
        </xdr:to>
        <xdr:sp macro="" textlink="">
          <xdr:nvSpPr>
            <xdr:cNvPr id="8252" name="Check Box 60" hidden="1">
              <a:extLst>
                <a:ext uri="{63B3BB69-23CF-44E3-9099-C40C66FF867C}">
                  <a14:compatExt spid="_x0000_s8252"/>
                </a:ext>
                <a:ext uri="{FF2B5EF4-FFF2-40B4-BE49-F238E27FC236}">
                  <a16:creationId xmlns:a16="http://schemas.microsoft.com/office/drawing/2014/main" id="{00000000-0008-0000-0000-00003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15</xdr:col>
      <xdr:colOff>190500</xdr:colOff>
      <xdr:row>14</xdr:row>
      <xdr:rowOff>6350</xdr:rowOff>
    </xdr:from>
    <xdr:ext cx="395621" cy="210250"/>
    <xdr:sp macro="" textlink="">
      <xdr:nvSpPr>
        <xdr:cNvPr id="67" name="CuadroTexto 66">
          <a:extLst>
            <a:ext uri="{FF2B5EF4-FFF2-40B4-BE49-F238E27FC236}">
              <a16:creationId xmlns:a16="http://schemas.microsoft.com/office/drawing/2014/main" id="{00000000-0008-0000-0000-000043000000}"/>
            </a:ext>
          </a:extLst>
        </xdr:cNvPr>
        <xdr:cNvSpPr txBox="1"/>
      </xdr:nvSpPr>
      <xdr:spPr>
        <a:xfrm>
          <a:off x="5918200" y="2063750"/>
          <a:ext cx="395621"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Cual</a:t>
          </a:r>
        </a:p>
      </xdr:txBody>
    </xdr:sp>
    <xdr:clientData/>
  </xdr:oneCellAnchor>
  <xdr:oneCellAnchor>
    <xdr:from>
      <xdr:col>7</xdr:col>
      <xdr:colOff>349250</xdr:colOff>
      <xdr:row>16</xdr:row>
      <xdr:rowOff>38100</xdr:rowOff>
    </xdr:from>
    <xdr:ext cx="1187450" cy="210250"/>
    <xdr:sp macro="" textlink="">
      <xdr:nvSpPr>
        <xdr:cNvPr id="68" name="CuadroTexto 67">
          <a:extLst>
            <a:ext uri="{FF2B5EF4-FFF2-40B4-BE49-F238E27FC236}">
              <a16:creationId xmlns:a16="http://schemas.microsoft.com/office/drawing/2014/main" id="{00000000-0008-0000-0000-000044000000}"/>
            </a:ext>
          </a:extLst>
        </xdr:cNvPr>
        <xdr:cNvSpPr txBox="1"/>
      </xdr:nvSpPr>
      <xdr:spPr>
        <a:xfrm>
          <a:off x="2425700" y="2266950"/>
          <a:ext cx="1187450"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800">
              <a:latin typeface="Arial" panose="020B0604020202020204" pitchFamily="34" charset="0"/>
              <a:cs typeface="Arial" panose="020B0604020202020204" pitchFamily="34" charset="0"/>
            </a:rPr>
            <a:t>Proyecto de Inversión</a:t>
          </a:r>
        </a:p>
      </xdr:txBody>
    </xdr:sp>
    <xdr:clientData/>
  </xdr:oneCellAnchor>
  <mc:AlternateContent xmlns:mc="http://schemas.openxmlformats.org/markup-compatibility/2006">
    <mc:Choice xmlns:a14="http://schemas.microsoft.com/office/drawing/2010/main" Requires="a14">
      <xdr:twoCellAnchor editAs="oneCell">
        <xdr:from>
          <xdr:col>10</xdr:col>
          <xdr:colOff>123825</xdr:colOff>
          <xdr:row>16</xdr:row>
          <xdr:rowOff>47625</xdr:rowOff>
        </xdr:from>
        <xdr:to>
          <xdr:col>10</xdr:col>
          <xdr:colOff>361950</xdr:colOff>
          <xdr:row>16</xdr:row>
          <xdr:rowOff>257175</xdr:rowOff>
        </xdr:to>
        <xdr:sp macro="" textlink="">
          <xdr:nvSpPr>
            <xdr:cNvPr id="8253" name="Check Box 61" hidden="1">
              <a:extLst>
                <a:ext uri="{63B3BB69-23CF-44E3-9099-C40C66FF867C}">
                  <a14:compatExt spid="_x0000_s8253"/>
                </a:ext>
                <a:ext uri="{FF2B5EF4-FFF2-40B4-BE49-F238E27FC236}">
                  <a16:creationId xmlns:a16="http://schemas.microsoft.com/office/drawing/2014/main" id="{00000000-0008-0000-0000-00003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12</xdr:col>
      <xdr:colOff>76200</xdr:colOff>
      <xdr:row>16</xdr:row>
      <xdr:rowOff>38100</xdr:rowOff>
    </xdr:from>
    <xdr:ext cx="914802" cy="210250"/>
    <xdr:sp macro="" textlink="">
      <xdr:nvSpPr>
        <xdr:cNvPr id="70" name="CuadroTexto 69">
          <a:extLst>
            <a:ext uri="{FF2B5EF4-FFF2-40B4-BE49-F238E27FC236}">
              <a16:creationId xmlns:a16="http://schemas.microsoft.com/office/drawing/2014/main" id="{00000000-0008-0000-0000-000046000000}"/>
            </a:ext>
          </a:extLst>
        </xdr:cNvPr>
        <xdr:cNvSpPr txBox="1"/>
      </xdr:nvSpPr>
      <xdr:spPr>
        <a:xfrm>
          <a:off x="4273550" y="2266950"/>
          <a:ext cx="914802"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s-CO" sz="800">
              <a:latin typeface="Arial" panose="020B0604020202020204" pitchFamily="34" charset="0"/>
              <a:cs typeface="Arial" panose="020B0604020202020204" pitchFamily="34" charset="0"/>
            </a:rPr>
            <a:t>Plan de Gestión</a:t>
          </a:r>
        </a:p>
      </xdr:txBody>
    </xdr:sp>
    <xdr:clientData/>
  </xdr:oneCellAnchor>
  <mc:AlternateContent xmlns:mc="http://schemas.openxmlformats.org/markup-compatibility/2006">
    <mc:Choice xmlns:a14="http://schemas.microsoft.com/office/drawing/2010/main" Requires="a14">
      <xdr:twoCellAnchor editAs="oneCell">
        <xdr:from>
          <xdr:col>13</xdr:col>
          <xdr:colOff>361950</xdr:colOff>
          <xdr:row>16</xdr:row>
          <xdr:rowOff>38100</xdr:rowOff>
        </xdr:from>
        <xdr:to>
          <xdr:col>14</xdr:col>
          <xdr:colOff>142875</xdr:colOff>
          <xdr:row>16</xdr:row>
          <xdr:rowOff>247650</xdr:rowOff>
        </xdr:to>
        <xdr:sp macro="" textlink="">
          <xdr:nvSpPr>
            <xdr:cNvPr id="8254" name="Check Box 62" hidden="1">
              <a:extLst>
                <a:ext uri="{63B3BB69-23CF-44E3-9099-C40C66FF867C}">
                  <a14:compatExt spid="_x0000_s8254"/>
                </a:ext>
                <a:ext uri="{FF2B5EF4-FFF2-40B4-BE49-F238E27FC236}">
                  <a16:creationId xmlns:a16="http://schemas.microsoft.com/office/drawing/2014/main" id="{00000000-0008-0000-0000-00003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209550</xdr:colOff>
      <xdr:row>0</xdr:row>
      <xdr:rowOff>127000</xdr:rowOff>
    </xdr:from>
    <xdr:to>
      <xdr:col>5</xdr:col>
      <xdr:colOff>146050</xdr:colOff>
      <xdr:row>4</xdr:row>
      <xdr:rowOff>20455</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355600" y="127000"/>
          <a:ext cx="508000" cy="566555"/>
        </a:xfrm>
        <a:prstGeom prst="rect">
          <a:avLst/>
        </a:prstGeom>
      </xdr:spPr>
    </xdr:pic>
    <xdr:clientData/>
  </xdr:twoCellAnchor>
  <xdr:oneCellAnchor>
    <xdr:from>
      <xdr:col>16</xdr:col>
      <xdr:colOff>0</xdr:colOff>
      <xdr:row>2</xdr:row>
      <xdr:rowOff>0</xdr:rowOff>
    </xdr:from>
    <xdr:ext cx="742292" cy="311496"/>
    <xdr:sp macro="" textlink="">
      <xdr:nvSpPr>
        <xdr:cNvPr id="42" name="Rectángulo 41">
          <a:hlinkClick xmlns:r="http://schemas.openxmlformats.org/officeDocument/2006/relationships" r:id="rId2"/>
          <a:extLst>
            <a:ext uri="{FF2B5EF4-FFF2-40B4-BE49-F238E27FC236}">
              <a16:creationId xmlns:a16="http://schemas.microsoft.com/office/drawing/2014/main" id="{00000000-0008-0000-0000-00002A000000}"/>
            </a:ext>
          </a:extLst>
        </xdr:cNvPr>
        <xdr:cNvSpPr/>
      </xdr:nvSpPr>
      <xdr:spPr>
        <a:xfrm>
          <a:off x="6235700" y="336550"/>
          <a:ext cx="742292" cy="311496"/>
        </a:xfrm>
        <a:prstGeom prst="rect">
          <a:avLst/>
        </a:prstGeom>
        <a:solidFill>
          <a:srgbClr val="5B9BD5">
            <a:lumMod val="75000"/>
          </a:srgbClr>
        </a:solidFill>
        <a:effectLst>
          <a:innerShdw blurRad="114300">
            <a:prstClr val="black"/>
          </a:innerShdw>
        </a:effectLst>
        <a:scene3d>
          <a:camera prst="orthographicFront"/>
          <a:lightRig rig="harsh" dir="t"/>
        </a:scene3d>
        <a:sp3d extrusionH="76200" contourW="12700">
          <a:bevelT prst="relaxedInset"/>
          <a:bevelB prst="relaxedInset"/>
          <a:extrusionClr>
            <a:srgbClr val="5B9BD5">
              <a:lumMod val="40000"/>
              <a:lumOff val="60000"/>
            </a:srgbClr>
          </a:extrusionClr>
          <a:contourClr>
            <a:srgbClr val="5B9BD5">
              <a:lumMod val="20000"/>
              <a:lumOff val="80000"/>
            </a:srgbClr>
          </a:contourClr>
        </a:sp3d>
      </xdr:spPr>
      <xdr:txBody>
        <a:bodyPr wrap="squar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400" b="1" i="0" u="none" strike="noStrike" kern="0" cap="none" spc="0" normalizeH="0" baseline="0" noProof="0">
              <a:ln w="0"/>
              <a:solidFill>
                <a:sysClr val="window" lastClr="FFFFFF"/>
              </a:solidFill>
              <a:effectLst>
                <a:outerShdw blurRad="38100" dist="25400" dir="5400000" algn="ctr" rotWithShape="0">
                  <a:srgbClr val="6E747A">
                    <a:alpha val="43000"/>
                  </a:srgbClr>
                </a:outerShdw>
              </a:effectLst>
              <a:uLnTx/>
              <a:uFillTx/>
            </a:rPr>
            <a:t>INICIO</a:t>
          </a:r>
        </a:p>
      </xdr:txBody>
    </xdr:sp>
    <xdr:clientData/>
  </xdr:oneCellAnchor>
  <xdr:twoCellAnchor editAs="oneCell">
    <xdr:from>
      <xdr:col>5</xdr:col>
      <xdr:colOff>412750</xdr:colOff>
      <xdr:row>55</xdr:row>
      <xdr:rowOff>38100</xdr:rowOff>
    </xdr:from>
    <xdr:to>
      <xdr:col>16</xdr:col>
      <xdr:colOff>230909</xdr:colOff>
      <xdr:row>60</xdr:row>
      <xdr:rowOff>0</xdr:rowOff>
    </xdr:to>
    <xdr:pic>
      <xdr:nvPicPr>
        <xdr:cNvPr id="39" name="Imagen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52750" y="11849100"/>
          <a:ext cx="5876059" cy="8255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0.94209</cdr:y>
    </cdr:from>
    <cdr:to>
      <cdr:x>0.49412</cdr:x>
      <cdr:y>1</cdr:y>
    </cdr:to>
    <cdr:sp macro="" textlink="">
      <cdr:nvSpPr>
        <cdr:cNvPr id="2" name="CuadroTexto 1"/>
        <cdr:cNvSpPr txBox="1"/>
      </cdr:nvSpPr>
      <cdr:spPr>
        <a:xfrm xmlns:a="http://schemas.openxmlformats.org/drawingml/2006/main">
          <a:off x="0" y="2142295"/>
          <a:ext cx="1817518" cy="131693"/>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r>
            <a:rPr lang="es-CO" sz="1100" b="1"/>
            <a:t> PLAN DE GOBIERNO</a:t>
          </a:r>
        </a:p>
      </cdr:txBody>
    </cdr:sp>
  </cdr:relSizeAnchor>
</c:userShapes>
</file>

<file path=xl/drawings/drawing11.xml><?xml version="1.0" encoding="utf-8"?>
<c:userShapes xmlns:c="http://schemas.openxmlformats.org/drawingml/2006/chart">
  <cdr:relSizeAnchor xmlns:cdr="http://schemas.openxmlformats.org/drawingml/2006/chartDrawing">
    <cdr:from>
      <cdr:x>0.79407</cdr:x>
      <cdr:y>0.94092</cdr:y>
    </cdr:from>
    <cdr:to>
      <cdr:x>1</cdr:x>
      <cdr:y>1</cdr:y>
    </cdr:to>
    <cdr:sp macro="" textlink="">
      <cdr:nvSpPr>
        <cdr:cNvPr id="2" name="CuadroTexto 1"/>
        <cdr:cNvSpPr txBox="1"/>
      </cdr:nvSpPr>
      <cdr:spPr>
        <a:xfrm xmlns:a="http://schemas.openxmlformats.org/drawingml/2006/main">
          <a:off x="3081225" y="2134015"/>
          <a:ext cx="799069" cy="13398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b="1"/>
            <a:t>VIGENCIA</a:t>
          </a:r>
        </a:p>
      </cdr:txBody>
    </cdr:sp>
  </cdr:relSizeAnchor>
</c:userShapes>
</file>

<file path=xl/drawings/drawing12.xml><?xml version="1.0" encoding="utf-8"?>
<xdr:wsDr xmlns:xdr="http://schemas.openxmlformats.org/drawingml/2006/spreadsheetDrawing" xmlns:a="http://schemas.openxmlformats.org/drawingml/2006/main">
  <xdr:oneCellAnchor>
    <xdr:from>
      <xdr:col>0</xdr:col>
      <xdr:colOff>0</xdr:colOff>
      <xdr:row>45</xdr:row>
      <xdr:rowOff>137160</xdr:rowOff>
    </xdr:from>
    <xdr:ext cx="742292" cy="311496"/>
    <xdr:sp macro="" textlink="">
      <xdr:nvSpPr>
        <xdr:cNvPr id="4" name="Rectángulo 3">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0" y="8709660"/>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twoCellAnchor>
    <xdr:from>
      <xdr:col>11</xdr:col>
      <xdr:colOff>586740</xdr:colOff>
      <xdr:row>56</xdr:row>
      <xdr:rowOff>129540</xdr:rowOff>
    </xdr:from>
    <xdr:to>
      <xdr:col>24</xdr:col>
      <xdr:colOff>678180</xdr:colOff>
      <xdr:row>59</xdr:row>
      <xdr:rowOff>190500</xdr:rowOff>
    </xdr:to>
    <xdr:graphicFrame macro="">
      <xdr:nvGraphicFramePr>
        <xdr:cNvPr id="8" name="Gráfico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20</xdr:col>
      <xdr:colOff>562394</xdr:colOff>
      <xdr:row>57</xdr:row>
      <xdr:rowOff>123265</xdr:rowOff>
    </xdr:from>
    <xdr:ext cx="384144" cy="233205"/>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8297944" y="8610040"/>
          <a:ext cx="384144"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900">
              <a:solidFill>
                <a:schemeClr val="bg1"/>
              </a:solidFill>
            </a:rPr>
            <a:t>15%</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4</xdr:col>
      <xdr:colOff>316867</xdr:colOff>
      <xdr:row>1</xdr:row>
      <xdr:rowOff>69216</xdr:rowOff>
    </xdr:from>
    <xdr:to>
      <xdr:col>5</xdr:col>
      <xdr:colOff>464821</xdr:colOff>
      <xdr:row>2</xdr:row>
      <xdr:rowOff>321886</xdr:rowOff>
    </xdr:to>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048"/>
        <a:stretch/>
      </xdr:blipFill>
      <xdr:spPr bwMode="auto">
        <a:xfrm>
          <a:off x="9445627" y="69216"/>
          <a:ext cx="635634" cy="587950"/>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1</xdr:col>
      <xdr:colOff>2910840</xdr:colOff>
      <xdr:row>0</xdr:row>
      <xdr:rowOff>175260</xdr:rowOff>
    </xdr:from>
    <xdr:to>
      <xdr:col>1</xdr:col>
      <xdr:colOff>3441535</xdr:colOff>
      <xdr:row>2</xdr:row>
      <xdr:rowOff>262291</xdr:rowOff>
    </xdr:to>
    <xdr:pic>
      <xdr:nvPicPr>
        <xdr:cNvPr id="3" name="Imagen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10840" y="175260"/>
          <a:ext cx="530695" cy="612811"/>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658092</xdr:colOff>
      <xdr:row>0</xdr:row>
      <xdr:rowOff>121226</xdr:rowOff>
    </xdr:from>
    <xdr:to>
      <xdr:col>0</xdr:col>
      <xdr:colOff>1766456</xdr:colOff>
      <xdr:row>2</xdr:row>
      <xdr:rowOff>346363</xdr:rowOff>
    </xdr:to>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8092" y="121226"/>
          <a:ext cx="1108364" cy="1021773"/>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10</xdr:col>
      <xdr:colOff>1086715</xdr:colOff>
      <xdr:row>0</xdr:row>
      <xdr:rowOff>51955</xdr:rowOff>
    </xdr:from>
    <xdr:to>
      <xdr:col>11</xdr:col>
      <xdr:colOff>138544</xdr:colOff>
      <xdr:row>2</xdr:row>
      <xdr:rowOff>363682</xdr:rowOff>
    </xdr:to>
    <xdr:pic>
      <xdr:nvPicPr>
        <xdr:cNvPr id="3" name="Imagen 2">
          <a:extLst>
            <a:ext uri="{FF2B5EF4-FFF2-40B4-BE49-F238E27FC236}">
              <a16:creationId xmlns:a16="http://schemas.microsoft.com/office/drawing/2014/main" id="{00000000-0008-0000-0700-00000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1048"/>
        <a:stretch/>
      </xdr:blipFill>
      <xdr:spPr bwMode="auto">
        <a:xfrm>
          <a:off x="29159488" y="51955"/>
          <a:ext cx="1060738" cy="1108363"/>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7308218</xdr:colOff>
      <xdr:row>0</xdr:row>
      <xdr:rowOff>114301</xdr:rowOff>
    </xdr:from>
    <xdr:to>
      <xdr:col>3</xdr:col>
      <xdr:colOff>8620870</xdr:colOff>
      <xdr:row>2</xdr:row>
      <xdr:rowOff>0</xdr:rowOff>
    </xdr:to>
    <xdr:pic>
      <xdr:nvPicPr>
        <xdr:cNvPr id="2" name="Imagen 1">
          <a:extLst>
            <a:ext uri="{FF2B5EF4-FFF2-40B4-BE49-F238E27FC236}">
              <a16:creationId xmlns:a16="http://schemas.microsoft.com/office/drawing/2014/main" id="{00000000-0008-0000-0A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048"/>
        <a:stretch/>
      </xdr:blipFill>
      <xdr:spPr bwMode="auto">
        <a:xfrm>
          <a:off x="13508993" y="114301"/>
          <a:ext cx="1312652" cy="666749"/>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1</xdr:col>
      <xdr:colOff>1152525</xdr:colOff>
      <xdr:row>0</xdr:row>
      <xdr:rowOff>85725</xdr:rowOff>
    </xdr:from>
    <xdr:to>
      <xdr:col>1</xdr:col>
      <xdr:colOff>1819275</xdr:colOff>
      <xdr:row>2</xdr:row>
      <xdr:rowOff>0</xdr:rowOff>
    </xdr:to>
    <xdr:pic>
      <xdr:nvPicPr>
        <xdr:cNvPr id="4" name="Imagen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2525" y="85725"/>
          <a:ext cx="666750" cy="69532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oneCellAnchor>
    <xdr:from>
      <xdr:col>1</xdr:col>
      <xdr:colOff>285750</xdr:colOff>
      <xdr:row>2</xdr:row>
      <xdr:rowOff>9525</xdr:rowOff>
    </xdr:from>
    <xdr:ext cx="742292" cy="342786"/>
    <xdr:sp macro="" textlink="">
      <xdr:nvSpPr>
        <xdr:cNvPr id="5" name="Rectángulo 4">
          <a:hlinkClick xmlns:r="http://schemas.openxmlformats.org/officeDocument/2006/relationships" r:id="rId3"/>
          <a:extLst>
            <a:ext uri="{FF2B5EF4-FFF2-40B4-BE49-F238E27FC236}">
              <a16:creationId xmlns:a16="http://schemas.microsoft.com/office/drawing/2014/main" id="{00000000-0008-0000-0A00-000005000000}"/>
            </a:ext>
          </a:extLst>
        </xdr:cNvPr>
        <xdr:cNvSpPr/>
      </xdr:nvSpPr>
      <xdr:spPr>
        <a:xfrm>
          <a:off x="285750" y="1190625"/>
          <a:ext cx="742292" cy="34278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600" b="1" cap="none" spc="0">
              <a:ln w="0"/>
              <a:solidFill>
                <a:schemeClr val="bg1"/>
              </a:solidFill>
              <a:effectLst>
                <a:outerShdw blurRad="38100" dist="25400" dir="5400000" algn="ctr" rotWithShape="0">
                  <a:srgbClr val="6E747A">
                    <a:alpha val="43000"/>
                  </a:srgbClr>
                </a:outerShdw>
              </a:effectLst>
            </a:rPr>
            <a:t>INICIO</a:t>
          </a:r>
          <a:endParaRPr lang="es-ES" sz="1400" b="1" cap="none" spc="0">
            <a:ln w="0"/>
            <a:solidFill>
              <a:schemeClr val="bg1"/>
            </a:solidFill>
            <a:effectLst>
              <a:outerShdw blurRad="38100" dist="25400" dir="5400000" algn="ctr" rotWithShape="0">
                <a:srgbClr val="6E747A">
                  <a:alpha val="43000"/>
                </a:srgbClr>
              </a:outerShdw>
            </a:effectLst>
          </a:endParaRP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12</xdr:col>
      <xdr:colOff>284860</xdr:colOff>
      <xdr:row>0</xdr:row>
      <xdr:rowOff>47625</xdr:rowOff>
    </xdr:from>
    <xdr:to>
      <xdr:col>14</xdr:col>
      <xdr:colOff>508579</xdr:colOff>
      <xdr:row>2</xdr:row>
      <xdr:rowOff>10871</xdr:rowOff>
    </xdr:to>
    <xdr:pic>
      <xdr:nvPicPr>
        <xdr:cNvPr id="4" name="Imagen 3">
          <a:extLst>
            <a:ext uri="{FF2B5EF4-FFF2-40B4-BE49-F238E27FC236}">
              <a16:creationId xmlns:a16="http://schemas.microsoft.com/office/drawing/2014/main" id="{00000000-0008-0000-0C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1048"/>
        <a:stretch/>
      </xdr:blipFill>
      <xdr:spPr bwMode="auto">
        <a:xfrm>
          <a:off x="16858360" y="47625"/>
          <a:ext cx="1402438" cy="618090"/>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4</xdr:col>
      <xdr:colOff>1603265</xdr:colOff>
      <xdr:row>0</xdr:row>
      <xdr:rowOff>59531</xdr:rowOff>
    </xdr:from>
    <xdr:to>
      <xdr:col>4</xdr:col>
      <xdr:colOff>2376927</xdr:colOff>
      <xdr:row>2</xdr:row>
      <xdr:rowOff>42719</xdr:rowOff>
    </xdr:to>
    <xdr:pic>
      <xdr:nvPicPr>
        <xdr:cNvPr id="5" name="Imagen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48671" y="59531"/>
          <a:ext cx="773662" cy="638032"/>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oneCellAnchor>
    <xdr:from>
      <xdr:col>4</xdr:col>
      <xdr:colOff>53340</xdr:colOff>
      <xdr:row>2</xdr:row>
      <xdr:rowOff>22860</xdr:rowOff>
    </xdr:from>
    <xdr:ext cx="742292" cy="342786"/>
    <xdr:sp macro="" textlink="">
      <xdr:nvSpPr>
        <xdr:cNvPr id="6" name="Rectángulo 5">
          <a:hlinkClick xmlns:r="http://schemas.openxmlformats.org/officeDocument/2006/relationships" r:id="rId3"/>
          <a:extLst>
            <a:ext uri="{FF2B5EF4-FFF2-40B4-BE49-F238E27FC236}">
              <a16:creationId xmlns:a16="http://schemas.microsoft.com/office/drawing/2014/main" id="{00000000-0008-0000-0C00-000006000000}"/>
            </a:ext>
          </a:extLst>
        </xdr:cNvPr>
        <xdr:cNvSpPr/>
      </xdr:nvSpPr>
      <xdr:spPr>
        <a:xfrm>
          <a:off x="53340" y="956310"/>
          <a:ext cx="742292" cy="34278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600" b="1" cap="none" spc="0">
              <a:ln w="0"/>
              <a:solidFill>
                <a:schemeClr val="bg1"/>
              </a:solidFill>
              <a:effectLst>
                <a:outerShdw blurRad="38100" dist="25400" dir="5400000" algn="ctr" rotWithShape="0">
                  <a:srgbClr val="6E747A">
                    <a:alpha val="43000"/>
                  </a:srgbClr>
                </a:outerShdw>
              </a:effectLst>
            </a:rPr>
            <a:t>INICIO</a:t>
          </a:r>
          <a:endParaRPr lang="es-ES" sz="1400" b="1" cap="none" spc="0">
            <a:ln w="0"/>
            <a:solidFill>
              <a:schemeClr val="bg1"/>
            </a:solidFill>
            <a:effectLst>
              <a:outerShdw blurRad="38100" dist="25400" dir="5400000" algn="ctr" rotWithShape="0">
                <a:srgbClr val="6E747A">
                  <a:alpha val="43000"/>
                </a:srgbClr>
              </a:outerShdw>
            </a:effectLst>
          </a:endParaRPr>
        </a:p>
      </xdr:txBody>
    </xdr:sp>
    <xdr:clientData/>
  </xdr:oneCellAnchor>
  <xdr:twoCellAnchor>
    <xdr:from>
      <xdr:col>4</xdr:col>
      <xdr:colOff>10807872</xdr:colOff>
      <xdr:row>21</xdr:row>
      <xdr:rowOff>154781</xdr:rowOff>
    </xdr:from>
    <xdr:to>
      <xdr:col>15</xdr:col>
      <xdr:colOff>380999</xdr:colOff>
      <xdr:row>24</xdr:row>
      <xdr:rowOff>154781</xdr:rowOff>
    </xdr:to>
    <xdr:graphicFrame macro="">
      <xdr:nvGraphicFramePr>
        <xdr:cNvPr id="9" name="Gráfico 8">
          <a:extLst>
            <a:ext uri="{FF2B5EF4-FFF2-40B4-BE49-F238E27FC236}">
              <a16:creationId xmlns:a16="http://schemas.microsoft.com/office/drawing/2014/main" id="{00000000-0008-0000-0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12</xdr:col>
      <xdr:colOff>562394</xdr:colOff>
      <xdr:row>22</xdr:row>
      <xdr:rowOff>123265</xdr:rowOff>
    </xdr:from>
    <xdr:ext cx="384144" cy="233205"/>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7826457" y="8588609"/>
          <a:ext cx="384144"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900">
              <a:solidFill>
                <a:schemeClr val="bg1"/>
              </a:solidFill>
            </a:rPr>
            <a:t>15%</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4</xdr:col>
      <xdr:colOff>561975</xdr:colOff>
      <xdr:row>8</xdr:row>
      <xdr:rowOff>161925</xdr:rowOff>
    </xdr:from>
    <xdr:to>
      <xdr:col>9</xdr:col>
      <xdr:colOff>542925</xdr:colOff>
      <xdr:row>26</xdr:row>
      <xdr:rowOff>95251</xdr:rowOff>
    </xdr:to>
    <xdr:graphicFrame macro="">
      <xdr:nvGraphicFramePr>
        <xdr:cNvPr id="24" name="Gráfico 23">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571500</xdr:colOff>
      <xdr:row>9</xdr:row>
      <xdr:rowOff>0</xdr:rowOff>
    </xdr:from>
    <xdr:to>
      <xdr:col>22</xdr:col>
      <xdr:colOff>552450</xdr:colOff>
      <xdr:row>26</xdr:row>
      <xdr:rowOff>114301</xdr:rowOff>
    </xdr:to>
    <xdr:graphicFrame macro="">
      <xdr:nvGraphicFramePr>
        <xdr:cNvPr id="25" name="Gráfico 24">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9526</xdr:colOff>
      <xdr:row>19</xdr:row>
      <xdr:rowOff>95250</xdr:rowOff>
    </xdr:from>
    <xdr:to>
      <xdr:col>23</xdr:col>
      <xdr:colOff>752476</xdr:colOff>
      <xdr:row>25</xdr:row>
      <xdr:rowOff>104775</xdr:rowOff>
    </xdr:to>
    <xdr:sp macro="" textlink="">
      <xdr:nvSpPr>
        <xdr:cNvPr id="14" name="Rectángulo 13">
          <a:extLst>
            <a:ext uri="{FF2B5EF4-FFF2-40B4-BE49-F238E27FC236}">
              <a16:creationId xmlns:a16="http://schemas.microsoft.com/office/drawing/2014/main" id="{00000000-0008-0000-0E00-00000E000000}"/>
            </a:ext>
          </a:extLst>
        </xdr:cNvPr>
        <xdr:cNvSpPr/>
      </xdr:nvSpPr>
      <xdr:spPr>
        <a:xfrm>
          <a:off x="9526" y="3143250"/>
          <a:ext cx="18268950" cy="1152525"/>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oneCellAnchor>
    <xdr:from>
      <xdr:col>5</xdr:col>
      <xdr:colOff>361950</xdr:colOff>
      <xdr:row>1</xdr:row>
      <xdr:rowOff>0</xdr:rowOff>
    </xdr:from>
    <xdr:ext cx="9597692" cy="714375"/>
    <xdr:sp macro="" textlink="">
      <xdr:nvSpPr>
        <xdr:cNvPr id="2" name="Rectángulo 1">
          <a:extLst>
            <a:ext uri="{FF2B5EF4-FFF2-40B4-BE49-F238E27FC236}">
              <a16:creationId xmlns:a16="http://schemas.microsoft.com/office/drawing/2014/main" id="{00000000-0008-0000-0E00-000002000000}"/>
            </a:ext>
          </a:extLst>
        </xdr:cNvPr>
        <xdr:cNvSpPr/>
      </xdr:nvSpPr>
      <xdr:spPr>
        <a:xfrm>
          <a:off x="4171950" y="285750"/>
          <a:ext cx="9597692" cy="714375"/>
        </a:xfrm>
        <a:prstGeom prst="rect">
          <a:avLst/>
        </a:prstGeom>
        <a:noFill/>
        <a:effectLst>
          <a:outerShdw blurRad="50800" dist="50800" dir="600000" algn="ctr" rotWithShape="0">
            <a:srgbClr val="000000">
              <a:alpha val="43137"/>
            </a:srgbClr>
          </a:outerShdw>
        </a:effectLst>
        <a:scene3d>
          <a:camera prst="orthographicFront"/>
          <a:lightRig rig="threePt" dir="t"/>
        </a:scene3d>
        <a:sp3d>
          <a:bevelT prst="slope"/>
        </a:sp3d>
      </xdr:spPr>
      <xdr:txBody>
        <a:bodyPr wrap="none" lIns="91440" tIns="45720" rIns="91440" bIns="45720">
          <a:noAutofit/>
        </a:bodyPr>
        <a:lstStyle/>
        <a:p>
          <a:pPr algn="ctr"/>
          <a:r>
            <a:rPr lang="es-ES" sz="5400" b="1" cap="none" spc="0">
              <a:ln w="0"/>
              <a:solidFill>
                <a:schemeClr val="bg1"/>
              </a:solidFill>
              <a:effectLst>
                <a:reflection blurRad="6350" stA="53000" endA="300" endPos="35500" dir="5400000" sy="-90000" algn="bl" rotWithShape="0"/>
              </a:effectLst>
            </a:rPr>
            <a:t>SECRETARÍA JURÍDICA DISTRITAL</a:t>
          </a:r>
        </a:p>
      </xdr:txBody>
    </xdr:sp>
    <xdr:clientData/>
  </xdr:oneCellAnchor>
  <xdr:twoCellAnchor>
    <xdr:from>
      <xdr:col>7</xdr:col>
      <xdr:colOff>304797</xdr:colOff>
      <xdr:row>19</xdr:row>
      <xdr:rowOff>190498</xdr:rowOff>
    </xdr:from>
    <xdr:to>
      <xdr:col>9</xdr:col>
      <xdr:colOff>749997</xdr:colOff>
      <xdr:row>25</xdr:row>
      <xdr:rowOff>28573</xdr:rowOff>
    </xdr:to>
    <xdr:sp macro="" textlink="">
      <xdr:nvSpPr>
        <xdr:cNvPr id="5" name="Rectángulo redondeado 4">
          <a:extLst>
            <a:ext uri="{FF2B5EF4-FFF2-40B4-BE49-F238E27FC236}">
              <a16:creationId xmlns:a16="http://schemas.microsoft.com/office/drawing/2014/main" id="{00000000-0008-0000-0E00-000005000000}"/>
            </a:ext>
          </a:extLst>
        </xdr:cNvPr>
        <xdr:cNvSpPr/>
      </xdr:nvSpPr>
      <xdr:spPr>
        <a:xfrm>
          <a:off x="5638797" y="3238498"/>
          <a:ext cx="1969200" cy="981075"/>
        </a:xfrm>
        <a:prstGeom prst="roundRect">
          <a:avLst/>
        </a:prstGeom>
        <a:gradFill>
          <a:gsLst>
            <a:gs pos="0">
              <a:schemeClr val="accent5">
                <a:lumMod val="20000"/>
                <a:lumOff val="80000"/>
              </a:schemeClr>
            </a:gs>
            <a:gs pos="97000">
              <a:schemeClr val="accent5">
                <a:lumMod val="60000"/>
                <a:lumOff val="40000"/>
              </a:schemeClr>
            </a:gs>
          </a:gsLst>
          <a:lin ang="5400000" scaled="1"/>
        </a:gradFill>
        <a:ln>
          <a:noFill/>
        </a:ln>
        <a:effectLst>
          <a:outerShdw blurRad="635000" dist="266700" dir="10800000" algn="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700" b="1" i="0" u="none" strike="noStrike">
              <a:solidFill>
                <a:schemeClr val="tx1"/>
              </a:solidFill>
              <a:effectLst/>
              <a:latin typeface="Franklin Gothic Book" panose="020B0503020102020204" pitchFamily="34" charset="0"/>
              <a:ea typeface="+mn-ea"/>
              <a:cs typeface="+mn-cs"/>
            </a:rPr>
            <a:t>MODERNIZACIÓN DE SISTEMAS DE INFORMACIÓN  </a:t>
          </a:r>
        </a:p>
      </xdr:txBody>
    </xdr:sp>
    <xdr:clientData/>
  </xdr:twoCellAnchor>
  <xdr:oneCellAnchor>
    <xdr:from>
      <xdr:col>9</xdr:col>
      <xdr:colOff>638174</xdr:colOff>
      <xdr:row>20</xdr:row>
      <xdr:rowOff>180974</xdr:rowOff>
    </xdr:from>
    <xdr:ext cx="1000125" cy="561975"/>
    <xdr:sp macro="" textlink="IMPERATIVOS!H90">
      <xdr:nvSpPr>
        <xdr:cNvPr id="4" name="CuadroTexto 3">
          <a:extLst>
            <a:ext uri="{FF2B5EF4-FFF2-40B4-BE49-F238E27FC236}">
              <a16:creationId xmlns:a16="http://schemas.microsoft.com/office/drawing/2014/main" id="{00000000-0008-0000-0E00-000004000000}"/>
            </a:ext>
          </a:extLst>
        </xdr:cNvPr>
        <xdr:cNvSpPr txBox="1"/>
      </xdr:nvSpPr>
      <xdr:spPr>
        <a:xfrm>
          <a:off x="7496174" y="3419474"/>
          <a:ext cx="1000125" cy="56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fld id="{30B9C788-977A-4BA6-BF4A-8DE0D81CFD26}" type="TxLink">
            <a:rPr lang="en-US" sz="3600" b="1" i="0" u="none" strike="noStrike">
              <a:solidFill>
                <a:srgbClr val="002060"/>
              </a:solidFill>
              <a:latin typeface="Arial Narrow" panose="020B0606020202030204" pitchFamily="34" charset="0"/>
              <a:ea typeface="+mn-ea"/>
              <a:cs typeface="Calibri"/>
            </a:rPr>
            <a:pPr marL="0" indent="0" algn="ctr"/>
            <a:t>65%</a:t>
          </a:fld>
          <a:endParaRPr lang="es-CO" sz="3600" b="1" i="0" u="none" strike="noStrike">
            <a:solidFill>
              <a:srgbClr val="002060"/>
            </a:solidFill>
            <a:latin typeface="Arial Narrow" panose="020B0606020202030204" pitchFamily="34" charset="0"/>
            <a:ea typeface="+mn-ea"/>
            <a:cs typeface="Calibri"/>
          </a:endParaRPr>
        </a:p>
      </xdr:txBody>
    </xdr:sp>
    <xdr:clientData/>
  </xdr:oneCellAnchor>
  <xdr:twoCellAnchor>
    <xdr:from>
      <xdr:col>11</xdr:col>
      <xdr:colOff>314325</xdr:colOff>
      <xdr:row>19</xdr:row>
      <xdr:rowOff>171450</xdr:rowOff>
    </xdr:from>
    <xdr:to>
      <xdr:col>13</xdr:col>
      <xdr:colOff>759525</xdr:colOff>
      <xdr:row>25</xdr:row>
      <xdr:rowOff>9525</xdr:rowOff>
    </xdr:to>
    <xdr:sp macro="" textlink="">
      <xdr:nvSpPr>
        <xdr:cNvPr id="8" name="Rectángulo redondeado 7">
          <a:extLst>
            <a:ext uri="{FF2B5EF4-FFF2-40B4-BE49-F238E27FC236}">
              <a16:creationId xmlns:a16="http://schemas.microsoft.com/office/drawing/2014/main" id="{00000000-0008-0000-0E00-000008000000}"/>
            </a:ext>
          </a:extLst>
        </xdr:cNvPr>
        <xdr:cNvSpPr/>
      </xdr:nvSpPr>
      <xdr:spPr>
        <a:xfrm>
          <a:off x="8696325" y="3219450"/>
          <a:ext cx="1969200" cy="981075"/>
        </a:xfrm>
        <a:prstGeom prst="roundRect">
          <a:avLst/>
        </a:prstGeom>
        <a:gradFill>
          <a:gsLst>
            <a:gs pos="0">
              <a:schemeClr val="accent5">
                <a:lumMod val="20000"/>
                <a:lumOff val="80000"/>
              </a:schemeClr>
            </a:gs>
            <a:gs pos="97000">
              <a:schemeClr val="accent5">
                <a:lumMod val="60000"/>
                <a:lumOff val="40000"/>
              </a:schemeClr>
            </a:gs>
          </a:gsLst>
          <a:lin ang="5400000" scaled="1"/>
        </a:gradFill>
        <a:ln>
          <a:noFill/>
        </a:ln>
        <a:effectLst>
          <a:outerShdw blurRad="635000" dist="266700" dir="10800000" algn="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700" b="1" i="0" u="none" strike="noStrike">
              <a:solidFill>
                <a:schemeClr val="tx1"/>
              </a:solidFill>
              <a:effectLst/>
              <a:latin typeface="Franklin Gothic Book" panose="020B0503020102020204" pitchFamily="34" charset="0"/>
              <a:ea typeface="+mn-ea"/>
              <a:cs typeface="+mn-cs"/>
            </a:rPr>
            <a:t>OPTIMIZACIÓN DE PROCESOS</a:t>
          </a:r>
        </a:p>
      </xdr:txBody>
    </xdr:sp>
    <xdr:clientData/>
  </xdr:twoCellAnchor>
  <xdr:oneCellAnchor>
    <xdr:from>
      <xdr:col>13</xdr:col>
      <xdr:colOff>666749</xdr:colOff>
      <xdr:row>20</xdr:row>
      <xdr:rowOff>114300</xdr:rowOff>
    </xdr:from>
    <xdr:ext cx="942975" cy="666750"/>
    <xdr:sp macro="" textlink="IMPERATIVOS!H91">
      <xdr:nvSpPr>
        <xdr:cNvPr id="9" name="CuadroTexto 8">
          <a:extLst>
            <a:ext uri="{FF2B5EF4-FFF2-40B4-BE49-F238E27FC236}">
              <a16:creationId xmlns:a16="http://schemas.microsoft.com/office/drawing/2014/main" id="{00000000-0008-0000-0E00-000009000000}"/>
            </a:ext>
          </a:extLst>
        </xdr:cNvPr>
        <xdr:cNvSpPr txBox="1"/>
      </xdr:nvSpPr>
      <xdr:spPr>
        <a:xfrm>
          <a:off x="10572749" y="3352800"/>
          <a:ext cx="942975"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fld id="{0192265E-7C36-44F8-BB7C-FD954E8E2A6E}" type="TxLink">
            <a:rPr lang="en-US" sz="3600" b="1" i="0" u="none" strike="noStrike">
              <a:solidFill>
                <a:srgbClr val="002060"/>
              </a:solidFill>
              <a:latin typeface="Arial Narrow" panose="020B0606020202030204" pitchFamily="34" charset="0"/>
              <a:ea typeface="+mn-ea"/>
              <a:cs typeface="Calibri"/>
            </a:rPr>
            <a:pPr marL="0" indent="0" algn="ctr"/>
            <a:t>73%</a:t>
          </a:fld>
          <a:endParaRPr lang="es-CO" sz="3600" b="1" i="0" u="none" strike="noStrike">
            <a:solidFill>
              <a:srgbClr val="002060"/>
            </a:solidFill>
            <a:latin typeface="Arial Narrow" panose="020B0606020202030204" pitchFamily="34" charset="0"/>
            <a:ea typeface="+mn-ea"/>
            <a:cs typeface="Calibri"/>
          </a:endParaRPr>
        </a:p>
      </xdr:txBody>
    </xdr:sp>
    <xdr:clientData/>
  </xdr:oneCellAnchor>
  <xdr:twoCellAnchor>
    <xdr:from>
      <xdr:col>15</xdr:col>
      <xdr:colOff>219074</xdr:colOff>
      <xdr:row>19</xdr:row>
      <xdr:rowOff>180975</xdr:rowOff>
    </xdr:from>
    <xdr:to>
      <xdr:col>17</xdr:col>
      <xdr:colOff>761999</xdr:colOff>
      <xdr:row>25</xdr:row>
      <xdr:rowOff>17931</xdr:rowOff>
    </xdr:to>
    <xdr:sp macro="" textlink="">
      <xdr:nvSpPr>
        <xdr:cNvPr id="10" name="Rectángulo redondeado 9">
          <a:extLst>
            <a:ext uri="{FF2B5EF4-FFF2-40B4-BE49-F238E27FC236}">
              <a16:creationId xmlns:a16="http://schemas.microsoft.com/office/drawing/2014/main" id="{00000000-0008-0000-0E00-00000A000000}"/>
            </a:ext>
          </a:extLst>
        </xdr:cNvPr>
        <xdr:cNvSpPr/>
      </xdr:nvSpPr>
      <xdr:spPr>
        <a:xfrm>
          <a:off x="11649074" y="3228975"/>
          <a:ext cx="2066925" cy="979956"/>
        </a:xfrm>
        <a:prstGeom prst="roundRect">
          <a:avLst/>
        </a:prstGeom>
        <a:gradFill>
          <a:gsLst>
            <a:gs pos="0">
              <a:schemeClr val="accent5">
                <a:lumMod val="20000"/>
                <a:lumOff val="80000"/>
              </a:schemeClr>
            </a:gs>
            <a:gs pos="97000">
              <a:schemeClr val="accent5">
                <a:lumMod val="60000"/>
                <a:lumOff val="40000"/>
              </a:schemeClr>
            </a:gs>
          </a:gsLst>
          <a:lin ang="5400000" scaled="1"/>
        </a:gradFill>
        <a:ln>
          <a:noFill/>
        </a:ln>
        <a:effectLst>
          <a:outerShdw blurRad="635000" dist="266700" dir="10800000" algn="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700" b="1" i="0" u="none" strike="noStrike">
              <a:solidFill>
                <a:schemeClr val="tx1"/>
              </a:solidFill>
              <a:effectLst/>
              <a:latin typeface="Franklin Gothic Book" panose="020B0503020102020204" pitchFamily="34" charset="0"/>
              <a:ea typeface="+mn-ea"/>
              <a:cs typeface="+mn-cs"/>
            </a:rPr>
            <a:t>POSICIONAMIENTO COMO ENTE RECTOR</a:t>
          </a:r>
        </a:p>
      </xdr:txBody>
    </xdr:sp>
    <xdr:clientData/>
  </xdr:twoCellAnchor>
  <xdr:oneCellAnchor>
    <xdr:from>
      <xdr:col>17</xdr:col>
      <xdr:colOff>685800</xdr:colOff>
      <xdr:row>20</xdr:row>
      <xdr:rowOff>133350</xdr:rowOff>
    </xdr:from>
    <xdr:ext cx="952500" cy="609600"/>
    <xdr:sp macro="" textlink="IMPERATIVOS!H92">
      <xdr:nvSpPr>
        <xdr:cNvPr id="11" name="CuadroTexto 10">
          <a:extLst>
            <a:ext uri="{FF2B5EF4-FFF2-40B4-BE49-F238E27FC236}">
              <a16:creationId xmlns:a16="http://schemas.microsoft.com/office/drawing/2014/main" id="{00000000-0008-0000-0E00-00000B000000}"/>
            </a:ext>
          </a:extLst>
        </xdr:cNvPr>
        <xdr:cNvSpPr txBox="1"/>
      </xdr:nvSpPr>
      <xdr:spPr>
        <a:xfrm>
          <a:off x="13639800" y="3371850"/>
          <a:ext cx="952500"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fld id="{6D3B7C5D-842C-4780-B9D0-52F79CA6A64A}" type="TxLink">
            <a:rPr lang="en-US" sz="3600" b="1" i="0" u="none" strike="noStrike">
              <a:solidFill>
                <a:srgbClr val="002060"/>
              </a:solidFill>
              <a:latin typeface="Arial Narrow" panose="020B0606020202030204" pitchFamily="34" charset="0"/>
              <a:ea typeface="+mn-ea"/>
              <a:cs typeface="Calibri"/>
            </a:rPr>
            <a:pPr marL="0" indent="0" algn="ctr"/>
            <a:t>84%</a:t>
          </a:fld>
          <a:endParaRPr lang="es-CO" sz="3600" b="1" i="0" u="none" strike="noStrike">
            <a:solidFill>
              <a:srgbClr val="002060"/>
            </a:solidFill>
            <a:latin typeface="Arial Narrow" panose="020B0606020202030204" pitchFamily="34" charset="0"/>
            <a:ea typeface="+mn-ea"/>
            <a:cs typeface="Calibri"/>
          </a:endParaRPr>
        </a:p>
      </xdr:txBody>
    </xdr:sp>
    <xdr:clientData/>
  </xdr:oneCellAnchor>
  <xdr:twoCellAnchor>
    <xdr:from>
      <xdr:col>19</xdr:col>
      <xdr:colOff>342900</xdr:colOff>
      <xdr:row>20</xdr:row>
      <xdr:rowOff>0</xdr:rowOff>
    </xdr:from>
    <xdr:to>
      <xdr:col>22</xdr:col>
      <xdr:colOff>26100</xdr:colOff>
      <xdr:row>25</xdr:row>
      <xdr:rowOff>28575</xdr:rowOff>
    </xdr:to>
    <xdr:sp macro="" textlink="">
      <xdr:nvSpPr>
        <xdr:cNvPr id="12" name="Rectángulo redondeado 11">
          <a:extLst>
            <a:ext uri="{FF2B5EF4-FFF2-40B4-BE49-F238E27FC236}">
              <a16:creationId xmlns:a16="http://schemas.microsoft.com/office/drawing/2014/main" id="{00000000-0008-0000-0E00-00000C000000}"/>
            </a:ext>
          </a:extLst>
        </xdr:cNvPr>
        <xdr:cNvSpPr/>
      </xdr:nvSpPr>
      <xdr:spPr>
        <a:xfrm>
          <a:off x="14820900" y="3238500"/>
          <a:ext cx="1969200" cy="981075"/>
        </a:xfrm>
        <a:prstGeom prst="roundRect">
          <a:avLst/>
        </a:prstGeom>
        <a:gradFill>
          <a:gsLst>
            <a:gs pos="0">
              <a:schemeClr val="accent5">
                <a:lumMod val="20000"/>
                <a:lumOff val="80000"/>
              </a:schemeClr>
            </a:gs>
            <a:gs pos="97000">
              <a:schemeClr val="accent5">
                <a:lumMod val="60000"/>
                <a:lumOff val="40000"/>
              </a:schemeClr>
            </a:gs>
          </a:gsLst>
          <a:lin ang="5400000" scaled="1"/>
        </a:gradFill>
        <a:ln>
          <a:noFill/>
        </a:ln>
        <a:effectLst>
          <a:outerShdw blurRad="635000" dist="266700" dir="10800000" algn="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700" b="1" i="0" u="none" strike="noStrike">
              <a:solidFill>
                <a:schemeClr val="tx1"/>
              </a:solidFill>
              <a:effectLst/>
              <a:latin typeface="Franklin Gothic Book" panose="020B0503020102020204" pitchFamily="34" charset="0"/>
              <a:ea typeface="+mn-ea"/>
              <a:cs typeface="+mn-cs"/>
            </a:rPr>
            <a:t> RESPALDO JURÍDICO QUE GENERA CONFIANZA. </a:t>
          </a:r>
        </a:p>
      </xdr:txBody>
    </xdr:sp>
    <xdr:clientData/>
  </xdr:twoCellAnchor>
  <xdr:oneCellAnchor>
    <xdr:from>
      <xdr:col>21</xdr:col>
      <xdr:colOff>733425</xdr:colOff>
      <xdr:row>20</xdr:row>
      <xdr:rowOff>142875</xdr:rowOff>
    </xdr:from>
    <xdr:ext cx="952500" cy="609600"/>
    <xdr:sp macro="" textlink="IMPERATIVOS!H93">
      <xdr:nvSpPr>
        <xdr:cNvPr id="13" name="CuadroTexto 12">
          <a:extLst>
            <a:ext uri="{FF2B5EF4-FFF2-40B4-BE49-F238E27FC236}">
              <a16:creationId xmlns:a16="http://schemas.microsoft.com/office/drawing/2014/main" id="{00000000-0008-0000-0E00-00000D000000}"/>
            </a:ext>
          </a:extLst>
        </xdr:cNvPr>
        <xdr:cNvSpPr txBox="1"/>
      </xdr:nvSpPr>
      <xdr:spPr>
        <a:xfrm>
          <a:off x="16735425" y="3381375"/>
          <a:ext cx="952500"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fld id="{4D3F1C0A-B23A-4CE0-804E-68E9E102D802}" type="TxLink">
            <a:rPr lang="en-US" sz="3600" b="1" i="0" u="none" strike="noStrike">
              <a:solidFill>
                <a:srgbClr val="002060"/>
              </a:solidFill>
              <a:latin typeface="Arial Narrow" panose="020B0606020202030204" pitchFamily="34" charset="0"/>
              <a:ea typeface="+mn-ea"/>
              <a:cs typeface="Calibri"/>
            </a:rPr>
            <a:pPr marL="0" indent="0" algn="ctr"/>
            <a:t>94%</a:t>
          </a:fld>
          <a:endParaRPr lang="es-CO" sz="3600" b="1" i="0" u="none" strike="noStrike">
            <a:solidFill>
              <a:srgbClr val="002060"/>
            </a:solidFill>
            <a:latin typeface="Arial Narrow" panose="020B0606020202030204" pitchFamily="34" charset="0"/>
            <a:ea typeface="+mn-ea"/>
            <a:cs typeface="Calibri"/>
          </a:endParaRPr>
        </a:p>
      </xdr:txBody>
    </xdr:sp>
    <xdr:clientData/>
  </xdr:oneCellAnchor>
  <xdr:oneCellAnchor>
    <xdr:from>
      <xdr:col>0</xdr:col>
      <xdr:colOff>0</xdr:colOff>
      <xdr:row>19</xdr:row>
      <xdr:rowOff>113930</xdr:rowOff>
    </xdr:from>
    <xdr:ext cx="5524500" cy="1019545"/>
    <xdr:sp macro="" textlink="">
      <xdr:nvSpPr>
        <xdr:cNvPr id="6" name="CuadroTexto 5">
          <a:extLst>
            <a:ext uri="{FF2B5EF4-FFF2-40B4-BE49-F238E27FC236}">
              <a16:creationId xmlns:a16="http://schemas.microsoft.com/office/drawing/2014/main" id="{00000000-0008-0000-0E00-000006000000}"/>
            </a:ext>
          </a:extLst>
        </xdr:cNvPr>
        <xdr:cNvSpPr txBox="1"/>
      </xdr:nvSpPr>
      <xdr:spPr>
        <a:xfrm>
          <a:off x="0" y="3161930"/>
          <a:ext cx="5524500" cy="1019545"/>
        </a:xfrm>
        <a:prstGeom prst="rect">
          <a:avLst/>
        </a:prstGeom>
        <a:noFill/>
        <a:ln>
          <a:solidFill>
            <a:schemeClr val="accent1"/>
          </a:solidFill>
        </a:ln>
        <a:scene3d>
          <a:camera prst="orthographicFront"/>
          <a:lightRig rig="threePt" dir="t"/>
        </a:scene3d>
        <a:sp3d prstMaterial="plastic">
          <a:bevelT prst="relaxedInset"/>
          <a:bevelB prst="relaxedInset"/>
        </a:sp3d>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es-CO" sz="3200" b="1">
              <a:solidFill>
                <a:srgbClr val="00FF00"/>
              </a:solidFill>
              <a:latin typeface="Franklin Gothic Book" panose="020B0503020102020204" pitchFamily="34" charset="0"/>
            </a:rPr>
            <a:t>IMPERATIVOS</a:t>
          </a:r>
          <a:r>
            <a:rPr lang="es-CO" sz="3200" b="1" baseline="0">
              <a:solidFill>
                <a:srgbClr val="00FF00"/>
              </a:solidFill>
              <a:latin typeface="Franklin Gothic Book" panose="020B0503020102020204" pitchFamily="34" charset="0"/>
            </a:rPr>
            <a:t> ESTRATÉGICOS</a:t>
          </a:r>
          <a:endParaRPr lang="es-CO" sz="3200" b="1">
            <a:solidFill>
              <a:srgbClr val="00FF00"/>
            </a:solidFill>
            <a:latin typeface="Franklin Gothic Book" panose="020B0503020102020204" pitchFamily="34" charset="0"/>
          </a:endParaRPr>
        </a:p>
      </xdr:txBody>
    </xdr:sp>
    <xdr:clientData/>
  </xdr:oneCellAnchor>
  <xdr:oneCellAnchor>
    <xdr:from>
      <xdr:col>0</xdr:col>
      <xdr:colOff>0</xdr:colOff>
      <xdr:row>11</xdr:row>
      <xdr:rowOff>188410</xdr:rowOff>
    </xdr:from>
    <xdr:ext cx="4019550" cy="968983"/>
    <xdr:sp macro="" textlink="">
      <xdr:nvSpPr>
        <xdr:cNvPr id="17" name="Rectángulo 16">
          <a:extLst>
            <a:ext uri="{FF2B5EF4-FFF2-40B4-BE49-F238E27FC236}">
              <a16:creationId xmlns:a16="http://schemas.microsoft.com/office/drawing/2014/main" id="{00000000-0008-0000-0E00-000011000000}"/>
            </a:ext>
          </a:extLst>
        </xdr:cNvPr>
        <xdr:cNvSpPr/>
      </xdr:nvSpPr>
      <xdr:spPr>
        <a:xfrm>
          <a:off x="0" y="1712410"/>
          <a:ext cx="4019550" cy="968983"/>
        </a:xfrm>
        <a:prstGeom prst="rect">
          <a:avLst/>
        </a:prstGeom>
        <a:noFill/>
        <a:ln>
          <a:solidFill>
            <a:schemeClr val="accent1"/>
          </a:solidFill>
        </a:ln>
        <a:scene3d>
          <a:camera prst="orthographicFront"/>
          <a:lightRig rig="threePt" dir="t"/>
        </a:scene3d>
        <a:sp3d extrusionH="76200">
          <a:bevelT w="203200"/>
          <a:bevelB w="584200" prst="relaxedInset"/>
        </a:sp3d>
      </xdr:spPr>
      <xdr:txBody>
        <a:bodyPr wrap="square" lIns="91440" tIns="45720" rIns="91440" bIns="45720">
          <a:spAutoFit/>
        </a:bodyPr>
        <a:lstStyle/>
        <a:p>
          <a:pPr marL="0" indent="0" algn="ctr"/>
          <a:r>
            <a:rPr lang="es-ES" sz="2800" b="1" cap="none" spc="0">
              <a:ln w="0"/>
              <a:solidFill>
                <a:schemeClr val="tx1"/>
              </a:solidFill>
              <a:effectLst>
                <a:outerShdw blurRad="38100" dist="19050" dir="2700000" algn="tl" rotWithShape="0">
                  <a:schemeClr val="dk1">
                    <a:alpha val="40000"/>
                  </a:schemeClr>
                </a:outerShdw>
              </a:effectLst>
              <a:latin typeface="+mn-lt"/>
              <a:ea typeface="+mn-ea"/>
              <a:cs typeface="+mn-cs"/>
            </a:rPr>
            <a:t>PLAN DE DESARROLLO 2016-2020</a:t>
          </a:r>
        </a:p>
      </xdr:txBody>
    </xdr:sp>
    <xdr:clientData/>
  </xdr:oneCellAnchor>
  <xdr:oneCellAnchor>
    <xdr:from>
      <xdr:col>12</xdr:col>
      <xdr:colOff>371475</xdr:colOff>
      <xdr:row>12</xdr:row>
      <xdr:rowOff>26485</xdr:rowOff>
    </xdr:from>
    <xdr:ext cx="4352926" cy="968983"/>
    <xdr:sp macro="" textlink="">
      <xdr:nvSpPr>
        <xdr:cNvPr id="18" name="Rectángulo 17">
          <a:extLst>
            <a:ext uri="{FF2B5EF4-FFF2-40B4-BE49-F238E27FC236}">
              <a16:creationId xmlns:a16="http://schemas.microsoft.com/office/drawing/2014/main" id="{00000000-0008-0000-0E00-000012000000}"/>
            </a:ext>
          </a:extLst>
        </xdr:cNvPr>
        <xdr:cNvSpPr/>
      </xdr:nvSpPr>
      <xdr:spPr>
        <a:xfrm>
          <a:off x="9515475" y="2312485"/>
          <a:ext cx="4352926" cy="968983"/>
        </a:xfrm>
        <a:prstGeom prst="rect">
          <a:avLst/>
        </a:prstGeom>
        <a:noFill/>
        <a:ln>
          <a:solidFill>
            <a:schemeClr val="accent1"/>
          </a:solidFill>
        </a:ln>
        <a:scene3d>
          <a:camera prst="orthographicFront"/>
          <a:lightRig rig="threePt" dir="t"/>
        </a:scene3d>
        <a:sp3d extrusionH="76200">
          <a:bevelT w="203200"/>
          <a:bevelB w="584200" prst="relaxedInset"/>
        </a:sp3d>
      </xdr:spPr>
      <xdr:txBody>
        <a:bodyPr wrap="square" lIns="91440" tIns="45720" rIns="91440" bIns="45720">
          <a:spAutoFit/>
        </a:bodyPr>
        <a:lstStyle/>
        <a:p>
          <a:pPr algn="ctr"/>
          <a:r>
            <a:rPr lang="es-ES" sz="2800" b="1" cap="none" spc="0">
              <a:ln w="0"/>
              <a:solidFill>
                <a:schemeClr val="tx1"/>
              </a:solidFill>
              <a:effectLst>
                <a:outerShdw blurRad="38100" dist="19050" dir="2700000" algn="tl" rotWithShape="0">
                  <a:schemeClr val="dk1">
                    <a:alpha val="40000"/>
                  </a:schemeClr>
                </a:outerShdw>
              </a:effectLst>
            </a:rPr>
            <a:t>PLAN DE GESTIÓN</a:t>
          </a:r>
          <a:r>
            <a:rPr lang="es-ES" sz="2800" b="1" cap="none" spc="0" baseline="0">
              <a:ln w="0"/>
              <a:solidFill>
                <a:schemeClr val="tx1"/>
              </a:solidFill>
              <a:effectLst>
                <a:outerShdw blurRad="38100" dist="19050" dir="2700000" algn="tl" rotWithShape="0">
                  <a:schemeClr val="dk1">
                    <a:alpha val="40000"/>
                  </a:schemeClr>
                </a:outerShdw>
              </a:effectLst>
            </a:rPr>
            <a:t> </a:t>
          </a:r>
        </a:p>
        <a:p>
          <a:pPr algn="ctr"/>
          <a:r>
            <a:rPr lang="es-ES" sz="2800" b="1" cap="none" spc="0">
              <a:ln w="0"/>
              <a:solidFill>
                <a:schemeClr val="tx1"/>
              </a:solidFill>
              <a:effectLst>
                <a:outerShdw blurRad="38100" dist="19050" dir="2700000" algn="tl" rotWithShape="0">
                  <a:schemeClr val="dk1">
                    <a:alpha val="40000"/>
                  </a:schemeClr>
                </a:outerShdw>
              </a:effectLst>
            </a:rPr>
            <a:t>2017-2020</a:t>
          </a:r>
        </a:p>
      </xdr:txBody>
    </xdr:sp>
    <xdr:clientData/>
  </xdr:oneCellAnchor>
  <xdr:twoCellAnchor>
    <xdr:from>
      <xdr:col>0</xdr:col>
      <xdr:colOff>485775</xdr:colOff>
      <xdr:row>3</xdr:row>
      <xdr:rowOff>85725</xdr:rowOff>
    </xdr:from>
    <xdr:to>
      <xdr:col>2</xdr:col>
      <xdr:colOff>307974</xdr:colOff>
      <xdr:row>8</xdr:row>
      <xdr:rowOff>71808</xdr:rowOff>
    </xdr:to>
    <xdr:pic>
      <xdr:nvPicPr>
        <xdr:cNvPr id="27" name="Imagen 26">
          <a:extLst>
            <a:ext uri="{FF2B5EF4-FFF2-40B4-BE49-F238E27FC236}">
              <a16:creationId xmlns:a16="http://schemas.microsoft.com/office/drawing/2014/main" id="{00000000-0008-0000-0E00-00001B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1048"/>
        <a:stretch/>
      </xdr:blipFill>
      <xdr:spPr bwMode="auto">
        <a:xfrm>
          <a:off x="485775" y="85725"/>
          <a:ext cx="1346199" cy="938583"/>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20</xdr:col>
      <xdr:colOff>695325</xdr:colOff>
      <xdr:row>3</xdr:row>
      <xdr:rowOff>85725</xdr:rowOff>
    </xdr:from>
    <xdr:to>
      <xdr:col>22</xdr:col>
      <xdr:colOff>295275</xdr:colOff>
      <xdr:row>8</xdr:row>
      <xdr:rowOff>124461</xdr:rowOff>
    </xdr:to>
    <xdr:pic>
      <xdr:nvPicPr>
        <xdr:cNvPr id="28" name="Imagen 27">
          <a:extLst>
            <a:ext uri="{FF2B5EF4-FFF2-40B4-BE49-F238E27FC236}">
              <a16:creationId xmlns:a16="http://schemas.microsoft.com/office/drawing/2014/main" id="{00000000-0008-0000-0E00-00001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935325" y="85725"/>
          <a:ext cx="1123950" cy="991236"/>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oneCellAnchor>
    <xdr:from>
      <xdr:col>0</xdr:col>
      <xdr:colOff>47625</xdr:colOff>
      <xdr:row>31</xdr:row>
      <xdr:rowOff>171450</xdr:rowOff>
    </xdr:from>
    <xdr:ext cx="1238250" cy="415926"/>
    <xdr:sp macro="" textlink="">
      <xdr:nvSpPr>
        <xdr:cNvPr id="21" name="Rectángulo 20">
          <a:hlinkClick xmlns:r="http://schemas.openxmlformats.org/officeDocument/2006/relationships" r:id="rId5"/>
          <a:extLst>
            <a:ext uri="{FF2B5EF4-FFF2-40B4-BE49-F238E27FC236}">
              <a16:creationId xmlns:a16="http://schemas.microsoft.com/office/drawing/2014/main" id="{00000000-0008-0000-0E00-000015000000}"/>
            </a:ext>
          </a:extLst>
        </xdr:cNvPr>
        <xdr:cNvSpPr/>
      </xdr:nvSpPr>
      <xdr:spPr>
        <a:xfrm>
          <a:off x="47625" y="5429250"/>
          <a:ext cx="1238250" cy="41592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noAutofit/>
        </a:bodyPr>
        <a:lstStyle/>
        <a:p>
          <a:pPr algn="ctr"/>
          <a:r>
            <a:rPr lang="es-ES" sz="20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oneCellAnchor>
    <xdr:from>
      <xdr:col>5</xdr:col>
      <xdr:colOff>685800</xdr:colOff>
      <xdr:row>29</xdr:row>
      <xdr:rowOff>38100</xdr:rowOff>
    </xdr:from>
    <xdr:ext cx="9597692" cy="714375"/>
    <xdr:sp macro="" textlink="">
      <xdr:nvSpPr>
        <xdr:cNvPr id="20" name="Rectángulo 19">
          <a:extLst>
            <a:ext uri="{FF2B5EF4-FFF2-40B4-BE49-F238E27FC236}">
              <a16:creationId xmlns:a16="http://schemas.microsoft.com/office/drawing/2014/main" id="{00000000-0008-0000-0E00-000014000000}"/>
            </a:ext>
          </a:extLst>
        </xdr:cNvPr>
        <xdr:cNvSpPr/>
      </xdr:nvSpPr>
      <xdr:spPr>
        <a:xfrm>
          <a:off x="4495800" y="4914900"/>
          <a:ext cx="9597692" cy="714375"/>
        </a:xfrm>
        <a:prstGeom prst="rect">
          <a:avLst/>
        </a:prstGeom>
        <a:noFill/>
        <a:effectLst>
          <a:outerShdw blurRad="50800" dist="50800" dir="600000" algn="ctr" rotWithShape="0">
            <a:srgbClr val="000000">
              <a:alpha val="43137"/>
            </a:srgbClr>
          </a:outerShdw>
        </a:effectLst>
        <a:scene3d>
          <a:camera prst="orthographicFront"/>
          <a:lightRig rig="threePt" dir="t"/>
        </a:scene3d>
        <a:sp3d>
          <a:bevelT prst="slope"/>
        </a:sp3d>
      </xdr:spPr>
      <xdr:txBody>
        <a:bodyPr wrap="none" lIns="91440" tIns="45720" rIns="91440" bIns="45720">
          <a:noAutofit/>
        </a:bodyPr>
        <a:lstStyle/>
        <a:p>
          <a:pPr algn="ctr"/>
          <a:r>
            <a:rPr lang="es-ES" sz="5400" b="1" cap="none" spc="0">
              <a:ln w="0"/>
              <a:solidFill>
                <a:srgbClr val="00FF00"/>
              </a:solidFill>
              <a:effectLst>
                <a:reflection blurRad="6350" stA="53000" endA="300" endPos="35500" dir="5400000" sy="-90000" algn="bl" rotWithShape="0"/>
              </a:effectLst>
            </a:rPr>
            <a:t>DESEMPEÑO INSTITUCIONAL</a:t>
          </a:r>
        </a:p>
      </xdr:txBody>
    </xdr:sp>
    <xdr:clientData/>
  </xdr:oneCellAnchor>
  <xdr:oneCellAnchor>
    <xdr:from>
      <xdr:col>10</xdr:col>
      <xdr:colOff>295275</xdr:colOff>
      <xdr:row>33</xdr:row>
      <xdr:rowOff>76200</xdr:rowOff>
    </xdr:from>
    <xdr:ext cx="2562225" cy="714375"/>
    <xdr:sp macro="" textlink="IMPERATIVOS!I90">
      <xdr:nvSpPr>
        <xdr:cNvPr id="22" name="Rectángulo 21">
          <a:extLst>
            <a:ext uri="{FF2B5EF4-FFF2-40B4-BE49-F238E27FC236}">
              <a16:creationId xmlns:a16="http://schemas.microsoft.com/office/drawing/2014/main" id="{00000000-0008-0000-0E00-000016000000}"/>
            </a:ext>
          </a:extLst>
        </xdr:cNvPr>
        <xdr:cNvSpPr/>
      </xdr:nvSpPr>
      <xdr:spPr>
        <a:xfrm>
          <a:off x="7915275" y="5715000"/>
          <a:ext cx="2562225" cy="714375"/>
        </a:xfrm>
        <a:prstGeom prst="rect">
          <a:avLst/>
        </a:prstGeom>
        <a:noFill/>
        <a:effectLst>
          <a:outerShdw blurRad="50800" dist="50800" dir="600000" algn="ctr" rotWithShape="0">
            <a:srgbClr val="000000">
              <a:alpha val="43137"/>
            </a:srgbClr>
          </a:outerShdw>
        </a:effectLst>
        <a:scene3d>
          <a:camera prst="orthographicFront"/>
          <a:lightRig rig="threePt" dir="t"/>
        </a:scene3d>
        <a:sp3d>
          <a:bevelT prst="slope"/>
        </a:sp3d>
      </xdr:spPr>
      <xdr:txBody>
        <a:bodyPr wrap="none" lIns="91440" tIns="45720" rIns="91440" bIns="45720">
          <a:noAutofit/>
        </a:bodyPr>
        <a:lstStyle/>
        <a:p>
          <a:pPr algn="ctr"/>
          <a:fld id="{610B972B-B73E-447A-8C30-45534E6400F7}" type="TxLink">
            <a:rPr lang="en-US" sz="6000" b="1" i="0" u="none" strike="noStrike" cap="none" spc="0">
              <a:ln w="0"/>
              <a:solidFill>
                <a:srgbClr val="00FF00"/>
              </a:solidFill>
              <a:effectLst>
                <a:reflection blurRad="6350" stA="53000" endA="300" endPos="35500" dir="5400000" sy="-90000" algn="bl" rotWithShape="0"/>
              </a:effectLst>
              <a:latin typeface="Calibri"/>
              <a:cs typeface="Calibri"/>
            </a:rPr>
            <a:pPr algn="ctr"/>
            <a:t>79%</a:t>
          </a:fld>
          <a:endParaRPr lang="es-ES" sz="41300" b="1" cap="none" spc="0">
            <a:ln w="0"/>
            <a:solidFill>
              <a:srgbClr val="00FF00"/>
            </a:solidFill>
            <a:effectLst>
              <a:reflection blurRad="6350" stA="53000" endA="300" endPos="35500" dir="5400000" sy="-90000" algn="bl" rotWithShape="0"/>
            </a:effectLst>
          </a:endParaRPr>
        </a:p>
      </xdr:txBody>
    </xdr:sp>
    <xdr:clientData/>
  </xdr:oneCellAnchor>
  <xdr:oneCellAnchor>
    <xdr:from>
      <xdr:col>19</xdr:col>
      <xdr:colOff>504825</xdr:colOff>
      <xdr:row>35</xdr:row>
      <xdr:rowOff>57150</xdr:rowOff>
    </xdr:from>
    <xdr:ext cx="2618987" cy="264560"/>
    <xdr:sp macro="" textlink="">
      <xdr:nvSpPr>
        <xdr:cNvPr id="3" name="CuadroTexto 2">
          <a:extLst>
            <a:ext uri="{FF2B5EF4-FFF2-40B4-BE49-F238E27FC236}">
              <a16:creationId xmlns:a16="http://schemas.microsoft.com/office/drawing/2014/main" id="{00000000-0008-0000-0E00-000003000000}"/>
            </a:ext>
          </a:extLst>
        </xdr:cNvPr>
        <xdr:cNvSpPr txBox="1"/>
      </xdr:nvSpPr>
      <xdr:spPr>
        <a:xfrm>
          <a:off x="14982825" y="6648450"/>
          <a:ext cx="261898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*Valoración</a:t>
          </a:r>
          <a:r>
            <a:rPr lang="es-CO" sz="1100" baseline="0"/>
            <a:t> de avance magnitud de metas</a:t>
          </a:r>
          <a:endParaRPr lang="es-CO" sz="1100"/>
        </a:p>
      </xdr:txBody>
    </xdr:sp>
    <xdr:clientData/>
  </xdr:oneCellAnchor>
</xdr:wsDr>
</file>

<file path=xl/drawings/drawing18.xml><?xml version="1.0" encoding="utf-8"?>
<c:userShapes xmlns:c="http://schemas.openxmlformats.org/drawingml/2006/chart">
  <cdr:relSizeAnchor xmlns:cdr="http://schemas.openxmlformats.org/drawingml/2006/chartDrawing">
    <cdr:from>
      <cdr:x>0.42621</cdr:x>
      <cdr:y>0.45434</cdr:y>
    </cdr:from>
    <cdr:to>
      <cdr:x>0.65578</cdr:x>
      <cdr:y>0.53233</cdr:y>
    </cdr:to>
    <cdr:sp macro="" textlink="PLANES!$F$4">
      <cdr:nvSpPr>
        <cdr:cNvPr id="8" name="Retraso 4"/>
        <cdr:cNvSpPr/>
      </cdr:nvSpPr>
      <cdr:spPr>
        <a:xfrm xmlns:a="http://schemas.openxmlformats.org/drawingml/2006/main" rot="16200000">
          <a:off x="1923117" y="1181325"/>
          <a:ext cx="255542" cy="870274"/>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618A36CC-B24F-4A1E-B021-1EE38DD75E58}" type="TxLink">
            <a:rPr lang="en-US" sz="1200" b="1" i="0" u="none" strike="noStrike">
              <a:solidFill>
                <a:schemeClr val="bg1"/>
              </a:solidFill>
              <a:latin typeface="Arial"/>
              <a:cs typeface="Arial"/>
            </a:rPr>
            <a:pPr/>
            <a:t>81,84%</a:t>
          </a:fld>
          <a:endParaRPr lang="es-CO" sz="2400" b="1">
            <a:solidFill>
              <a:schemeClr val="bg1"/>
            </a:solidFill>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0.42621</cdr:x>
      <cdr:y>0.45434</cdr:y>
    </cdr:from>
    <cdr:to>
      <cdr:x>0.65578</cdr:x>
      <cdr:y>0.53233</cdr:y>
    </cdr:to>
    <cdr:sp macro="" textlink="PLANES!$O$4">
      <cdr:nvSpPr>
        <cdr:cNvPr id="8" name="Retraso 4"/>
        <cdr:cNvSpPr/>
      </cdr:nvSpPr>
      <cdr:spPr>
        <a:xfrm xmlns:a="http://schemas.openxmlformats.org/drawingml/2006/main" rot="16200000">
          <a:off x="1923117" y="1181325"/>
          <a:ext cx="255542" cy="870274"/>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9F4F9810-3076-4B51-AF26-98F9C64509DD}" type="TxLink">
            <a:rPr lang="en-US" sz="1200" b="1" i="0" u="none" strike="noStrike">
              <a:solidFill>
                <a:schemeClr val="bg1"/>
              </a:solidFill>
              <a:latin typeface="Arial"/>
              <a:cs typeface="Arial"/>
            </a:rPr>
            <a:pPr/>
            <a:t>72,90%</a:t>
          </a:fld>
          <a:endParaRPr lang="es-CO" sz="4000" b="1">
            <a:solidFill>
              <a:schemeClr val="bg1"/>
            </a:solidFill>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33127</xdr:colOff>
      <xdr:row>23</xdr:row>
      <xdr:rowOff>190502</xdr:rowOff>
    </xdr:from>
    <xdr:to>
      <xdr:col>6</xdr:col>
      <xdr:colOff>310594</xdr:colOff>
      <xdr:row>24</xdr:row>
      <xdr:rowOff>248479</xdr:rowOff>
    </xdr:to>
    <xdr:sp macro="" textlink="">
      <xdr:nvSpPr>
        <xdr:cNvPr id="2" name="Rectángulo redondeado 1">
          <a:extLst>
            <a:ext uri="{FF2B5EF4-FFF2-40B4-BE49-F238E27FC236}">
              <a16:creationId xmlns:a16="http://schemas.microsoft.com/office/drawing/2014/main" id="{00000000-0008-0000-0100-000002000000}"/>
            </a:ext>
          </a:extLst>
        </xdr:cNvPr>
        <xdr:cNvSpPr/>
      </xdr:nvSpPr>
      <xdr:spPr>
        <a:xfrm>
          <a:off x="3271627" y="6344480"/>
          <a:ext cx="1809750" cy="265042"/>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ANUALIZACIÓN</a:t>
          </a:r>
        </a:p>
      </xdr:txBody>
    </xdr:sp>
    <xdr:clientData/>
  </xdr:twoCellAnchor>
  <xdr:twoCellAnchor>
    <xdr:from>
      <xdr:col>5</xdr:col>
      <xdr:colOff>648032</xdr:colOff>
      <xdr:row>0</xdr:row>
      <xdr:rowOff>0</xdr:rowOff>
    </xdr:from>
    <xdr:to>
      <xdr:col>5</xdr:col>
      <xdr:colOff>1242391</xdr:colOff>
      <xdr:row>2</xdr:row>
      <xdr:rowOff>86350</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532" y="0"/>
          <a:ext cx="594359" cy="575024"/>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269117</xdr:colOff>
      <xdr:row>0</xdr:row>
      <xdr:rowOff>1</xdr:rowOff>
    </xdr:from>
    <xdr:to>
      <xdr:col>18</xdr:col>
      <xdr:colOff>470647</xdr:colOff>
      <xdr:row>2</xdr:row>
      <xdr:rowOff>167424</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1048"/>
        <a:stretch/>
      </xdr:blipFill>
      <xdr:spPr bwMode="auto">
        <a:xfrm>
          <a:off x="5850767" y="1"/>
          <a:ext cx="782555" cy="50079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33131</xdr:colOff>
      <xdr:row>24</xdr:row>
      <xdr:rowOff>23876</xdr:rowOff>
    </xdr:from>
    <xdr:to>
      <xdr:col>13</xdr:col>
      <xdr:colOff>451546</xdr:colOff>
      <xdr:row>24</xdr:row>
      <xdr:rowOff>256761</xdr:rowOff>
    </xdr:to>
    <xdr:sp macro="" textlink="">
      <xdr:nvSpPr>
        <xdr:cNvPr id="11" name="Rectángulo redondeado 10">
          <a:extLst>
            <a:ext uri="{FF2B5EF4-FFF2-40B4-BE49-F238E27FC236}">
              <a16:creationId xmlns:a16="http://schemas.microsoft.com/office/drawing/2014/main" id="{00000000-0008-0000-0100-00000B000000}"/>
            </a:ext>
          </a:extLst>
        </xdr:cNvPr>
        <xdr:cNvSpPr/>
      </xdr:nvSpPr>
      <xdr:spPr>
        <a:xfrm>
          <a:off x="6004892" y="6633398"/>
          <a:ext cx="2431089" cy="232885"/>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PERIODICIDAD</a:t>
          </a:r>
        </a:p>
      </xdr:txBody>
    </xdr:sp>
    <xdr:clientData/>
  </xdr:twoCellAnchor>
  <xdr:twoCellAnchor>
    <xdr:from>
      <xdr:col>14</xdr:col>
      <xdr:colOff>513518</xdr:colOff>
      <xdr:row>24</xdr:row>
      <xdr:rowOff>16148</xdr:rowOff>
    </xdr:from>
    <xdr:to>
      <xdr:col>18</xdr:col>
      <xdr:colOff>546652</xdr:colOff>
      <xdr:row>25</xdr:row>
      <xdr:rowOff>0</xdr:rowOff>
    </xdr:to>
    <xdr:sp macro="" textlink="">
      <xdr:nvSpPr>
        <xdr:cNvPr id="12" name="Rectángulo redondeado 11">
          <a:extLst>
            <a:ext uri="{FF2B5EF4-FFF2-40B4-BE49-F238E27FC236}">
              <a16:creationId xmlns:a16="http://schemas.microsoft.com/office/drawing/2014/main" id="{00000000-0008-0000-0100-00000C000000}"/>
            </a:ext>
          </a:extLst>
        </xdr:cNvPr>
        <xdr:cNvSpPr/>
      </xdr:nvSpPr>
      <xdr:spPr>
        <a:xfrm>
          <a:off x="8431692" y="6377191"/>
          <a:ext cx="1938134" cy="248896"/>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TIPO</a:t>
          </a:r>
        </a:p>
      </xdr:txBody>
    </xdr:sp>
    <xdr:clientData/>
  </xdr:twoCellAnchor>
  <xdr:oneCellAnchor>
    <xdr:from>
      <xdr:col>5</xdr:col>
      <xdr:colOff>29310</xdr:colOff>
      <xdr:row>3</xdr:row>
      <xdr:rowOff>315057</xdr:rowOff>
    </xdr:from>
    <xdr:ext cx="742292" cy="311496"/>
    <xdr:sp macro="" textlink="">
      <xdr:nvSpPr>
        <xdr:cNvPr id="14" name="Rectángulo 13">
          <a:hlinkClick xmlns:r="http://schemas.openxmlformats.org/officeDocument/2006/relationships" r:id="rId3"/>
          <a:extLst>
            <a:ext uri="{FF2B5EF4-FFF2-40B4-BE49-F238E27FC236}">
              <a16:creationId xmlns:a16="http://schemas.microsoft.com/office/drawing/2014/main" id="{00000000-0008-0000-0100-00000E000000}"/>
            </a:ext>
          </a:extLst>
        </xdr:cNvPr>
        <xdr:cNvSpPr/>
      </xdr:nvSpPr>
      <xdr:spPr>
        <a:xfrm>
          <a:off x="3509598" y="893884"/>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604215</xdr:colOff>
      <xdr:row>0</xdr:row>
      <xdr:rowOff>133350</xdr:rowOff>
    </xdr:from>
    <xdr:ext cx="9597692" cy="937629"/>
    <xdr:sp macro="" textlink="">
      <xdr:nvSpPr>
        <xdr:cNvPr id="2" name="Rectángulo 1">
          <a:extLst>
            <a:ext uri="{FF2B5EF4-FFF2-40B4-BE49-F238E27FC236}">
              <a16:creationId xmlns:a16="http://schemas.microsoft.com/office/drawing/2014/main" id="{00000000-0008-0000-0F00-000002000000}"/>
            </a:ext>
          </a:extLst>
        </xdr:cNvPr>
        <xdr:cNvSpPr/>
      </xdr:nvSpPr>
      <xdr:spPr>
        <a:xfrm>
          <a:off x="3957015" y="133350"/>
          <a:ext cx="9597692" cy="937629"/>
        </a:xfrm>
        <a:prstGeom prst="rect">
          <a:avLst/>
        </a:prstGeom>
        <a:noFill/>
      </xdr:spPr>
      <xdr:txBody>
        <a:bodyPr wrap="none" lIns="91440" tIns="45720" rIns="91440" bIns="45720">
          <a:spAutoFit/>
        </a:bodyPr>
        <a:lstStyle/>
        <a:p>
          <a:pPr algn="ctr"/>
          <a:r>
            <a:rPr lang="es-ES" sz="5400" b="1"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SECRETARÍA JURÍDICA DISTRITAL</a:t>
          </a:r>
        </a:p>
      </xdr:txBody>
    </xdr:sp>
    <xdr:clientData/>
  </xdr:oneCellAnchor>
  <xdr:oneCellAnchor>
    <xdr:from>
      <xdr:col>7</xdr:col>
      <xdr:colOff>86313</xdr:colOff>
      <xdr:row>19</xdr:row>
      <xdr:rowOff>112209</xdr:rowOff>
    </xdr:from>
    <xdr:ext cx="3342687" cy="530658"/>
    <xdr:sp macro="" textlink="" fLocksText="0">
      <xdr:nvSpPr>
        <xdr:cNvPr id="4" name="Rectángulo 3">
          <a:hlinkClick xmlns:r="http://schemas.openxmlformats.org/officeDocument/2006/relationships" r:id="rId1" tooltip="POR INIDICADOR"/>
          <a:extLst>
            <a:ext uri="{FF2B5EF4-FFF2-40B4-BE49-F238E27FC236}">
              <a16:creationId xmlns:a16="http://schemas.microsoft.com/office/drawing/2014/main" id="{00000000-0008-0000-0F00-000004000000}"/>
            </a:ext>
          </a:extLst>
        </xdr:cNvPr>
        <xdr:cNvSpPr/>
      </xdr:nvSpPr>
      <xdr:spPr>
        <a:xfrm>
          <a:off x="2286588" y="3731709"/>
          <a:ext cx="3342687" cy="530658"/>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2800" b="0" cap="none" spc="0">
              <a:ln w="0"/>
              <a:solidFill>
                <a:schemeClr val="bg1"/>
              </a:solidFill>
              <a:effectLst>
                <a:outerShdw blurRad="38100" dist="25400" dir="5400000" algn="ctr" rotWithShape="0">
                  <a:srgbClr val="6E747A">
                    <a:alpha val="43000"/>
                  </a:srgbClr>
                </a:outerShdw>
              </a:effectLst>
            </a:rPr>
            <a:t>POR INDICADOR</a:t>
          </a:r>
        </a:p>
      </xdr:txBody>
    </xdr:sp>
    <xdr:clientData/>
  </xdr:oneCellAnchor>
  <xdr:oneCellAnchor>
    <xdr:from>
      <xdr:col>7</xdr:col>
      <xdr:colOff>95250</xdr:colOff>
      <xdr:row>23</xdr:row>
      <xdr:rowOff>74109</xdr:rowOff>
    </xdr:from>
    <xdr:ext cx="3314699" cy="530658"/>
    <xdr:sp macro="" textlink="" fLocksText="0">
      <xdr:nvSpPr>
        <xdr:cNvPr id="5" name="Rectángulo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2295525" y="4455609"/>
          <a:ext cx="3314699" cy="530658"/>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ES" sz="2800" b="0" cap="none" spc="0">
              <a:ln w="0"/>
              <a:solidFill>
                <a:schemeClr val="bg1"/>
              </a:solidFill>
              <a:effectLst>
                <a:outerShdw blurRad="38100" dist="25400" dir="5400000" algn="ctr" rotWithShape="0">
                  <a:srgbClr val="6E747A">
                    <a:alpha val="43000"/>
                  </a:srgbClr>
                </a:outerShdw>
              </a:effectLst>
              <a:latin typeface="+mn-lt"/>
              <a:ea typeface="+mn-ea"/>
              <a:cs typeface="+mn-cs"/>
            </a:rPr>
            <a:t>POR DEPENDENCIA</a:t>
          </a:r>
        </a:p>
      </xdr:txBody>
    </xdr:sp>
    <xdr:clientData/>
  </xdr:oneCellAnchor>
  <xdr:twoCellAnchor>
    <xdr:from>
      <xdr:col>4</xdr:col>
      <xdr:colOff>590550</xdr:colOff>
      <xdr:row>1</xdr:row>
      <xdr:rowOff>70260</xdr:rowOff>
    </xdr:from>
    <xdr:to>
      <xdr:col>5</xdr:col>
      <xdr:colOff>828675</xdr:colOff>
      <xdr:row>7</xdr:row>
      <xdr:rowOff>40367</xdr:rowOff>
    </xdr:to>
    <xdr:pic>
      <xdr:nvPicPr>
        <xdr:cNvPr id="6" name="Imagen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0550" y="260760"/>
          <a:ext cx="1076325" cy="1113107"/>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21</xdr:col>
      <xdr:colOff>695325</xdr:colOff>
      <xdr:row>2</xdr:row>
      <xdr:rowOff>117884</xdr:rowOff>
    </xdr:from>
    <xdr:to>
      <xdr:col>23</xdr:col>
      <xdr:colOff>533400</xdr:colOff>
      <xdr:row>6</xdr:row>
      <xdr:rowOff>179531</xdr:rowOff>
    </xdr:to>
    <xdr:pic>
      <xdr:nvPicPr>
        <xdr:cNvPr id="7" name="Imagen 6">
          <a:extLst>
            <a:ext uri="{FF2B5EF4-FFF2-40B4-BE49-F238E27FC236}">
              <a16:creationId xmlns:a16="http://schemas.microsoft.com/office/drawing/2014/main" id="{00000000-0008-0000-0F00-000007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1048"/>
        <a:stretch/>
      </xdr:blipFill>
      <xdr:spPr bwMode="auto">
        <a:xfrm>
          <a:off x="13163550" y="498884"/>
          <a:ext cx="1304925" cy="823647"/>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oneCellAnchor>
    <xdr:from>
      <xdr:col>8</xdr:col>
      <xdr:colOff>514350</xdr:colOff>
      <xdr:row>12</xdr:row>
      <xdr:rowOff>0</xdr:rowOff>
    </xdr:from>
    <xdr:ext cx="9563100" cy="937629"/>
    <xdr:sp macro="" textlink="">
      <xdr:nvSpPr>
        <xdr:cNvPr id="8" name="Rectángulo 7">
          <a:extLst>
            <a:ext uri="{FF2B5EF4-FFF2-40B4-BE49-F238E27FC236}">
              <a16:creationId xmlns:a16="http://schemas.microsoft.com/office/drawing/2014/main" id="{00000000-0008-0000-0F00-000008000000}"/>
            </a:ext>
          </a:extLst>
        </xdr:cNvPr>
        <xdr:cNvSpPr/>
      </xdr:nvSpPr>
      <xdr:spPr>
        <a:xfrm>
          <a:off x="3448050" y="2286000"/>
          <a:ext cx="9563100" cy="937629"/>
        </a:xfrm>
        <a:prstGeom prst="rect">
          <a:avLst/>
        </a:prstGeom>
        <a:noFill/>
      </xdr:spPr>
      <xdr:txBody>
        <a:bodyPr wrap="square" lIns="91440" tIns="45720" rIns="91440" bIns="45720">
          <a:spAutoFit/>
        </a:bodyPr>
        <a:lstStyle/>
        <a:p>
          <a:pPr algn="ctr"/>
          <a:r>
            <a:rPr lang="es-ES" sz="5400" b="1"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SEGUIMIENTO A LA GESTIÓN</a:t>
          </a:r>
        </a:p>
      </xdr:txBody>
    </xdr:sp>
    <xdr:clientData/>
  </xdr:oneCellAnchor>
  <xdr:oneCellAnchor>
    <xdr:from>
      <xdr:col>18</xdr:col>
      <xdr:colOff>0</xdr:colOff>
      <xdr:row>19</xdr:row>
      <xdr:rowOff>95250</xdr:rowOff>
    </xdr:from>
    <xdr:ext cx="3543300" cy="530658"/>
    <xdr:sp macro="" textlink="">
      <xdr:nvSpPr>
        <xdr:cNvPr id="10" name="Rectángulo 9">
          <a:hlinkClick xmlns:r="http://schemas.openxmlformats.org/officeDocument/2006/relationships" r:id="rId5"/>
          <a:extLst>
            <a:ext uri="{FF2B5EF4-FFF2-40B4-BE49-F238E27FC236}">
              <a16:creationId xmlns:a16="http://schemas.microsoft.com/office/drawing/2014/main" id="{00000000-0008-0000-0F00-00000A000000}"/>
            </a:ext>
          </a:extLst>
        </xdr:cNvPr>
        <xdr:cNvSpPr/>
      </xdr:nvSpPr>
      <xdr:spPr>
        <a:xfrm>
          <a:off x="10267950" y="3714750"/>
          <a:ext cx="3543300" cy="530658"/>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ES" sz="2800" b="0" cap="none" spc="0">
              <a:ln w="0"/>
              <a:solidFill>
                <a:schemeClr val="bg1"/>
              </a:solidFill>
              <a:effectLst>
                <a:outerShdw blurRad="38100" dist="25400" dir="5400000" algn="ctr" rotWithShape="0">
                  <a:srgbClr val="6E747A">
                    <a:alpha val="43000"/>
                  </a:srgbClr>
                </a:outerShdw>
              </a:effectLst>
              <a:latin typeface="+mn-lt"/>
              <a:ea typeface="+mn-ea"/>
              <a:cs typeface="+mn-cs"/>
            </a:rPr>
            <a:t>PLAN DE DESARROLLO</a:t>
          </a:r>
        </a:p>
      </xdr:txBody>
    </xdr:sp>
    <xdr:clientData/>
  </xdr:oneCellAnchor>
  <xdr:oneCellAnchor>
    <xdr:from>
      <xdr:col>18</xdr:col>
      <xdr:colOff>0</xdr:colOff>
      <xdr:row>23</xdr:row>
      <xdr:rowOff>38100</xdr:rowOff>
    </xdr:from>
    <xdr:ext cx="3552825" cy="530658"/>
    <xdr:sp macro="" textlink="">
      <xdr:nvSpPr>
        <xdr:cNvPr id="11" name="Rectángulo 10">
          <a:hlinkClick xmlns:r="http://schemas.openxmlformats.org/officeDocument/2006/relationships" r:id="rId6"/>
          <a:extLst>
            <a:ext uri="{FF2B5EF4-FFF2-40B4-BE49-F238E27FC236}">
              <a16:creationId xmlns:a16="http://schemas.microsoft.com/office/drawing/2014/main" id="{00000000-0008-0000-0F00-00000B000000}"/>
            </a:ext>
          </a:extLst>
        </xdr:cNvPr>
        <xdr:cNvSpPr/>
      </xdr:nvSpPr>
      <xdr:spPr>
        <a:xfrm>
          <a:off x="10267950" y="4419600"/>
          <a:ext cx="3552825" cy="530658"/>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ES" sz="2800" b="0" cap="none" spc="0">
              <a:ln w="0"/>
              <a:solidFill>
                <a:schemeClr val="bg1"/>
              </a:solidFill>
              <a:effectLst>
                <a:outerShdw blurRad="38100" dist="25400" dir="5400000" algn="ctr" rotWithShape="0">
                  <a:srgbClr val="6E747A">
                    <a:alpha val="43000"/>
                  </a:srgbClr>
                </a:outerShdw>
              </a:effectLst>
              <a:latin typeface="+mn-lt"/>
              <a:ea typeface="+mn-ea"/>
              <a:cs typeface="+mn-cs"/>
            </a:rPr>
            <a:t>PLAN ESTRATEGICO</a:t>
          </a:r>
        </a:p>
      </xdr:txBody>
    </xdr:sp>
    <xdr:clientData/>
  </xdr:oneCellAnchor>
  <xdr:twoCellAnchor>
    <xdr:from>
      <xdr:col>7</xdr:col>
      <xdr:colOff>95250</xdr:colOff>
      <xdr:row>27</xdr:row>
      <xdr:rowOff>123825</xdr:rowOff>
    </xdr:from>
    <xdr:to>
      <xdr:col>11</xdr:col>
      <xdr:colOff>457200</xdr:colOff>
      <xdr:row>30</xdr:row>
      <xdr:rowOff>85725</xdr:rowOff>
    </xdr:to>
    <xdr:sp macro="" textlink="" fLocksText="0">
      <xdr:nvSpPr>
        <xdr:cNvPr id="3" name="Rectángulo 2">
          <a:hlinkClick xmlns:r="http://schemas.openxmlformats.org/officeDocument/2006/relationships" r:id="rId7"/>
          <a:extLst>
            <a:ext uri="{FF2B5EF4-FFF2-40B4-BE49-F238E27FC236}">
              <a16:creationId xmlns:a16="http://schemas.microsoft.com/office/drawing/2014/main" id="{00000000-0008-0000-0F00-000003000000}"/>
            </a:ext>
          </a:extLst>
        </xdr:cNvPr>
        <xdr:cNvSpPr/>
      </xdr:nvSpPr>
      <xdr:spPr>
        <a:xfrm>
          <a:off x="2295525" y="5267325"/>
          <a:ext cx="3295650" cy="533400"/>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CO" sz="2800" b="0" cap="none" spc="0">
              <a:ln w="0"/>
              <a:solidFill>
                <a:schemeClr val="bg1"/>
              </a:solidFill>
              <a:effectLst>
                <a:outerShdw blurRad="38100" dist="25400" dir="5400000" algn="ctr" rotWithShape="0">
                  <a:srgbClr val="6E747A">
                    <a:alpha val="43000"/>
                  </a:srgbClr>
                </a:outerShdw>
              </a:effectLst>
              <a:latin typeface="+mn-lt"/>
              <a:ea typeface="+mn-ea"/>
              <a:cs typeface="+mn-cs"/>
            </a:rPr>
            <a:t>POR PROCESO</a:t>
          </a:r>
        </a:p>
      </xdr:txBody>
    </xdr:sp>
    <xdr:clientData/>
  </xdr:twoCellAnchor>
  <xdr:oneCellAnchor>
    <xdr:from>
      <xdr:col>18</xdr:col>
      <xdr:colOff>9525</xdr:colOff>
      <xdr:row>27</xdr:row>
      <xdr:rowOff>85725</xdr:rowOff>
    </xdr:from>
    <xdr:ext cx="3552825" cy="530658"/>
    <xdr:sp macro="" textlink="">
      <xdr:nvSpPr>
        <xdr:cNvPr id="12" name="Rectángulo 11">
          <a:hlinkClick xmlns:r="http://schemas.openxmlformats.org/officeDocument/2006/relationships" r:id="rId8"/>
          <a:extLst>
            <a:ext uri="{FF2B5EF4-FFF2-40B4-BE49-F238E27FC236}">
              <a16:creationId xmlns:a16="http://schemas.microsoft.com/office/drawing/2014/main" id="{00000000-0008-0000-0F00-00000C000000}"/>
            </a:ext>
          </a:extLst>
        </xdr:cNvPr>
        <xdr:cNvSpPr/>
      </xdr:nvSpPr>
      <xdr:spPr>
        <a:xfrm>
          <a:off x="10277475" y="5229225"/>
          <a:ext cx="3552825" cy="530658"/>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ES" sz="2800" b="0" cap="none" spc="0">
              <a:ln w="0"/>
              <a:solidFill>
                <a:schemeClr val="bg1"/>
              </a:solidFill>
              <a:effectLst>
                <a:outerShdw blurRad="38100" dist="25400" dir="5400000" algn="ctr" rotWithShape="0">
                  <a:srgbClr val="6E747A">
                    <a:alpha val="43000"/>
                  </a:srgbClr>
                </a:outerShdw>
              </a:effectLst>
              <a:latin typeface="+mn-lt"/>
              <a:ea typeface="+mn-ea"/>
              <a:cs typeface="+mn-cs"/>
            </a:rPr>
            <a:t>SEGUIMIENTO SJD</a:t>
          </a:r>
        </a:p>
      </xdr:txBody>
    </xdr:sp>
    <xdr:clientData/>
  </xdr:oneCellAnchor>
  <xdr:twoCellAnchor>
    <xdr:from>
      <xdr:col>7</xdr:col>
      <xdr:colOff>85725</xdr:colOff>
      <xdr:row>31</xdr:row>
      <xdr:rowOff>38100</xdr:rowOff>
    </xdr:from>
    <xdr:to>
      <xdr:col>11</xdr:col>
      <xdr:colOff>447675</xdr:colOff>
      <xdr:row>34</xdr:row>
      <xdr:rowOff>59839</xdr:rowOff>
    </xdr:to>
    <xdr:sp macro="" textlink="" fLocksText="0">
      <xdr:nvSpPr>
        <xdr:cNvPr id="13" name="Rectángulo 12">
          <a:hlinkClick xmlns:r="http://schemas.openxmlformats.org/officeDocument/2006/relationships" r:id="rId9"/>
          <a:extLst>
            <a:ext uri="{FF2B5EF4-FFF2-40B4-BE49-F238E27FC236}">
              <a16:creationId xmlns:a16="http://schemas.microsoft.com/office/drawing/2014/main" id="{00000000-0008-0000-0F00-00000D000000}"/>
            </a:ext>
          </a:extLst>
        </xdr:cNvPr>
        <xdr:cNvSpPr/>
      </xdr:nvSpPr>
      <xdr:spPr>
        <a:xfrm>
          <a:off x="2286000" y="5943600"/>
          <a:ext cx="3295650" cy="593239"/>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CO" sz="1600" b="1" cap="none" spc="0">
              <a:ln w="0"/>
              <a:solidFill>
                <a:schemeClr val="bg1"/>
              </a:solidFill>
              <a:effectLst>
                <a:outerShdw blurRad="38100" dist="25400" dir="5400000" algn="ctr" rotWithShape="0">
                  <a:srgbClr val="6E747A">
                    <a:alpha val="43000"/>
                  </a:srgbClr>
                </a:outerShdw>
              </a:effectLst>
              <a:latin typeface="+mn-lt"/>
              <a:ea typeface="+mn-ea"/>
              <a:cs typeface="+mn-cs"/>
            </a:rPr>
            <a:t>CREACIÓN, MODIFICACIÓN</a:t>
          </a:r>
          <a:r>
            <a:rPr lang="es-CO" sz="1600" b="1" cap="none" spc="0" baseline="0">
              <a:ln w="0"/>
              <a:solidFill>
                <a:schemeClr val="bg1"/>
              </a:solidFill>
              <a:effectLst>
                <a:outerShdw blurRad="38100" dist="25400" dir="5400000" algn="ctr" rotWithShape="0">
                  <a:srgbClr val="6E747A">
                    <a:alpha val="43000"/>
                  </a:srgbClr>
                </a:outerShdw>
              </a:effectLst>
              <a:latin typeface="+mn-lt"/>
              <a:ea typeface="+mn-ea"/>
              <a:cs typeface="+mn-cs"/>
            </a:rPr>
            <a:t> </a:t>
          </a:r>
        </a:p>
        <a:p>
          <a:pPr marL="0" indent="0" algn="ctr"/>
          <a:r>
            <a:rPr lang="es-CO" sz="1600" b="1" cap="none" spc="0" baseline="0">
              <a:ln w="0"/>
              <a:solidFill>
                <a:schemeClr val="bg1"/>
              </a:solidFill>
              <a:effectLst>
                <a:outerShdw blurRad="38100" dist="25400" dir="5400000" algn="ctr" rotWithShape="0">
                  <a:srgbClr val="6E747A">
                    <a:alpha val="43000"/>
                  </a:srgbClr>
                </a:outerShdw>
              </a:effectLst>
              <a:latin typeface="+mn-lt"/>
              <a:ea typeface="+mn-ea"/>
              <a:cs typeface="+mn-cs"/>
            </a:rPr>
            <a:t>ANULACIÓN</a:t>
          </a:r>
          <a:endParaRPr lang="es-CO" sz="1600" b="1" cap="none" spc="0">
            <a:ln w="0"/>
            <a:solidFill>
              <a:schemeClr val="bg1"/>
            </a:solidFill>
            <a:effectLst>
              <a:outerShdw blurRad="38100" dist="25400" dir="5400000" algn="ctr" rotWithShape="0">
                <a:srgbClr val="6E747A">
                  <a:alpha val="43000"/>
                </a:srgbClr>
              </a:outerShdw>
            </a:effectLst>
            <a:latin typeface="+mn-lt"/>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495300</xdr:colOff>
      <xdr:row>3</xdr:row>
      <xdr:rowOff>142875</xdr:rowOff>
    </xdr:from>
    <xdr:to>
      <xdr:col>7</xdr:col>
      <xdr:colOff>476250</xdr:colOff>
      <xdr:row>21</xdr:row>
      <xdr:rowOff>66676</xdr:rowOff>
    </xdr:to>
    <xdr:graphicFrame macro="">
      <xdr:nvGraphicFramePr>
        <xdr:cNvPr id="3" name="Gráfico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657225</xdr:colOff>
      <xdr:row>5</xdr:row>
      <xdr:rowOff>47625</xdr:rowOff>
    </xdr:from>
    <xdr:to>
      <xdr:col>16</xdr:col>
      <xdr:colOff>638175</xdr:colOff>
      <xdr:row>21</xdr:row>
      <xdr:rowOff>142876</xdr:rowOff>
    </xdr:to>
    <xdr:graphicFrame macro="">
      <xdr:nvGraphicFramePr>
        <xdr:cNvPr id="4" name="Gráfico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0.42621</cdr:x>
      <cdr:y>0.45434</cdr:y>
    </cdr:from>
    <cdr:to>
      <cdr:x>0.65578</cdr:x>
      <cdr:y>0.53233</cdr:y>
    </cdr:to>
    <cdr:sp macro="" textlink="PLANES!$F$4">
      <cdr:nvSpPr>
        <cdr:cNvPr id="8" name="Retraso 4"/>
        <cdr:cNvSpPr/>
      </cdr:nvSpPr>
      <cdr:spPr>
        <a:xfrm xmlns:a="http://schemas.openxmlformats.org/drawingml/2006/main" rot="16200000">
          <a:off x="1923117" y="1181325"/>
          <a:ext cx="255542" cy="870274"/>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618A36CC-B24F-4A1E-B021-1EE38DD75E58}" type="TxLink">
            <a:rPr lang="en-US" sz="1200" b="1" i="0" u="none" strike="noStrike">
              <a:solidFill>
                <a:schemeClr val="bg1"/>
              </a:solidFill>
              <a:latin typeface="Arial"/>
              <a:cs typeface="Arial"/>
            </a:rPr>
            <a:pPr/>
            <a:t>81,84%</a:t>
          </a:fld>
          <a:endParaRPr lang="es-CO" sz="2400" b="1">
            <a:solidFill>
              <a:schemeClr val="bg1"/>
            </a:solidFill>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0.42621</cdr:x>
      <cdr:y>0.45434</cdr:y>
    </cdr:from>
    <cdr:to>
      <cdr:x>0.65578</cdr:x>
      <cdr:y>0.53233</cdr:y>
    </cdr:to>
    <cdr:sp macro="" textlink="PLANES!$O$4">
      <cdr:nvSpPr>
        <cdr:cNvPr id="8" name="Retraso 4"/>
        <cdr:cNvSpPr/>
      </cdr:nvSpPr>
      <cdr:spPr>
        <a:xfrm xmlns:a="http://schemas.openxmlformats.org/drawingml/2006/main" rot="16200000">
          <a:off x="1923117" y="1181325"/>
          <a:ext cx="255542" cy="870274"/>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9F4F9810-3076-4B51-AF26-98F9C64509DD}" type="TxLink">
            <a:rPr lang="en-US" sz="1200" b="1" i="0" u="none" strike="noStrike">
              <a:solidFill>
                <a:schemeClr val="bg1"/>
              </a:solidFill>
              <a:latin typeface="Arial"/>
              <a:cs typeface="Arial"/>
            </a:rPr>
            <a:pPr/>
            <a:t>72,90%</a:t>
          </a:fld>
          <a:endParaRPr lang="es-CO" sz="4000" b="1">
            <a:solidFill>
              <a:schemeClr val="bg1"/>
            </a:solidFill>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13</xdr:col>
      <xdr:colOff>142875</xdr:colOff>
      <xdr:row>2</xdr:row>
      <xdr:rowOff>428625</xdr:rowOff>
    </xdr:from>
    <xdr:to>
      <xdr:col>19</xdr:col>
      <xdr:colOff>142875</xdr:colOff>
      <xdr:row>6</xdr:row>
      <xdr:rowOff>66675</xdr:rowOff>
    </xdr:to>
    <xdr:graphicFrame macro="">
      <xdr:nvGraphicFramePr>
        <xdr:cNvPr id="6" name="Gráfico 5">
          <a:extLst>
            <a:ext uri="{FF2B5EF4-FFF2-40B4-BE49-F238E27FC236}">
              <a16:creationId xmlns:a16="http://schemas.microsoft.com/office/drawing/2014/main" id="{00000000-0008-0000-1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533231</xdr:colOff>
      <xdr:row>21</xdr:row>
      <xdr:rowOff>20849</xdr:rowOff>
    </xdr:from>
    <xdr:to>
      <xdr:col>10</xdr:col>
      <xdr:colOff>356152</xdr:colOff>
      <xdr:row>22</xdr:row>
      <xdr:rowOff>8281</xdr:rowOff>
    </xdr:to>
    <xdr:sp macro="" textlink="">
      <xdr:nvSpPr>
        <xdr:cNvPr id="11" name="Rectángulo redondeado 10">
          <a:extLst>
            <a:ext uri="{FF2B5EF4-FFF2-40B4-BE49-F238E27FC236}">
              <a16:creationId xmlns:a16="http://schemas.microsoft.com/office/drawing/2014/main" id="{00000000-0008-0000-0200-00000B000000}"/>
            </a:ext>
          </a:extLst>
        </xdr:cNvPr>
        <xdr:cNvSpPr/>
      </xdr:nvSpPr>
      <xdr:spPr>
        <a:xfrm>
          <a:off x="3796579" y="4957284"/>
          <a:ext cx="1901856" cy="194497"/>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ANUALIZACIÓN</a:t>
          </a:r>
        </a:p>
      </xdr:txBody>
    </xdr:sp>
    <xdr:clientData/>
  </xdr:twoCellAnchor>
  <xdr:twoCellAnchor>
    <xdr:from>
      <xdr:col>8</xdr:col>
      <xdr:colOff>446690</xdr:colOff>
      <xdr:row>31</xdr:row>
      <xdr:rowOff>63408</xdr:rowOff>
    </xdr:from>
    <xdr:to>
      <xdr:col>16</xdr:col>
      <xdr:colOff>132037</xdr:colOff>
      <xdr:row>47</xdr:row>
      <xdr:rowOff>84258</xdr:rowOff>
    </xdr:to>
    <xdr:graphicFrame macro="">
      <xdr:nvGraphicFramePr>
        <xdr:cNvPr id="2" name="1 Gráfico">
          <a:extLst>
            <a:ext uri="{FF2B5EF4-FFF2-40B4-BE49-F238E27FC236}">
              <a16:creationId xmlns:a16="http://schemas.microsoft.com/office/drawing/2014/main" id="{00000000-0008-0000-02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35118</xdr:colOff>
      <xdr:row>0</xdr:row>
      <xdr:rowOff>11208</xdr:rowOff>
    </xdr:from>
    <xdr:to>
      <xdr:col>4</xdr:col>
      <xdr:colOff>13454</xdr:colOff>
      <xdr:row>2</xdr:row>
      <xdr:rowOff>182218</xdr:rowOff>
    </xdr:to>
    <xdr:pic>
      <xdr:nvPicPr>
        <xdr:cNvPr id="15" name="Imagen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92379" y="11208"/>
          <a:ext cx="624379" cy="552010"/>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45983</xdr:colOff>
      <xdr:row>31</xdr:row>
      <xdr:rowOff>66675</xdr:rowOff>
    </xdr:from>
    <xdr:to>
      <xdr:col>8</xdr:col>
      <xdr:colOff>571500</xdr:colOff>
      <xdr:row>47</xdr:row>
      <xdr:rowOff>85725</xdr:rowOff>
    </xdr:to>
    <xdr:graphicFrame macro="">
      <xdr:nvGraphicFramePr>
        <xdr:cNvPr id="5" name="Gráfico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269117</xdr:colOff>
      <xdr:row>0</xdr:row>
      <xdr:rowOff>1</xdr:rowOff>
    </xdr:from>
    <xdr:to>
      <xdr:col>15</xdr:col>
      <xdr:colOff>470647</xdr:colOff>
      <xdr:row>2</xdr:row>
      <xdr:rowOff>167424</xdr:rowOff>
    </xdr:to>
    <xdr:pic>
      <xdr:nvPicPr>
        <xdr:cNvPr id="8" name="Imagen 7">
          <a:extLst>
            <a:ext uri="{FF2B5EF4-FFF2-40B4-BE49-F238E27FC236}">
              <a16:creationId xmlns:a16="http://schemas.microsoft.com/office/drawing/2014/main" id="{00000000-0008-0000-0200-000008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1048"/>
        <a:stretch/>
      </xdr:blipFill>
      <xdr:spPr bwMode="auto">
        <a:xfrm>
          <a:off x="7015058" y="1"/>
          <a:ext cx="873883" cy="50359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259903</xdr:colOff>
      <xdr:row>47</xdr:row>
      <xdr:rowOff>81112</xdr:rowOff>
    </xdr:from>
    <xdr:to>
      <xdr:col>2</xdr:col>
      <xdr:colOff>612914</xdr:colOff>
      <xdr:row>49</xdr:row>
      <xdr:rowOff>74543</xdr:rowOff>
    </xdr:to>
    <xdr:sp macro="" textlink="">
      <xdr:nvSpPr>
        <xdr:cNvPr id="7" name="Elipse 6">
          <a:extLst>
            <a:ext uri="{FF2B5EF4-FFF2-40B4-BE49-F238E27FC236}">
              <a16:creationId xmlns:a16="http://schemas.microsoft.com/office/drawing/2014/main" id="{00000000-0008-0000-0200-000007000000}"/>
            </a:ext>
          </a:extLst>
        </xdr:cNvPr>
        <xdr:cNvSpPr/>
      </xdr:nvSpPr>
      <xdr:spPr>
        <a:xfrm>
          <a:off x="1477446" y="9481873"/>
          <a:ext cx="353011" cy="266757"/>
        </a:xfrm>
        <a:prstGeom prst="ellipse">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230370</xdr:colOff>
      <xdr:row>47</xdr:row>
      <xdr:rowOff>90708</xdr:rowOff>
    </xdr:from>
    <xdr:to>
      <xdr:col>5</xdr:col>
      <xdr:colOff>538369</xdr:colOff>
      <xdr:row>49</xdr:row>
      <xdr:rowOff>82825</xdr:rowOff>
    </xdr:to>
    <xdr:sp macro="" textlink="">
      <xdr:nvSpPr>
        <xdr:cNvPr id="12" name="Elipse 11">
          <a:extLst>
            <a:ext uri="{FF2B5EF4-FFF2-40B4-BE49-F238E27FC236}">
              <a16:creationId xmlns:a16="http://schemas.microsoft.com/office/drawing/2014/main" id="{00000000-0008-0000-0200-00000C000000}"/>
            </a:ext>
          </a:extLst>
        </xdr:cNvPr>
        <xdr:cNvSpPr/>
      </xdr:nvSpPr>
      <xdr:spPr>
        <a:xfrm>
          <a:off x="3493718" y="9491469"/>
          <a:ext cx="307999" cy="265443"/>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128982</xdr:colOff>
      <xdr:row>47</xdr:row>
      <xdr:rowOff>92421</xdr:rowOff>
    </xdr:from>
    <xdr:to>
      <xdr:col>12</xdr:col>
      <xdr:colOff>1</xdr:colOff>
      <xdr:row>49</xdr:row>
      <xdr:rowOff>33130</xdr:rowOff>
    </xdr:to>
    <xdr:sp macro="" textlink="">
      <xdr:nvSpPr>
        <xdr:cNvPr id="13" name="Elipse 12">
          <a:extLst>
            <a:ext uri="{FF2B5EF4-FFF2-40B4-BE49-F238E27FC236}">
              <a16:creationId xmlns:a16="http://schemas.microsoft.com/office/drawing/2014/main" id="{00000000-0008-0000-0200-00000D000000}"/>
            </a:ext>
          </a:extLst>
        </xdr:cNvPr>
        <xdr:cNvSpPr/>
      </xdr:nvSpPr>
      <xdr:spPr>
        <a:xfrm>
          <a:off x="5984786" y="9493182"/>
          <a:ext cx="318280" cy="214035"/>
        </a:xfrm>
        <a:prstGeom prst="ellipse">
          <a:avLst/>
        </a:prstGeom>
        <a:solidFill>
          <a:schemeClr val="accent1">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294490</xdr:colOff>
      <xdr:row>47</xdr:row>
      <xdr:rowOff>106874</xdr:rowOff>
    </xdr:from>
    <xdr:to>
      <xdr:col>15</xdr:col>
      <xdr:colOff>0</xdr:colOff>
      <xdr:row>49</xdr:row>
      <xdr:rowOff>33130</xdr:rowOff>
    </xdr:to>
    <xdr:sp macro="" textlink="">
      <xdr:nvSpPr>
        <xdr:cNvPr id="14" name="Elipse 13">
          <a:extLst>
            <a:ext uri="{FF2B5EF4-FFF2-40B4-BE49-F238E27FC236}">
              <a16:creationId xmlns:a16="http://schemas.microsoft.com/office/drawing/2014/main" id="{00000000-0008-0000-0200-00000E000000}"/>
            </a:ext>
          </a:extLst>
        </xdr:cNvPr>
        <xdr:cNvSpPr/>
      </xdr:nvSpPr>
      <xdr:spPr>
        <a:xfrm>
          <a:off x="7889642" y="9507635"/>
          <a:ext cx="285293" cy="199582"/>
        </a:xfrm>
        <a:prstGeom prst="ellipse">
          <a:avLst/>
        </a:prstGeom>
        <a:solidFill>
          <a:srgbClr val="92D05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209808</xdr:colOff>
      <xdr:row>21</xdr:row>
      <xdr:rowOff>41413</xdr:rowOff>
    </xdr:from>
    <xdr:to>
      <xdr:col>13</xdr:col>
      <xdr:colOff>265328</xdr:colOff>
      <xdr:row>21</xdr:row>
      <xdr:rowOff>195356</xdr:rowOff>
    </xdr:to>
    <xdr:sp macro="" textlink="">
      <xdr:nvSpPr>
        <xdr:cNvPr id="19" name="Rectángulo redondeado 18">
          <a:extLst>
            <a:ext uri="{FF2B5EF4-FFF2-40B4-BE49-F238E27FC236}">
              <a16:creationId xmlns:a16="http://schemas.microsoft.com/office/drawing/2014/main" id="{00000000-0008-0000-0200-000013000000}"/>
            </a:ext>
          </a:extLst>
        </xdr:cNvPr>
        <xdr:cNvSpPr/>
      </xdr:nvSpPr>
      <xdr:spPr>
        <a:xfrm>
          <a:off x="6065612" y="4977848"/>
          <a:ext cx="1148825" cy="153943"/>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PERIODICIDAD</a:t>
          </a:r>
        </a:p>
      </xdr:txBody>
    </xdr:sp>
    <xdr:clientData/>
  </xdr:twoCellAnchor>
  <xdr:twoCellAnchor>
    <xdr:from>
      <xdr:col>14</xdr:col>
      <xdr:colOff>13454</xdr:colOff>
      <xdr:row>21</xdr:row>
      <xdr:rowOff>45185</xdr:rowOff>
    </xdr:from>
    <xdr:to>
      <xdr:col>15</xdr:col>
      <xdr:colOff>545853</xdr:colOff>
      <xdr:row>21</xdr:row>
      <xdr:rowOff>190500</xdr:rowOff>
    </xdr:to>
    <xdr:sp macro="" textlink="">
      <xdr:nvSpPr>
        <xdr:cNvPr id="20" name="Rectángulo redondeado 19">
          <a:extLst>
            <a:ext uri="{FF2B5EF4-FFF2-40B4-BE49-F238E27FC236}">
              <a16:creationId xmlns:a16="http://schemas.microsoft.com/office/drawing/2014/main" id="{00000000-0008-0000-0200-000014000000}"/>
            </a:ext>
          </a:extLst>
        </xdr:cNvPr>
        <xdr:cNvSpPr/>
      </xdr:nvSpPr>
      <xdr:spPr>
        <a:xfrm>
          <a:off x="7608606" y="4981620"/>
          <a:ext cx="1112182" cy="145315"/>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TIPO</a:t>
          </a:r>
        </a:p>
      </xdr:txBody>
    </xdr:sp>
    <xdr:clientData/>
  </xdr:twoCellAnchor>
  <xdr:twoCellAnchor>
    <xdr:from>
      <xdr:col>1</xdr:col>
      <xdr:colOff>105102</xdr:colOff>
      <xdr:row>50</xdr:row>
      <xdr:rowOff>118241</xdr:rowOff>
    </xdr:from>
    <xdr:to>
      <xdr:col>4</xdr:col>
      <xdr:colOff>716017</xdr:colOff>
      <xdr:row>51</xdr:row>
      <xdr:rowOff>137948</xdr:rowOff>
    </xdr:to>
    <xdr:sp macro="" textlink="">
      <xdr:nvSpPr>
        <xdr:cNvPr id="16" name="Rectángulo redondeado 15">
          <a:extLst>
            <a:ext uri="{FF2B5EF4-FFF2-40B4-BE49-F238E27FC236}">
              <a16:creationId xmlns:a16="http://schemas.microsoft.com/office/drawing/2014/main" id="{00000000-0008-0000-0200-000010000000}"/>
            </a:ext>
          </a:extLst>
        </xdr:cNvPr>
        <xdr:cNvSpPr/>
      </xdr:nvSpPr>
      <xdr:spPr>
        <a:xfrm>
          <a:off x="105102" y="8211207"/>
          <a:ext cx="1721070" cy="164224"/>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ANALÍSIS</a:t>
          </a:r>
          <a:r>
            <a:rPr lang="es-CO" sz="1100" b="1" cap="none" spc="50" baseline="0">
              <a:ln w="0"/>
              <a:solidFill>
                <a:schemeClr val="bg2"/>
              </a:solidFill>
              <a:effectLst>
                <a:innerShdw blurRad="63500" dist="50800" dir="13500000">
                  <a:srgbClr val="000000">
                    <a:alpha val="50000"/>
                  </a:srgbClr>
                </a:innerShdw>
              </a:effectLst>
            </a:rPr>
            <a:t> DEL PERIODO:</a:t>
          </a:r>
          <a:endParaRPr lang="es-CO" sz="1100" b="1" cap="none" spc="50">
            <a:ln w="0"/>
            <a:solidFill>
              <a:schemeClr val="bg2"/>
            </a:solidFill>
            <a:effectLst>
              <a:innerShdw blurRad="63500" dist="50800" dir="13500000">
                <a:srgbClr val="000000">
                  <a:alpha val="50000"/>
                </a:srgbClr>
              </a:innerShdw>
            </a:effectLst>
          </a:endParaRPr>
        </a:p>
      </xdr:txBody>
    </xdr:sp>
    <xdr:clientData/>
  </xdr:twoCellAnchor>
  <xdr:oneCellAnchor>
    <xdr:from>
      <xdr:col>2</xdr:col>
      <xdr:colOff>24849</xdr:colOff>
      <xdr:row>3</xdr:row>
      <xdr:rowOff>24848</xdr:rowOff>
    </xdr:from>
    <xdr:ext cx="742292" cy="311496"/>
    <xdr:sp macro="" textlink="">
      <xdr:nvSpPr>
        <xdr:cNvPr id="29" name="Rectángulo 28">
          <a:hlinkClick xmlns:r="http://schemas.openxmlformats.org/officeDocument/2006/relationships" r:id="rId5"/>
          <a:extLst>
            <a:ext uri="{FF2B5EF4-FFF2-40B4-BE49-F238E27FC236}">
              <a16:creationId xmlns:a16="http://schemas.microsoft.com/office/drawing/2014/main" id="{00000000-0008-0000-0200-00001D000000}"/>
            </a:ext>
          </a:extLst>
        </xdr:cNvPr>
        <xdr:cNvSpPr/>
      </xdr:nvSpPr>
      <xdr:spPr>
        <a:xfrm>
          <a:off x="3652632" y="596348"/>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twoCellAnchor>
    <xdr:from>
      <xdr:col>2</xdr:col>
      <xdr:colOff>337761</xdr:colOff>
      <xdr:row>21</xdr:row>
      <xdr:rowOff>24161</xdr:rowOff>
    </xdr:from>
    <xdr:to>
      <xdr:col>5</xdr:col>
      <xdr:colOff>193812</xdr:colOff>
      <xdr:row>22</xdr:row>
      <xdr:rowOff>11593</xdr:rowOff>
    </xdr:to>
    <xdr:sp macro="" textlink="">
      <xdr:nvSpPr>
        <xdr:cNvPr id="17" name="Rectángulo redondeado 16">
          <a:extLst>
            <a:ext uri="{FF2B5EF4-FFF2-40B4-BE49-F238E27FC236}">
              <a16:creationId xmlns:a16="http://schemas.microsoft.com/office/drawing/2014/main" id="{00000000-0008-0000-0200-000011000000}"/>
            </a:ext>
          </a:extLst>
        </xdr:cNvPr>
        <xdr:cNvSpPr/>
      </xdr:nvSpPr>
      <xdr:spPr>
        <a:xfrm>
          <a:off x="1555304" y="4960596"/>
          <a:ext cx="1901856" cy="194497"/>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ESTADO</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0.81318</cdr:x>
      <cdr:y>0</cdr:y>
    </cdr:from>
    <cdr:to>
      <cdr:x>1</cdr:x>
      <cdr:y>0.06372</cdr:y>
    </cdr:to>
    <cdr:sp macro="" textlink="">
      <cdr:nvSpPr>
        <cdr:cNvPr id="2" name="CuadroTexto 1"/>
        <cdr:cNvSpPr txBox="1"/>
      </cdr:nvSpPr>
      <cdr:spPr>
        <a:xfrm xmlns:a="http://schemas.openxmlformats.org/drawingml/2006/main">
          <a:off x="3199314" y="0"/>
          <a:ext cx="735011" cy="180242"/>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b="1"/>
            <a:t>VIGENCIA</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0.01713</cdr:y>
    </cdr:from>
    <cdr:to>
      <cdr:x>0.49412</cdr:x>
      <cdr:y>0.07413</cdr:y>
    </cdr:to>
    <cdr:sp macro="" textlink="">
      <cdr:nvSpPr>
        <cdr:cNvPr id="2" name="CuadroTexto 1"/>
        <cdr:cNvSpPr txBox="1"/>
      </cdr:nvSpPr>
      <cdr:spPr>
        <a:xfrm xmlns:a="http://schemas.openxmlformats.org/drawingml/2006/main">
          <a:off x="0" y="48418"/>
          <a:ext cx="1926995" cy="161131"/>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r>
            <a:rPr lang="es-CO" sz="1100" b="1"/>
            <a:t> PLAN DE GOBIERNO</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19421</xdr:colOff>
      <xdr:row>19</xdr:row>
      <xdr:rowOff>78828</xdr:rowOff>
    </xdr:from>
    <xdr:to>
      <xdr:col>8</xdr:col>
      <xdr:colOff>182216</xdr:colOff>
      <xdr:row>20</xdr:row>
      <xdr:rowOff>57979</xdr:rowOff>
    </xdr:to>
    <xdr:sp macro="" textlink="">
      <xdr:nvSpPr>
        <xdr:cNvPr id="2" name="Rectángulo redondeado 1">
          <a:extLst>
            <a:ext uri="{FF2B5EF4-FFF2-40B4-BE49-F238E27FC236}">
              <a16:creationId xmlns:a16="http://schemas.microsoft.com/office/drawing/2014/main" id="{00000000-0008-0000-0300-000002000000}"/>
            </a:ext>
          </a:extLst>
        </xdr:cNvPr>
        <xdr:cNvSpPr/>
      </xdr:nvSpPr>
      <xdr:spPr>
        <a:xfrm>
          <a:off x="789704" y="3905393"/>
          <a:ext cx="1247816" cy="186216"/>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ANUALIZACIÓN</a:t>
          </a:r>
        </a:p>
      </xdr:txBody>
    </xdr:sp>
    <xdr:clientData/>
  </xdr:twoCellAnchor>
  <xdr:twoCellAnchor>
    <xdr:from>
      <xdr:col>11</xdr:col>
      <xdr:colOff>512379</xdr:colOff>
      <xdr:row>29</xdr:row>
      <xdr:rowOff>13608</xdr:rowOff>
    </xdr:from>
    <xdr:to>
      <xdr:col>20</xdr:col>
      <xdr:colOff>0</xdr:colOff>
      <xdr:row>45</xdr:row>
      <xdr:rowOff>115661</xdr:rowOff>
    </xdr:to>
    <xdr:graphicFrame macro="">
      <xdr:nvGraphicFramePr>
        <xdr:cNvPr id="5" name="1 Gráfico">
          <a:extLst>
            <a:ext uri="{FF2B5EF4-FFF2-40B4-BE49-F238E27FC236}">
              <a16:creationId xmlns:a16="http://schemas.microsoft.com/office/drawing/2014/main" id="{00000000-0008-0000-03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593479</xdr:colOff>
      <xdr:row>0</xdr:row>
      <xdr:rowOff>11208</xdr:rowOff>
    </xdr:from>
    <xdr:to>
      <xdr:col>6</xdr:col>
      <xdr:colOff>455840</xdr:colOff>
      <xdr:row>2</xdr:row>
      <xdr:rowOff>173758</xdr:rowOff>
    </xdr:to>
    <xdr:pic>
      <xdr:nvPicPr>
        <xdr:cNvPr id="6" name="Imagen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04765" y="11208"/>
          <a:ext cx="488289" cy="495925"/>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29</xdr:row>
      <xdr:rowOff>13607</xdr:rowOff>
    </xdr:from>
    <xdr:to>
      <xdr:col>11</xdr:col>
      <xdr:colOff>525517</xdr:colOff>
      <xdr:row>45</xdr:row>
      <xdr:rowOff>115661</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269117</xdr:colOff>
      <xdr:row>0</xdr:row>
      <xdr:rowOff>1</xdr:rowOff>
    </xdr:from>
    <xdr:to>
      <xdr:col>18</xdr:col>
      <xdr:colOff>470647</xdr:colOff>
      <xdr:row>2</xdr:row>
      <xdr:rowOff>167424</xdr:rowOff>
    </xdr:to>
    <xdr:pic>
      <xdr:nvPicPr>
        <xdr:cNvPr id="8" name="Imagen 7">
          <a:extLst>
            <a:ext uri="{FF2B5EF4-FFF2-40B4-BE49-F238E27FC236}">
              <a16:creationId xmlns:a16="http://schemas.microsoft.com/office/drawing/2014/main" id="{00000000-0008-0000-0300-000008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1048"/>
        <a:stretch/>
      </xdr:blipFill>
      <xdr:spPr bwMode="auto">
        <a:xfrm>
          <a:off x="6612767" y="1"/>
          <a:ext cx="868280" cy="50079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299356</xdr:colOff>
      <xdr:row>45</xdr:row>
      <xdr:rowOff>95011</xdr:rowOff>
    </xdr:from>
    <xdr:to>
      <xdr:col>5</xdr:col>
      <xdr:colOff>619640</xdr:colOff>
      <xdr:row>47</xdr:row>
      <xdr:rowOff>34013</xdr:rowOff>
    </xdr:to>
    <xdr:sp macro="" textlink="">
      <xdr:nvSpPr>
        <xdr:cNvPr id="9" name="Elipse 8">
          <a:extLst>
            <a:ext uri="{FF2B5EF4-FFF2-40B4-BE49-F238E27FC236}">
              <a16:creationId xmlns:a16="http://schemas.microsoft.com/office/drawing/2014/main" id="{00000000-0008-0000-0300-000009000000}"/>
            </a:ext>
          </a:extLst>
        </xdr:cNvPr>
        <xdr:cNvSpPr/>
      </xdr:nvSpPr>
      <xdr:spPr>
        <a:xfrm>
          <a:off x="3510642" y="8361350"/>
          <a:ext cx="320284" cy="217949"/>
        </a:xfrm>
        <a:prstGeom prst="ellipse">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129268</xdr:colOff>
      <xdr:row>45</xdr:row>
      <xdr:rowOff>89522</xdr:rowOff>
    </xdr:from>
    <xdr:to>
      <xdr:col>8</xdr:col>
      <xdr:colOff>416143</xdr:colOff>
      <xdr:row>47</xdr:row>
      <xdr:rowOff>40817</xdr:rowOff>
    </xdr:to>
    <xdr:sp macro="" textlink="">
      <xdr:nvSpPr>
        <xdr:cNvPr id="10" name="Elipse 9">
          <a:extLst>
            <a:ext uri="{FF2B5EF4-FFF2-40B4-BE49-F238E27FC236}">
              <a16:creationId xmlns:a16="http://schemas.microsoft.com/office/drawing/2014/main" id="{00000000-0008-0000-0300-00000A000000}"/>
            </a:ext>
          </a:extLst>
        </xdr:cNvPr>
        <xdr:cNvSpPr/>
      </xdr:nvSpPr>
      <xdr:spPr>
        <a:xfrm>
          <a:off x="5299982" y="8355861"/>
          <a:ext cx="286875" cy="230242"/>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122465</xdr:colOff>
      <xdr:row>45</xdr:row>
      <xdr:rowOff>89756</xdr:rowOff>
    </xdr:from>
    <xdr:to>
      <xdr:col>14</xdr:col>
      <xdr:colOff>448660</xdr:colOff>
      <xdr:row>47</xdr:row>
      <xdr:rowOff>27211</xdr:rowOff>
    </xdr:to>
    <xdr:sp macro="" textlink="">
      <xdr:nvSpPr>
        <xdr:cNvPr id="11" name="Elipse 10">
          <a:extLst>
            <a:ext uri="{FF2B5EF4-FFF2-40B4-BE49-F238E27FC236}">
              <a16:creationId xmlns:a16="http://schemas.microsoft.com/office/drawing/2014/main" id="{00000000-0008-0000-0300-00000B000000}"/>
            </a:ext>
          </a:extLst>
        </xdr:cNvPr>
        <xdr:cNvSpPr/>
      </xdr:nvSpPr>
      <xdr:spPr>
        <a:xfrm>
          <a:off x="7769679" y="8356095"/>
          <a:ext cx="326195" cy="216402"/>
        </a:xfrm>
        <a:prstGeom prst="ellipse">
          <a:avLst/>
        </a:prstGeom>
        <a:solidFill>
          <a:schemeClr val="accent1">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312964</xdr:colOff>
      <xdr:row>45</xdr:row>
      <xdr:rowOff>97404</xdr:rowOff>
    </xdr:from>
    <xdr:to>
      <xdr:col>18</xdr:col>
      <xdr:colOff>3706</xdr:colOff>
      <xdr:row>47</xdr:row>
      <xdr:rowOff>20406</xdr:rowOff>
    </xdr:to>
    <xdr:sp macro="" textlink="">
      <xdr:nvSpPr>
        <xdr:cNvPr id="12" name="Elipse 11">
          <a:extLst>
            <a:ext uri="{FF2B5EF4-FFF2-40B4-BE49-F238E27FC236}">
              <a16:creationId xmlns:a16="http://schemas.microsoft.com/office/drawing/2014/main" id="{00000000-0008-0000-0300-00000C000000}"/>
            </a:ext>
          </a:extLst>
        </xdr:cNvPr>
        <xdr:cNvSpPr/>
      </xdr:nvSpPr>
      <xdr:spPr>
        <a:xfrm>
          <a:off x="9708696" y="8363743"/>
          <a:ext cx="269046" cy="201949"/>
        </a:xfrm>
        <a:prstGeom prst="ellipse">
          <a:avLst/>
        </a:prstGeom>
        <a:solidFill>
          <a:srgbClr val="92D05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225799</xdr:colOff>
      <xdr:row>19</xdr:row>
      <xdr:rowOff>73574</xdr:rowOff>
    </xdr:from>
    <xdr:to>
      <xdr:col>14</xdr:col>
      <xdr:colOff>149084</xdr:colOff>
      <xdr:row>20</xdr:row>
      <xdr:rowOff>49696</xdr:rowOff>
    </xdr:to>
    <xdr:sp macro="" textlink="">
      <xdr:nvSpPr>
        <xdr:cNvPr id="13" name="Rectángulo redondeado 12">
          <a:extLst>
            <a:ext uri="{FF2B5EF4-FFF2-40B4-BE49-F238E27FC236}">
              <a16:creationId xmlns:a16="http://schemas.microsoft.com/office/drawing/2014/main" id="{00000000-0008-0000-0300-00000D000000}"/>
            </a:ext>
          </a:extLst>
        </xdr:cNvPr>
        <xdr:cNvSpPr/>
      </xdr:nvSpPr>
      <xdr:spPr>
        <a:xfrm>
          <a:off x="2503516" y="3734487"/>
          <a:ext cx="1132546" cy="183187"/>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PERIODICIDAD</a:t>
          </a:r>
        </a:p>
      </xdr:txBody>
    </xdr:sp>
    <xdr:clientData/>
  </xdr:twoCellAnchor>
  <xdr:twoCellAnchor>
    <xdr:from>
      <xdr:col>15</xdr:col>
      <xdr:colOff>510409</xdr:colOff>
      <xdr:row>19</xdr:row>
      <xdr:rowOff>86599</xdr:rowOff>
    </xdr:from>
    <xdr:to>
      <xdr:col>18</xdr:col>
      <xdr:colOff>15765</xdr:colOff>
      <xdr:row>20</xdr:row>
      <xdr:rowOff>57979</xdr:rowOff>
    </xdr:to>
    <xdr:sp macro="" textlink="">
      <xdr:nvSpPr>
        <xdr:cNvPr id="14" name="Rectángulo redondeado 13">
          <a:extLst>
            <a:ext uri="{FF2B5EF4-FFF2-40B4-BE49-F238E27FC236}">
              <a16:creationId xmlns:a16="http://schemas.microsoft.com/office/drawing/2014/main" id="{00000000-0008-0000-0300-00000E000000}"/>
            </a:ext>
          </a:extLst>
        </xdr:cNvPr>
        <xdr:cNvSpPr/>
      </xdr:nvSpPr>
      <xdr:spPr>
        <a:xfrm>
          <a:off x="4320409" y="3913164"/>
          <a:ext cx="847139" cy="178445"/>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TIPO</a:t>
          </a:r>
        </a:p>
      </xdr:txBody>
    </xdr:sp>
    <xdr:clientData/>
  </xdr:twoCellAnchor>
  <xdr:twoCellAnchor>
    <xdr:from>
      <xdr:col>4</xdr:col>
      <xdr:colOff>74543</xdr:colOff>
      <xdr:row>48</xdr:row>
      <xdr:rowOff>124239</xdr:rowOff>
    </xdr:from>
    <xdr:to>
      <xdr:col>8</xdr:col>
      <xdr:colOff>0</xdr:colOff>
      <xdr:row>49</xdr:row>
      <xdr:rowOff>140803</xdr:rowOff>
    </xdr:to>
    <xdr:sp macro="" textlink="">
      <xdr:nvSpPr>
        <xdr:cNvPr id="15" name="Rectángulo redondeado 14">
          <a:extLst>
            <a:ext uri="{FF2B5EF4-FFF2-40B4-BE49-F238E27FC236}">
              <a16:creationId xmlns:a16="http://schemas.microsoft.com/office/drawing/2014/main" id="{00000000-0008-0000-0300-00000F000000}"/>
            </a:ext>
          </a:extLst>
        </xdr:cNvPr>
        <xdr:cNvSpPr/>
      </xdr:nvSpPr>
      <xdr:spPr>
        <a:xfrm>
          <a:off x="74543" y="8158369"/>
          <a:ext cx="1780761" cy="157369"/>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ANALÍSIS</a:t>
          </a:r>
          <a:r>
            <a:rPr lang="es-CO" sz="1100" b="1" cap="none" spc="50" baseline="0">
              <a:ln w="0"/>
              <a:solidFill>
                <a:schemeClr val="bg2"/>
              </a:solidFill>
              <a:effectLst>
                <a:innerShdw blurRad="63500" dist="50800" dir="13500000">
                  <a:srgbClr val="000000">
                    <a:alpha val="50000"/>
                  </a:srgbClr>
                </a:innerShdw>
              </a:effectLst>
            </a:rPr>
            <a:t> DEL PERIODO:</a:t>
          </a:r>
          <a:endParaRPr lang="es-CO" sz="1100" b="1" cap="none" spc="50">
            <a:ln w="0"/>
            <a:solidFill>
              <a:schemeClr val="bg2"/>
            </a:solidFill>
            <a:effectLst>
              <a:innerShdw blurRad="63500" dist="50800" dir="13500000">
                <a:srgbClr val="000000">
                  <a:alpha val="50000"/>
                </a:srgbClr>
              </a:innerShdw>
            </a:effectLst>
          </a:endParaRPr>
        </a:p>
      </xdr:txBody>
    </xdr:sp>
    <xdr:clientData/>
  </xdr:twoCellAnchor>
  <xdr:oneCellAnchor>
    <xdr:from>
      <xdr:col>4</xdr:col>
      <xdr:colOff>32845</xdr:colOff>
      <xdr:row>0</xdr:row>
      <xdr:rowOff>13138</xdr:rowOff>
    </xdr:from>
    <xdr:ext cx="742292" cy="311496"/>
    <xdr:sp macro="" textlink="">
      <xdr:nvSpPr>
        <xdr:cNvPr id="16" name="Rectángulo 15">
          <a:hlinkClick xmlns:r="http://schemas.openxmlformats.org/officeDocument/2006/relationships" r:id="rId5"/>
          <a:extLst>
            <a:ext uri="{FF2B5EF4-FFF2-40B4-BE49-F238E27FC236}">
              <a16:creationId xmlns:a16="http://schemas.microsoft.com/office/drawing/2014/main" id="{00000000-0008-0000-0300-000010000000}"/>
            </a:ext>
          </a:extLst>
        </xdr:cNvPr>
        <xdr:cNvSpPr/>
      </xdr:nvSpPr>
      <xdr:spPr>
        <a:xfrm>
          <a:off x="32845" y="13138"/>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wsDr>
</file>

<file path=xl/drawings/drawing7.xml><?xml version="1.0" encoding="utf-8"?>
<c:userShapes xmlns:c="http://schemas.openxmlformats.org/drawingml/2006/chart">
  <cdr:relSizeAnchor xmlns:cdr="http://schemas.openxmlformats.org/drawingml/2006/chartDrawing">
    <cdr:from>
      <cdr:x>0.79407</cdr:x>
      <cdr:y>0.00133</cdr:y>
    </cdr:from>
    <cdr:to>
      <cdr:x>1</cdr:x>
      <cdr:y>0.07247</cdr:y>
    </cdr:to>
    <cdr:sp macro="" textlink="">
      <cdr:nvSpPr>
        <cdr:cNvPr id="2" name="CuadroTexto 1"/>
        <cdr:cNvSpPr txBox="1"/>
      </cdr:nvSpPr>
      <cdr:spPr>
        <a:xfrm xmlns:a="http://schemas.openxmlformats.org/drawingml/2006/main">
          <a:off x="3137518" y="3004"/>
          <a:ext cx="813668" cy="160721"/>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b="1"/>
            <a:t>VIGENCIA</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0.00359</cdr:y>
    </cdr:from>
    <cdr:to>
      <cdr:x>0.49412</cdr:x>
      <cdr:y>0.07173</cdr:y>
    </cdr:to>
    <cdr:sp macro="" textlink="">
      <cdr:nvSpPr>
        <cdr:cNvPr id="2" name="CuadroTexto 1"/>
        <cdr:cNvSpPr txBox="1"/>
      </cdr:nvSpPr>
      <cdr:spPr>
        <a:xfrm xmlns:a="http://schemas.openxmlformats.org/drawingml/2006/main">
          <a:off x="0" y="8104"/>
          <a:ext cx="1853153" cy="153821"/>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r>
            <a:rPr lang="es-CO" sz="1100" b="1"/>
            <a:t> PLAN DE GOBIERNO</a:t>
          </a:r>
        </a:p>
      </cdr:txBody>
    </cdr:sp>
  </cdr:relSizeAnchor>
</c:userShapes>
</file>

<file path=xl/drawings/drawing9.xml><?xml version="1.0" encoding="utf-8"?>
<xdr:wsDr xmlns:xdr="http://schemas.openxmlformats.org/drawingml/2006/spreadsheetDrawing" xmlns:a="http://schemas.openxmlformats.org/drawingml/2006/main">
  <xdr:twoCellAnchor>
    <xdr:from>
      <xdr:col>4</xdr:col>
      <xdr:colOff>33131</xdr:colOff>
      <xdr:row>25</xdr:row>
      <xdr:rowOff>57979</xdr:rowOff>
    </xdr:from>
    <xdr:to>
      <xdr:col>11</xdr:col>
      <xdr:colOff>558648</xdr:colOff>
      <xdr:row>41</xdr:row>
      <xdr:rowOff>93593</xdr:rowOff>
    </xdr:to>
    <xdr:graphicFrame macro="">
      <xdr:nvGraphicFramePr>
        <xdr:cNvPr id="7" name="Gráfico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520256</xdr:colOff>
      <xdr:row>25</xdr:row>
      <xdr:rowOff>66260</xdr:rowOff>
    </xdr:from>
    <xdr:to>
      <xdr:col>20</xdr:col>
      <xdr:colOff>0</xdr:colOff>
      <xdr:row>41</xdr:row>
      <xdr:rowOff>95885</xdr:rowOff>
    </xdr:to>
    <xdr:graphicFrame macro="">
      <xdr:nvGraphicFramePr>
        <xdr:cNvPr id="9" name="1 Gráfico">
          <a:extLst>
            <a:ext uri="{FF2B5EF4-FFF2-40B4-BE49-F238E27FC236}">
              <a16:creationId xmlns:a16="http://schemas.microsoft.com/office/drawing/2014/main" id="{00000000-0008-0000-04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414131</xdr:colOff>
      <xdr:row>41</xdr:row>
      <xdr:rowOff>132523</xdr:rowOff>
    </xdr:from>
    <xdr:to>
      <xdr:col>15</xdr:col>
      <xdr:colOff>1</xdr:colOff>
      <xdr:row>42</xdr:row>
      <xdr:rowOff>124241</xdr:rowOff>
    </xdr:to>
    <xdr:sp macro="" textlink="">
      <xdr:nvSpPr>
        <xdr:cNvPr id="10" name="Elipse 9">
          <a:extLst>
            <a:ext uri="{FF2B5EF4-FFF2-40B4-BE49-F238E27FC236}">
              <a16:creationId xmlns:a16="http://schemas.microsoft.com/office/drawing/2014/main" id="{00000000-0008-0000-0400-00000A000000}"/>
            </a:ext>
          </a:extLst>
        </xdr:cNvPr>
        <xdr:cNvSpPr/>
      </xdr:nvSpPr>
      <xdr:spPr>
        <a:xfrm>
          <a:off x="4977848" y="7487480"/>
          <a:ext cx="149088" cy="132522"/>
        </a:xfrm>
        <a:prstGeom prst="ellipse">
          <a:avLst/>
        </a:prstGeom>
        <a:solidFill>
          <a:srgbClr val="FFFF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425726</xdr:colOff>
      <xdr:row>41</xdr:row>
      <xdr:rowOff>110986</xdr:rowOff>
    </xdr:from>
    <xdr:to>
      <xdr:col>17</xdr:col>
      <xdr:colOff>571500</xdr:colOff>
      <xdr:row>42</xdr:row>
      <xdr:rowOff>124240</xdr:rowOff>
    </xdr:to>
    <xdr:sp macro="" textlink="">
      <xdr:nvSpPr>
        <xdr:cNvPr id="11" name="Elipse 10">
          <a:extLst>
            <a:ext uri="{FF2B5EF4-FFF2-40B4-BE49-F238E27FC236}">
              <a16:creationId xmlns:a16="http://schemas.microsoft.com/office/drawing/2014/main" id="{00000000-0008-0000-0400-00000B000000}"/>
            </a:ext>
          </a:extLst>
        </xdr:cNvPr>
        <xdr:cNvSpPr/>
      </xdr:nvSpPr>
      <xdr:spPr>
        <a:xfrm>
          <a:off x="6322943" y="7465943"/>
          <a:ext cx="145774" cy="154058"/>
        </a:xfrm>
        <a:prstGeom prst="ellipse">
          <a:avLst/>
        </a:prstGeom>
        <a:solidFill>
          <a:srgbClr val="8080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674205</xdr:colOff>
      <xdr:row>41</xdr:row>
      <xdr:rowOff>127551</xdr:rowOff>
    </xdr:from>
    <xdr:to>
      <xdr:col>6</xdr:col>
      <xdr:colOff>8282</xdr:colOff>
      <xdr:row>43</xdr:row>
      <xdr:rowOff>33130</xdr:rowOff>
    </xdr:to>
    <xdr:sp macro="" textlink="">
      <xdr:nvSpPr>
        <xdr:cNvPr id="12" name="Elipse 11">
          <a:extLst>
            <a:ext uri="{FF2B5EF4-FFF2-40B4-BE49-F238E27FC236}">
              <a16:creationId xmlns:a16="http://schemas.microsoft.com/office/drawing/2014/main" id="{00000000-0008-0000-0400-00000C000000}"/>
            </a:ext>
          </a:extLst>
        </xdr:cNvPr>
        <xdr:cNvSpPr/>
      </xdr:nvSpPr>
      <xdr:spPr>
        <a:xfrm>
          <a:off x="815009" y="7482508"/>
          <a:ext cx="154056" cy="178905"/>
        </a:xfrm>
        <a:prstGeom prst="ellipse">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238824</xdr:colOff>
      <xdr:row>41</xdr:row>
      <xdr:rowOff>112300</xdr:rowOff>
    </xdr:from>
    <xdr:to>
      <xdr:col>8</xdr:col>
      <xdr:colOff>472109</xdr:colOff>
      <xdr:row>43</xdr:row>
      <xdr:rowOff>0</xdr:rowOff>
    </xdr:to>
    <xdr:sp macro="" textlink="">
      <xdr:nvSpPr>
        <xdr:cNvPr id="13" name="Elipse 12">
          <a:extLst>
            <a:ext uri="{FF2B5EF4-FFF2-40B4-BE49-F238E27FC236}">
              <a16:creationId xmlns:a16="http://schemas.microsoft.com/office/drawing/2014/main" id="{00000000-0008-0000-0400-00000D000000}"/>
            </a:ext>
          </a:extLst>
        </xdr:cNvPr>
        <xdr:cNvSpPr/>
      </xdr:nvSpPr>
      <xdr:spPr>
        <a:xfrm>
          <a:off x="2582802" y="7376148"/>
          <a:ext cx="233285" cy="161026"/>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0</xdr:colOff>
      <xdr:row>0</xdr:row>
      <xdr:rowOff>0</xdr:rowOff>
    </xdr:from>
    <xdr:ext cx="742292" cy="311496"/>
    <xdr:sp macro="" textlink="">
      <xdr:nvSpPr>
        <xdr:cNvPr id="15" name="Rectángulo 14">
          <a:hlinkClick xmlns:r="http://schemas.openxmlformats.org/officeDocument/2006/relationships" r:id="rId3"/>
          <a:extLst>
            <a:ext uri="{FF2B5EF4-FFF2-40B4-BE49-F238E27FC236}">
              <a16:creationId xmlns:a16="http://schemas.microsoft.com/office/drawing/2014/main" id="{00000000-0008-0000-0400-00000F000000}"/>
            </a:ext>
          </a:extLst>
        </xdr:cNvPr>
        <xdr:cNvSpPr/>
      </xdr:nvSpPr>
      <xdr:spPr>
        <a:xfrm>
          <a:off x="0" y="0"/>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twoCellAnchor>
    <xdr:from>
      <xdr:col>5</xdr:col>
      <xdr:colOff>223631</xdr:colOff>
      <xdr:row>44</xdr:row>
      <xdr:rowOff>107674</xdr:rowOff>
    </xdr:from>
    <xdr:to>
      <xdr:col>8</xdr:col>
      <xdr:colOff>72545</xdr:colOff>
      <xdr:row>45</xdr:row>
      <xdr:rowOff>124524</xdr:rowOff>
    </xdr:to>
    <xdr:sp macro="" textlink="">
      <xdr:nvSpPr>
        <xdr:cNvPr id="14" name="Rectángulo redondeado 13">
          <a:extLst>
            <a:ext uri="{FF2B5EF4-FFF2-40B4-BE49-F238E27FC236}">
              <a16:creationId xmlns:a16="http://schemas.microsoft.com/office/drawing/2014/main" id="{00000000-0008-0000-0400-00000E000000}"/>
            </a:ext>
          </a:extLst>
        </xdr:cNvPr>
        <xdr:cNvSpPr/>
      </xdr:nvSpPr>
      <xdr:spPr>
        <a:xfrm>
          <a:off x="364435" y="7868478"/>
          <a:ext cx="1753914" cy="157655"/>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ANALÍSIS</a:t>
          </a:r>
          <a:r>
            <a:rPr lang="es-CO" sz="1100" b="1" cap="none" spc="50" baseline="0">
              <a:ln w="0"/>
              <a:solidFill>
                <a:schemeClr val="bg2"/>
              </a:solidFill>
              <a:effectLst>
                <a:innerShdw blurRad="63500" dist="50800" dir="13500000">
                  <a:srgbClr val="000000">
                    <a:alpha val="50000"/>
                  </a:srgbClr>
                </a:innerShdw>
              </a:effectLst>
            </a:rPr>
            <a:t> DEL PERIODO:</a:t>
          </a:r>
          <a:endParaRPr lang="es-CO" sz="11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6</xdr:col>
      <xdr:colOff>66675</xdr:colOff>
      <xdr:row>15</xdr:row>
      <xdr:rowOff>62404</xdr:rowOff>
    </xdr:from>
    <xdr:to>
      <xdr:col>8</xdr:col>
      <xdr:colOff>190541</xdr:colOff>
      <xdr:row>15</xdr:row>
      <xdr:rowOff>207205</xdr:rowOff>
    </xdr:to>
    <xdr:sp macro="" textlink="">
      <xdr:nvSpPr>
        <xdr:cNvPr id="16" name="Rectángulo redondeado 15">
          <a:extLst>
            <a:ext uri="{FF2B5EF4-FFF2-40B4-BE49-F238E27FC236}">
              <a16:creationId xmlns:a16="http://schemas.microsoft.com/office/drawing/2014/main" id="{00000000-0008-0000-0400-000010000000}"/>
            </a:ext>
          </a:extLst>
        </xdr:cNvPr>
        <xdr:cNvSpPr/>
      </xdr:nvSpPr>
      <xdr:spPr>
        <a:xfrm>
          <a:off x="1028700" y="3558079"/>
          <a:ext cx="1247816" cy="144801"/>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ANUALIZACIÓN</a:t>
          </a:r>
        </a:p>
      </xdr:txBody>
    </xdr:sp>
    <xdr:clientData/>
  </xdr:twoCellAnchor>
  <xdr:twoCellAnchor>
    <xdr:from>
      <xdr:col>9</xdr:col>
      <xdr:colOff>237437</xdr:colOff>
      <xdr:row>15</xdr:row>
      <xdr:rowOff>57150</xdr:rowOff>
    </xdr:from>
    <xdr:to>
      <xdr:col>12</xdr:col>
      <xdr:colOff>160308</xdr:colOff>
      <xdr:row>16</xdr:row>
      <xdr:rowOff>30787</xdr:rowOff>
    </xdr:to>
    <xdr:sp macro="" textlink="">
      <xdr:nvSpPr>
        <xdr:cNvPr id="17" name="Rectángulo redondeado 16">
          <a:extLst>
            <a:ext uri="{FF2B5EF4-FFF2-40B4-BE49-F238E27FC236}">
              <a16:creationId xmlns:a16="http://schemas.microsoft.com/office/drawing/2014/main" id="{00000000-0008-0000-0400-000011000000}"/>
            </a:ext>
          </a:extLst>
        </xdr:cNvPr>
        <xdr:cNvSpPr/>
      </xdr:nvSpPr>
      <xdr:spPr>
        <a:xfrm>
          <a:off x="2742512" y="3552825"/>
          <a:ext cx="1132546" cy="183187"/>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PERIODICIDAD</a:t>
          </a:r>
        </a:p>
      </xdr:txBody>
    </xdr:sp>
    <xdr:clientData/>
  </xdr:twoCellAnchor>
  <xdr:twoCellAnchor>
    <xdr:from>
      <xdr:col>14</xdr:col>
      <xdr:colOff>278351</xdr:colOff>
      <xdr:row>15</xdr:row>
      <xdr:rowOff>52857</xdr:rowOff>
    </xdr:from>
    <xdr:to>
      <xdr:col>15</xdr:col>
      <xdr:colOff>564381</xdr:colOff>
      <xdr:row>15</xdr:row>
      <xdr:rowOff>196440</xdr:rowOff>
    </xdr:to>
    <xdr:sp macro="" textlink="">
      <xdr:nvSpPr>
        <xdr:cNvPr id="18" name="Rectángulo redondeado 17">
          <a:extLst>
            <a:ext uri="{FF2B5EF4-FFF2-40B4-BE49-F238E27FC236}">
              <a16:creationId xmlns:a16="http://schemas.microsoft.com/office/drawing/2014/main" id="{00000000-0008-0000-0400-000012000000}"/>
            </a:ext>
          </a:extLst>
        </xdr:cNvPr>
        <xdr:cNvSpPr/>
      </xdr:nvSpPr>
      <xdr:spPr>
        <a:xfrm>
          <a:off x="10955010" y="3559789"/>
          <a:ext cx="935462" cy="143583"/>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TIPO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ccepeda\Desktop\BCKUP\SECRETAR&#205;A%20JUR&#205;DICA%20escritorio\PROYECTOS%20DE%20INVERSI&#211;N\SEGUIMIENTOS%20PRESUPUESTALES\Seguimiento%20presupuestal\seguimiento%20presupuestal%202018\seguimiento%20enero%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ccepeda\Desktop\BCKUP\SECRETAR&#205;A%20JUR&#205;DICA%20escritorio\PROYECTOS%20DE%20INVERSI&#211;N\SEGUIMIENTOS%20PRESUPUESTALES\Seguimiento%20presupuestal\datos%20grafic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ccepeda\Desktop\BCKUP\SECRETAR&#205;A%20JUR&#205;DICA%20escritorio\PROYECTOS%20DE%20INVERSI&#211;N\SEGUIMIENTOS%20PRESUPUESTALES\Seguimiento%20presupuestal\Seguimiento%20presupuestal%202017\datos%20grafic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RIDICA"/>
      <sheetName val="7501"/>
      <sheetName val="7502"/>
      <sheetName val="7508"/>
      <sheetName val="7509"/>
      <sheetName val="COMPORTAMIENTO"/>
      <sheetName val="velocimetro"/>
      <sheetName val="DASHBOARD 1"/>
      <sheetName val="termometro"/>
      <sheetName val="PLANO DISPONIBILIDADES 28-04-20"/>
      <sheetName val="PLANO PREDIS EJECUCIONES"/>
      <sheetName val="PLAN CONTRACTUAL"/>
      <sheetName val="EJECUCIÓN "/>
      <sheetName val="CDP SIN COMPROMETER"/>
      <sheetName val="EJEC CDP"/>
      <sheetName val="TD GENERAL"/>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RESERVAS"/>
      <sheetName val="velocimetro"/>
      <sheetName val="termometro"/>
      <sheetName val="COMPORTAMIENTO"/>
      <sheetName val="Hoja1"/>
      <sheetName val="Hoja3"/>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RESERVAS"/>
      <sheetName val="velocimetro"/>
      <sheetName val="termometro"/>
      <sheetName val="COMPORTAMIENTO"/>
      <sheetName val="Hoja1"/>
      <sheetName val="Hoja3"/>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r:id="rId1" refreshedBy="Juan Carlos Cepeda Moncada" refreshedDate="43591.424070949077" createdVersion="6" refreshedVersion="6" minRefreshableVersion="3" recordCount="67">
  <cacheSource type="worksheet">
    <worksheetSource ref="A4:AL70" sheet="matriz"/>
  </cacheSource>
  <cacheFields count="38">
    <cacheField name="DEPENDENCIA 1" numFmtId="0">
      <sharedItems containsBlank="1" count="12">
        <s v="DESPACHO SECRETARÍA JURÍDICA"/>
        <s v="DIRECCIÓN DE GESTIÓN CORPORATIVA"/>
        <s v="DIRECCIÓN DISTRITAL DE ASUNTOS DISCIPLINARIOS"/>
        <s v="DIRECCIÓN DISTRITAL DE DEFENSA JUDICIAL Y PREVENCIÓN DEL DAÑO ANTIJURÍDICO"/>
        <s v="DIRECCIÓN DISTRITAL DE DOCTRINA Y ASUNTOS NORMATIVOS"/>
        <s v="DIRECCIÓN DISTRITAL DE INSPECCIÓN, VIGILANCIA Y CONTROL DE PERSONAS JURÍDICAS SIN ÁNIMO DE LUCRO"/>
        <s v="DIRECCIÓN DISTRITAL DE POLÍTICA E INFORMÁTICA JURÍDICA"/>
        <s v="OFICINA ASESORA DE PLANEACIÓN"/>
        <s v="OFICINA DE CONTROL INTERNO"/>
        <s v="OFICINA DE TECNOLOGÍAS DE LA INFORMACIÓN Y LAS COMUNICACIONES "/>
        <s v="SUBSECRETARÍA JURÍDICA DISTRITAL"/>
        <m/>
      </sharedItems>
    </cacheField>
    <cacheField name="ESTADO" numFmtId="0">
      <sharedItems containsBlank="1"/>
    </cacheField>
    <cacheField name="CLASE" numFmtId="0">
      <sharedItems containsBlank="1"/>
    </cacheField>
    <cacheField name="PLAN " numFmtId="0">
      <sharedItems containsBlank="1" count="3">
        <s v="GESTIÓN"/>
        <s v="ACCIÓN"/>
        <m/>
      </sharedItems>
    </cacheField>
    <cacheField name="NOMBRE_DEL_INDICADOR" numFmtId="0">
      <sharedItems containsBlank="1" count="90">
        <s v="PORCENTAJE DE CUMPLIMIENTO DEL PLAN DE COMUNICACIONES DE LA SECRETARÍA JURÍDICA DISTRITAL"/>
        <s v="PORCENTAJE DE ASIGNACIÓN DE REQUERIMIENTOS A TRAVÉS DEL SDQS"/>
        <s v="PROMEDIO DE DÍAS PARA LA ASIGNACIÓN O TRASLADO DE REQUERIMIENTOS"/>
        <s v="PORCENTAJE DE EJECUCIÓN DE LOS RECURSOS DE FUNCIONAMIENTO "/>
        <s v="PORCENTAJE DE AVANCE EN IMPLEMENTACIÓN DEL MODELO DE GESTIÓN DEL TALENTO HUMANO."/>
        <s v="IMPLEMENTACIÓN DEL MODELO DE GESTIÓN DOCUMENTAL DE LA SECRETARÍA JURÍDICA DISTRITAL"/>
        <s v="PERCEPCIÓN POSITIVA  DE ACTIVIDADES DE BIENESTAR Y CAPACITACIÓN"/>
        <s v="NIVEL DE SATISFACCIÓN DE LA GESTIÓN DEL TALENTO HUMANO EN LA SJD"/>
        <s v="NIVEL DE PERCEPCIÓN DE LOS SERVICIOS ADMINISTRATIVOS GESTIONADOS"/>
        <s v="PORCENTAJE DE ACTOS ADMINISTRATIVOS PUBLICADOS, COMUNICADOS Y/O NOTIFICADOS "/>
        <s v="Número actos administrativo notificados de manera indebida"/>
        <s v="NUMERO DE SOLICITUDES DE CONTRATACIÓN TRAMITADAS"/>
        <s v="Porcentaje de contratos adjudicados"/>
        <s v="AVANCE EN LA IMPLEMENTACIÓN DE LAS HERRAMIENTAS DE GESTIÓN Y ADMINISTRATIVAS"/>
        <s v="AVANCE DE ADECUACIÓN Y DOTACIÓN DE LA SECRETARÍA JURÍDICA DISTRITAL PARA LA SJD"/>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AVANCE EN LA HERRAMIENTA DE SEGUIMIENTO Y CONTROL A LAS DIRECTIVAS EN MATERIA DISCIPLINARIA. "/>
        <s v="Porcentaje de quejas disciplinarias radicadas y evaluadas en la Dirección Distrital de Asuntos Disciplinarios, de competencia normativa."/>
        <s v="QUEJAS DISCIPLINARIAS RADICADAS EN LA DIRECCIÓN DISTRITAL DE ASUNTOS DISCIPLINARIOS "/>
        <s v="AVANCE EN LA METODOLOGÍA DE VERIFICACIÓN Y ACTUALIZACIÓN DEL S.I.D. 3"/>
        <s v="ENTIDADES DISTRITALES CON SEGUIMIENTO A LA INFORMACIÓN REGISTRADA EN SIPROJ"/>
        <s v="PORCENTAJE DE EFICIENCIA FISCAL EN LA DEFENSA JUDICIAL DE LOS INTERESES DEL DISTRITO CAPITAL"/>
        <s v="DIRECTRICES O PROYECTOS NORMATIVOS ELABORADOS DE REPRESENTACIÓN JUDICIAL Y EXTRAJUDICIAL PARA LA ADMINISTRACIÓN DISTRITAL"/>
        <s v="ÉXITO PROCESAL EN EL DISTRITO CAPITAL"/>
        <s v="PROCESOS JUDICIALES Y EXTRAJUDICIALES DE LA D.D.D.J. REPRESENTADOS JURÍDICAMENTE"/>
        <s v="422 NÚMERO DE DÍAS PROMEDIO UTILIZADO PARA LA EXPEDICIÓN DE CONCEPTOS"/>
        <s v="CONSTRUCCIÓN Y PUESTA EN FUNCIONAMIENTO DEL COMITÉ DE DOCTRINA."/>
        <s v="IMPLEMENTACIÓN DE LA HERRAMIENTA DE SEGUIMIENTO DE LA DDDAN"/>
        <s v="Avance en la generación_x000a_de proyectos de actos_x000a_administrativos y otros_x000a_documentos para firma del_x000a_Alcalde Mayor y/o la_x000a_Secretaría Jurídica Distrit"/>
        <s v="AVANCE EN LA CONSTRUCCIÓN Y PUESTA EN FUNCIONAMIENTO DEL ESPACIO DE DIÁLOGO JURÍDICO."/>
        <s v="426 NÚMERO DE CIUDADANOS ORIENTADOS EN DERECHOS Y OBLIGACIONES DE LAS ENTIDADES SIN ÁNIMO DE LUCRO - ESAL"/>
        <s v="427 PORCENTAJE DE PERCEPCIÓN DE LOS SERVICIOS PRESTADOS A ENTIDADES SIN ÁNIMO DE LUCRO - ESAL"/>
        <s v="AVANCE DEL DOCUMENTO TÉCNICO PARA LA FORMULACIÓN DE POLÍTICA DE IVC EN EL DISTRITO CAPITAL"/>
        <s v="AVANCE EN EL FORTALECMIENTO DE UN CANAL  DE COMUNICACIÓN QUE OPTIMICE LA ATENCIÓN A LA CIUDADANÍA"/>
        <s v="ESTRATEGIA PARA LA OPTIMIZACIÓN DEL SIPEJ"/>
        <s v="PORCENTAJE DE PROCESOS ADMINISTRATIVOS SANCIONATORIOS TERMINADOS"/>
        <s v="423 NÚMERO DE ESTUDIOS JURÍDICOS, REALIZADOS EN TEMAS DE INTERÉS PARA EL DISTRITO CAPITAL"/>
        <s v="425 NÚMERO DE EVENTOS DE ORIENTACIÓN JURÍDICA DESARROLLADOS"/>
        <s v="DOCUMENTO PARA LA CONSTRUCCIÓN DE LA HERRAMIENTA TECNOLÓGICA"/>
        <s v="INCORPORACIÓN DE LA NORMATIVIDAD A REGIMEN LEGAL"/>
        <s v="LINEAMIENTOS NORMATIVOS EXPEDIDOS Y PUBLICADOS EN REGIMEN LEGAL"/>
        <s v="MODELO DE GERENCIA JURÍDICA "/>
        <s v="PORCENTAJE DE AVANCE EN LA ESTRATEGIA ORIENTADA A MEJORAR LAS PRÁCTICAS DE GESTIÓN INSTITUCIONAL"/>
        <s v="PORCENTAJE DE AVANCE EN EL DISEÑO DE ESTRATEGIAS DE POSICIONAMIENTO PROPUESTAS POR LA OAP DE LA SJD"/>
        <s v="Número de sesiones realizadas para la fortalecer la gestión del conocimiento."/>
        <s v="Porcentaje de avance en el cumplimiento de la estrategia para mejorar las prácticas de gestión institucional en el Proceso de Planeación y Mejora Continua."/>
        <s v="PORCENTAJE DE IMPLEMENTACIÓN DEL SISTEMA INTEGRADO DE GESTIÓN DE LA SECRETARÍA JURÍDICA"/>
        <s v="NÚMERO DE INFORMES DE SEGUIMIENTO DE LA GESTIÓN DE LA SJD BAJO LA HERRAMIENTA BSC PRESENTADOS "/>
        <s v="PORCENTAJE DE CUMPLIMIENTO PARA LA CONSTRUCCIÓN DE LA PLATAFORMA ESTRATÉGICA DE LA SJD"/>
        <s v="PORCENTAJE DE AVANCE EN LA IMPLEMENTACIÓN DE LA ARQUITECTURA EMPRESARIAL EN LA SJD"/>
        <s v="PORCENTAJE DE CUMPLIMIENTO DEL PLAN ANUAL DE AUDITORIA"/>
        <s v="NUMERO DE SEGUIMIENTOS AL PLAN DE MEJORAMIENTO."/>
        <s v="424 NÚMERO DE SISTEMAS DE INFORMACIÓN JURÍDICOS CON DESARROLLO, SOPORTE Y MANTENIMIENTO"/>
        <s v="AVANCE EN LA ACTUALIZACIÓN DEL SOFTWARE ADMINISTRATIVO Y MISIONAL"/>
        <s v="Porcentaje de satisfacción en la prestación del servicio"/>
        <s v="Porcentaje de disponibilidad de los servicios tecnológicos de la SJD"/>
        <s v="Porcentaje de avance en la implementación de la Política de Seguridad Digital en la Entidad."/>
        <s v="PORCENTAJE DE AVANCE E LA IMPLEMENTACIÓN DE LA POLÍTICA DE GOBIERNO DIGITAL EN LA SJD"/>
        <s v="AVANCE EN EL  IMPLEMENTACIÓN  DE LA INFRAESTRUCTURA TECNOLÓGICA QUE SOPORTA LOS SISTEMAS DE INFORMACIÓN JURÍDICOS"/>
        <s v="EJECUCIÓN DEL PROYECTO DE INVERSIÓN CON CÓDIGO 7501"/>
        <s v="PERCEPCIÓN FAVORABLE DE LA COORDINACIÓN JURÍDICA DISTRITAL SUPERIOR AL 88%"/>
        <s v="REQUERIMIENTOS JURÍDICOS GESTIONADOS EN LOS TIEMPOS ESTABLECIDOS"/>
        <s v="PORCENTAJE DE AVANCE EN LA CONSTRUCCIÓN DEL PLAN ESTRATEGICO DEL TALENTO HUMANO"/>
        <m/>
        <s v="ESTRATEGIAS DE POSICIONAMIENTO ESTRUCTURADAS POR LA OAP" u="1"/>
        <s v="AVANCE EN LA HERRAMIENTA DE SEGUIMIENTO Y CONTROL A CONDUCTAS DISCIPLINARIAS CON MAYOR INCIDENCIA" u="1"/>
        <s v="PROCESOS ADMINISTRATIVOS SANCIONATORIOS TERMINADOS" u="1"/>
        <s v="IMPLEMENTACIÓN DEL SISTEMA INTEGRADO DE GESTIÓN DE LA SECRETARÍA JURÍDICA" u="1"/>
        <s v="PORCENTAJE DE PROCESOS JUDICIALES Y EXTRAJUDICIALES DE LA D.D.D.J. REPRESENTADOS JURÍDICAMENTE" u="1"/>
        <s v="INFORMES DE SEGUIMIENTO DE LA GESTIÓN DE LA SJD BAJO LA HERRAMIENTA BSC" u="1"/>
        <s v="PORCENTAJE DE ADECUACIÓN Y DOTACIÓN DE LA SECRETARÍA JURÍDICA DISTRITAL PARA LA SJD" u="1"/>
        <s v="NIVEL DE IMPLEMENTACIÓN DE HERRAMIENTAS DE GESTIÓN Y ADMINISTRATIVAS" u="1"/>
        <s v="REQUERIMIENTOS JURÍDICOS GESTIONADOS EN LOS TIEMPOS ESTABLECIDOS." u="1"/>
        <s v="METODOLOGÍA DE VERIFICACIÓN DE LA IMPLEMENTACIÓN Y ACTUALIZACIÓN DEL S.I.D. 3" u="1"/>
        <s v="AVANCE EN LA IMPLEMENTACIÓN DE LA ARQUITECTURA EMPRESARIAL EN LA SJD" u="1"/>
        <s v="PERCEPCIÓN FAVORABLE DE LA COORDINACIÓN JURÍDICA DISTRITAL SUPERIOR AL 88%, " u="1"/>
        <s v="AVANCE EN LA IMPLEMENTACIÓN DE LA ARQUITECTURA EMPRESARIAL TIC EN LA SJD" u="1"/>
        <s v="SERVICIOS ADMINISTRATIVOS GESTIONADOS" u="1"/>
        <s v="AVANCE EN LA ESTRATEGIA ORIENTADA A MEJORAR LAS PRÁCTICAS DE GESTIÓN INSTITUCIONAL" u="1"/>
        <s v="ASIGNACIÓN DE REQUERIMIENTOS A TRAVÉS DEL SDQS" u="1"/>
        <s v="IMPLEMENTACIÓN DE UN MODELO DE GESTIÓN DEL TALENTO HUMANO." u="1"/>
        <s v="AVANCE EN LA PROPUESTA DE MEJORA CONTINUA DE LA DIRECCIÓN DE GESTIÓN CORPORATIVA ELABORADA" u="1"/>
        <s v="SOLICITUDES DE CONTRATACIÓN TRAMITADAS SATISFACTORIAMENTE" u="1"/>
        <s v="NÚMERO DE ENTIDADES DISTRITALES CON SEGUIMIENTO A LA INFORMACIÓN REGISTRADA EN SIPROJ" u="1"/>
        <s v="PORCENTAJE DE AVANCE EN EL  IMPLEMENTACIÓN  DE LA INFRAESTRUCTURA TECNOLÓGICA QUE SOPORTA LOS SISTEMAS DE INFORMACIÓN JURÍDICOS" u="1"/>
        <s v="GESTIÓN DE RECURSOS PRESUPUESTALES" u="1"/>
        <s v="ENTREGA DEL COMPENDIO DE DOCTRINA JURÍDICA" u="1"/>
        <s v="AVANCE EN EL FORTALECIMIENTO DE UN CANAL  DE COMUNICACIÓN QUE OPTIMICE LA ATENCIÓN A LA CIUDADANÍA" u="1"/>
      </sharedItems>
    </cacheField>
    <cacheField name="IMPERATIVO" numFmtId="0">
      <sharedItems containsBlank="1"/>
    </cacheField>
    <cacheField name="PROCESO" numFmtId="0">
      <sharedItems containsBlank="1" count="19">
        <s v="GESTIÓN DE LAS COMUNICACIONES"/>
        <s v="ATENCIÓN A LA CIUDADANÍA"/>
        <s v="GESTIÓN FINANCIERA"/>
        <s v="GESTIÓN DEL TALENTO HUMANO"/>
        <s v="GESTIÓN DOCUMENTAL"/>
        <s v="GESTIÓN ADMINISTRATIVA"/>
        <s v="NOTIFICACIONES"/>
        <s v="GESTIÓN CONTRACTUAL"/>
        <s v="GESTION ADMINISTRATIVA"/>
        <s v="GESTIÓN DISCIPLINARIA DISTRITAL"/>
        <s v="CONTROL INTERNO DISCIPLINARIO"/>
        <s v="GESTIÓN JUDICIAL Y EXTRAJUDICIAL DEL DISTRITO"/>
        <s v="GESTIÓN NORMATIVA Y CONCEPTUAL"/>
        <s v="INSPECCIÓN VIGILANCIA Y CONTROL ESAL"/>
        <s v="GESTIÓN JURÍDICA DISTRITAL"/>
        <s v="PLANEACIÓN Y MEJORA CONTINUA"/>
        <s v="EVALUACIÓN INDEPENDIENTE"/>
        <s v="GESTIÓN DE TIC"/>
        <m/>
      </sharedItems>
    </cacheField>
    <cacheField name="DEPENDENCIA" numFmtId="0">
      <sharedItems containsBlank="1"/>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5" maxValue="2"/>
    </cacheField>
    <cacheField name="Fuente de información línea base" numFmtId="0">
      <sharedItems containsBlank="1"/>
    </cacheField>
    <cacheField name="Anualización" numFmtId="0">
      <sharedItems containsBlank="1" count="5">
        <s v="Constante"/>
        <s v="Creciente"/>
        <s v="Suma"/>
        <s v="Decreciente"/>
        <m/>
      </sharedItems>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ount="13">
        <s v="ND"/>
        <n v="0"/>
        <n v="1"/>
        <m/>
        <n v="0.82"/>
        <n v="23"/>
        <n v="400"/>
        <n v="0.86"/>
        <n v="2"/>
        <n v="4"/>
        <n v="0.1"/>
        <n v="0.03"/>
        <n v="0.88"/>
      </sharedItems>
    </cacheField>
    <cacheField name="PR 2017" numFmtId="0">
      <sharedItems containsBlank="1" containsMixedTypes="1" containsNumber="1" minValue="0" maxValue="2000" count="26">
        <n v="1"/>
        <s v="ND"/>
        <n v="0.9"/>
        <n v="0.25"/>
        <n v="0.5"/>
        <n v="2"/>
        <n v="2000"/>
        <n v="0.6"/>
        <m/>
        <n v="0.4"/>
        <n v="0.82"/>
        <n v="22.7"/>
        <n v="600"/>
        <n v="0.86099999999999999"/>
        <n v="0.3"/>
        <n v="0.8"/>
        <n v="5"/>
        <n v="14"/>
        <n v="8"/>
        <s v="finalizado"/>
        <n v="0.35"/>
        <n v="0.17"/>
        <n v="0.95"/>
        <n v="0.88"/>
        <n v="0" u="1"/>
        <n v="0.1" u="1"/>
      </sharedItems>
    </cacheField>
    <cacheField name="PR 2018" numFmtId="0">
      <sharedItems containsBlank="1" containsMixedTypes="1" containsNumber="1" minValue="0" maxValue="4000" count="30">
        <n v="1"/>
        <s v="ND"/>
        <n v="0.92"/>
        <n v="0.75"/>
        <n v="0.4"/>
        <n v="0.91"/>
        <n v="0.3"/>
        <n v="2"/>
        <n v="4000"/>
        <s v="CUMPLIDO   60%"/>
        <n v="0.82"/>
        <n v="22.5"/>
        <s v="CUMPLIDO"/>
        <n v="800"/>
        <n v="0.86499999999999999"/>
        <n v="0.6"/>
        <n v="0.8"/>
        <n v="6"/>
        <n v="10"/>
        <n v="0"/>
        <n v="8"/>
        <n v="0.7"/>
        <n v="4"/>
        <s v="finalizado"/>
        <n v="0.65"/>
        <m/>
        <n v="0.95"/>
        <n v="0.88"/>
        <n v="0.35" u="1"/>
        <n v="3" u="1"/>
      </sharedItems>
    </cacheField>
    <cacheField name="PR 2019" numFmtId="0">
      <sharedItems containsBlank="1" containsMixedTypes="1" containsNumber="1" minValue="0" maxValue="4000" count="26">
        <n v="1"/>
        <s v="FINALIZADO"/>
        <n v="1.04"/>
        <n v="0.87"/>
        <n v="0.9"/>
        <n v="0.1"/>
        <n v="0.92"/>
        <n v="0"/>
        <n v="0.8"/>
        <n v="2"/>
        <n v="4000"/>
        <m/>
        <n v="0.82"/>
        <n v="22.3"/>
        <n v="800"/>
        <n v="0.86699999999999999"/>
        <s v="CUMPLIDO"/>
        <n v="6"/>
        <n v="13"/>
        <n v="4"/>
        <n v="0.5"/>
        <n v="0.2"/>
        <n v="0.97"/>
        <n v="0.3"/>
        <n v="0.95"/>
        <n v="0.88"/>
      </sharedItems>
    </cacheField>
    <cacheField name="PR 2020" numFmtId="0">
      <sharedItems containsBlank="1" containsMixedTypes="1" containsNumber="1" minValue="0" maxValue="2000"/>
    </cacheField>
    <cacheField name="EJE 2016" numFmtId="0">
      <sharedItems containsBlank="1" containsMixedTypes="1" containsNumber="1" minValue="0" maxValue="402" count="17">
        <s v="ND"/>
        <n v="0"/>
        <n v="1"/>
        <m/>
        <n v="0.9"/>
        <n v="0.89"/>
        <n v="15"/>
        <n v="402"/>
        <n v="0.87"/>
        <s v="CUMPLIDO"/>
        <n v="2"/>
        <n v="4"/>
        <n v="0.03"/>
        <n v="0.5"/>
        <n v="0.3"/>
        <n v="0.01"/>
        <n v="0.63" u="1"/>
      </sharedItems>
    </cacheField>
    <cacheField name="EJE 2017" numFmtId="0">
      <sharedItems containsBlank="1" containsMixedTypes="1" containsNumber="1" minValue="0" maxValue="2426" count="29">
        <n v="1"/>
        <s v="ND"/>
        <n v="0.76890000000000003"/>
        <n v="0.25"/>
        <n v="0.5"/>
        <n v="0.9"/>
        <n v="2"/>
        <n v="2426"/>
        <n v="0.6"/>
        <m/>
        <n v="0.39999999999999997"/>
        <n v="0.89"/>
        <n v="7"/>
        <n v="0.87270000000000003"/>
        <n v="21.9"/>
        <n v="663"/>
        <n v="0.91300000000000003"/>
        <n v="0.3"/>
        <s v="CUMPLIDO"/>
        <n v="5"/>
        <n v="14"/>
        <n v="9"/>
        <n v="0"/>
        <n v="0.35"/>
        <n v="1.7"/>
        <n v="0.14000000000000001"/>
        <n v="0.98"/>
        <n v="0.94569999999999999"/>
        <n v="0.1" u="1"/>
      </sharedItems>
    </cacheField>
    <cacheField name="EJE 2018" numFmtId="0">
      <sharedItems containsBlank="1" containsMixedTypes="1" containsNumber="1" minValue="0.25" maxValue="5990" count="30">
        <n v="1"/>
        <s v="ND"/>
        <n v="0.87939999999999996"/>
        <n v="0.75"/>
        <s v="ARMONIZADO"/>
        <n v="0.81"/>
        <n v="0.27"/>
        <n v="2"/>
        <n v="5990"/>
        <n v="0.4"/>
        <n v="0.6"/>
        <n v="0.88"/>
        <n v="0.83689999999999998"/>
        <n v="17.600000000000001"/>
        <s v="CUMPLIDO"/>
        <n v="819"/>
        <n v="0.92"/>
        <n v="0.84"/>
        <n v="6"/>
        <n v="12"/>
        <n v="17"/>
        <n v="0.3"/>
        <n v="0.7"/>
        <n v="0.32"/>
        <n v="4"/>
        <n v="0.70720000000000005"/>
        <m/>
        <n v="0.65"/>
        <n v="0.25"/>
        <n v="0.97"/>
      </sharedItems>
    </cacheField>
    <cacheField name="EJE 2019" numFmtId="0">
      <sharedItems containsBlank="1" containsMixedTypes="1" containsNumber="1" minValue="0" maxValue="584" count="24">
        <n v="0.25"/>
        <s v="FINALIZADO"/>
        <n v="1"/>
        <n v="0.2165"/>
        <n v="0"/>
        <s v="ARMONIZADO"/>
        <m/>
        <s v="ND"/>
        <n v="0.55800000000000005"/>
        <n v="0.11"/>
        <n v="584"/>
        <n v="0.05"/>
        <s v="CUMPLIDO"/>
        <n v="0.9"/>
        <n v="0.83340000000000003"/>
        <n v="0.92"/>
        <n v="0.1"/>
        <n v="0.04"/>
        <n v="4"/>
        <n v="0.06"/>
        <n v="0.97"/>
        <n v="0.15"/>
        <n v="0.16"/>
        <n v="0.59"/>
      </sharedItems>
    </cacheField>
    <cacheField name="EJE 2020" numFmtId="0">
      <sharedItems containsBlank="1" containsMixedTypes="1"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uan Carlos Cepeda Moncada" refreshedDate="43591.655590856484" createdVersion="6" refreshedVersion="6" minRefreshableVersion="3" recordCount="65">
  <cacheSource type="worksheet">
    <worksheetSource ref="A4:BG69" sheet="matriz"/>
  </cacheSource>
  <cacheFields count="59">
    <cacheField name="DEPENDENCIA 1" numFmtId="0">
      <sharedItems count="11">
        <s v="DESPACHO SECRETARÍA JURÍDICA"/>
        <s v="DIRECCIÓN DE GESTIÓN CORPORATIVA"/>
        <s v="DIRECCIÓN DISTRITAL DE ASUNTOS DISCIPLINARIOS"/>
        <s v="DIRECCIÓN DISTRITAL DE DEFENSA JUDICIAL Y PREVENCIÓN DEL DAÑO ANTIJURÍDICO"/>
        <s v="DIRECCIÓN DISTRITAL DE DOCTRINA Y ASUNTOS NORMATIVOS"/>
        <s v="DIRECCIÓN DISTRITAL DE INSPECCIÓN, VIGILANCIA Y CONTROL DE PERSONAS JURÍDICAS SIN ÁNIMO DE LUCRO"/>
        <s v="DIRECCIÓN DISTRITAL DE POLÍTICA E INFORMÁTICA JURÍDICA"/>
        <s v="OFICINA ASESORA DE PLANEACIÓN"/>
        <s v="OFICINA DE CONTROL INTERNO"/>
        <s v="OFICINA DE TECNOLOGÍAS DE LA INFORMACIÓN Y LAS COMUNICACIONES "/>
        <s v="SUBSECRETARÍA JURÍDICA DISTRITAL"/>
      </sharedItems>
    </cacheField>
    <cacheField name="ESTADO" numFmtId="0">
      <sharedItems count="2">
        <s v="ACTIVO"/>
        <s v="INACTIVO"/>
      </sharedItems>
    </cacheField>
    <cacheField name="CLASE" numFmtId="0">
      <sharedItems containsBlank="1"/>
    </cacheField>
    <cacheField name="PLAN " numFmtId="0">
      <sharedItems/>
    </cacheField>
    <cacheField name="NOMBRE_DEL_INDICADOR" numFmtId="0">
      <sharedItems count="64">
        <s v="PORCENTAJE DE CUMPLIMIENTO DEL PLAN DE COMUNICACIONES DE LA SECRETARÍA JURÍDICA DISTRITAL"/>
        <s v="PORCENTAJE DE ASIGNACIÓN DE REQUERIMIENTOS A TRAVÉS DEL SDQS"/>
        <s v="PROMEDIO DE DÍAS PARA LA ASIGNACIÓN O TRASLADO DE REQUERIMIENTOS"/>
        <s v="PORCENTAJE DE EJECUCIÓN DE LOS RECURSOS DE FUNCIONAMIENTO "/>
        <s v="PORCENTAJE DE AVANCE EN IMPLEMENTACIÓN DEL MODELO DE GESTIÓN DEL TALENTO HUMANO."/>
        <s v="IMPLEMENTACIÓN DEL MODELO DE GESTIÓN DOCUMENTAL DE LA SECRETARÍA JURÍDICA DISTRITAL"/>
        <s v="PERCEPCIÓN POSITIVA  DE ACTIVIDADES DE BIENESTAR Y CAPACITACIÓN"/>
        <s v="NIVEL DE SATISFACCIÓN DE LA GESTIÓN DEL TALENTO HUMANO EN LA SJD"/>
        <s v="NIVEL DE PERCEPCIÓN DE LOS SERVICIOS ADMINISTRATIVOS GESTIONADOS"/>
        <s v="PORCENTAJE DE ACTOS ADMINISTRATIVOS PUBLICADOS, COMUNICADOS Y/O NOTIFICADOS "/>
        <s v="Número actos administrativo notificados de manera indebida"/>
        <s v="NUMERO DE SOLICITUDES DE CONTRATACIÓN TRAMITADAS"/>
        <s v="Porcentaje de contratos adjudicados"/>
        <s v="AVANCE EN LA IMPLEMENTACIÓN DE LAS HERRAMIENTAS DE GESTIÓN Y ADMINISTRATIVAS"/>
        <s v="AVANCE DE ADECUACIÓN Y DOTACIÓN DE LA SECRETARÍA JURÍDICA DISTRITAL PARA LA SJD"/>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AVANCE EN LA HERRAMIENTA DE SEGUIMIENTO Y CONTROL A LAS DIRECTIVAS EN MATERIA DISCIPLINARIA. "/>
        <s v="Porcentaje de quejas disciplinarias radicadas y evaluadas en la Dirección Distrital de Asuntos Disciplinarios, de competencia normativa."/>
        <s v="QUEJAS DISCIPLINARIAS RADICADAS EN LA DIRECCIÓN DISTRITAL DE ASUNTOS DISCIPLINARIOS "/>
        <s v="AVANCE EN LA METODOLOGÍA DE VERIFICACIÓN Y ACTUALIZACIÓN DEL S.I.D. 3"/>
        <s v="PROCENTAJE DE ENTIDADES DISTRITALES CON SEGUIMIENTO A LA INFORMACIÓN REGISTRADA EN SIPROJ"/>
        <s v="PORCENTAJE DE EFICIENCIA FISCAL EN LA DEFENSA JUDICIAL DE LOS INTERESES DEL DISTRITO CAPITAL"/>
        <s v="DIRECTRICES O PROYECTOS NORMATIVOS ELABORADOS DE REPRESENTACIÓN JUDICIAL Y EXTRAJUDICIAL PARA LA ADMINISTRACIÓN DISTRITAL"/>
        <s v="ÉXITO PROCESAL EN EL DISTRITO CAPITAL"/>
        <s v="PORCENTAJE DE PROCESOS JUDICIALES Y EXTRAJUDICIALES DE LA D.D.D.J. REPRESENTADOS JURÍDICAMENTE"/>
        <s v="422 NÚMERO DE DÍAS PROMEDIO UTILIZADO PARA LA EXPEDICIÓN DE CONCEPTOS"/>
        <s v="CONSTRUCCIÓN Y PUESTA EN FUNCIONAMIENTO DEL COMITÉ DE DOCTRINA."/>
        <s v="IMPLEMENTACIÓN DE LA HERRAMIENTA DE SEGUIMIENTO DE LA DDDAN"/>
        <s v="Avance en la generación de proyectos de actos administrativos y otros documentos para firma del Alcalde Mayor y/o la Secretaría Jurídica Distrital"/>
        <s v="AVANCE EN LA CONSTRUCCIÓN Y PUESTA EN FUNCIONAMIENTO DEL ESPACIO DE DIÁLOGO JURÍDICO."/>
        <s v="426 NÚMERO DE CIUDADANOS ORIENTADOS EN DERECHOS Y OBLIGACIONES DE LAS ENTIDADES SIN ÁNIMO DE LUCRO - ESAL"/>
        <s v="427 PORCENTAJE DE PERCEPCIÓN DE LOS SERVICIOS PRESTADOS A ENTIDADES SIN ÁNIMO DE LUCRO - ESAL"/>
        <s v="AVANCE DEL DOCUMENTO TÉCNICO PARA LA FORMULACIÓN DE POLÍTICA DE IVC EN EL DISTRITO CAPITAL"/>
        <s v="AVANCE EN EL FORTALECMIENTO DE UN CANAL  DE COMUNICACIÓN QUE OPTIMICE LA ATENCIÓN A LA CIUDADANÍA"/>
        <s v="ESTRATEGIA PARA LA OPTIMIZACIÓN DEL SIPEJ"/>
        <s v="PORCENTAJE DE PROCESOS ADMINISTRATIVOS SANCIONATORIOS TERMINADOS"/>
        <s v="423 NÚMERO DE ESTUDIOS JURÍDICOS, REALIZADOS EN TEMAS DE INTERÉS PARA EL DISTRITO CAPITAL"/>
        <s v="425 NÚMERO DE EVENTOS DE ORIENTACIÓN JURÍDICA DESARROLLADOS"/>
        <s v="DOCUMENTO PARA LA CONSTRUCCIÓN DE LA HERRAMIENTA TECNOLÓGICA"/>
        <s v="PORCENTAJE DE INCORPORACIÓN DE LA NORMATIVIDAD A REGIMEN LEGAL"/>
        <s v="LINEAMIENTOS NORMATIVOS EXPEDIDOS Y PUBLICADOS EN REGIMEN LEGAL"/>
        <s v="MODELO DE GERENCIA JURÍDICA "/>
        <s v="PORCENTAJE DE AVANCE EN LA ESTRATEGIA ORIENTADA A MEJORAR LAS PRÁCTICAS DE GESTIÓN INSTITUCIONAL"/>
        <s v="PORCENTAJE DE AVANCE EN EL DISEÑO DE ESTRATEGIAS DE POSICIONAMIENTO PROPUESTAS POR LA OAP DE LA SJD"/>
        <s v="Número de sesiones realizadas para la fortalecer la gestión del conocimiento."/>
        <s v="Porcentaje de avance en el cumplimiento de la estrategia para mejorar las prácticas de gestión institucional en el Proceso de Planeación y Mejora Continua."/>
        <s v="PORCENTAJE DE IMPLEMENTACIÓN DEL SISTEMA INTEGRADO DE GESTIÓN DE LA SECRETARÍA JURÍDICA"/>
        <s v="NÚMERO DE INFORMES DE SEGUIMIENTO DE LA GESTIÓN DE LA SJD BAJO LA HERRAMIENTA BSC PRESENTADOS "/>
        <s v="PORCENTAJE DE CUMPLIMIENTO PARA LA CONSTRUCCIÓN DE LA PLATAFORMA ESTRATÉGICA DE LA SJD"/>
        <s v="PORCENTAJE DE AVANCE EN LA IMPLEMENTACIÓN DE LA ARQUITECTURA EMPRESARIAL EN LA SJD"/>
        <s v="PORCENTAJE DE CUMPLIMIENTO DEL PLAN ANUAL DE AUDITORIA"/>
        <s v="424 NÚMERO DE SISTEMAS DE INFORMACIÓN JURÍDICOS CON DESARROLLO, SOPORTE Y MANTENIMIENTO"/>
        <s v="AVANCE EN LA ACTUALIZACIÓN DEL SOFTWARE ADMINISTRATIVO Y MISIONAL"/>
        <s v="Porcentaje de satisfacción en la prestación del servicio"/>
        <s v="Porcentaje de disponibilidad de los servicios tecnológicos de la SJD"/>
        <s v="Porcentaje de avance en la implementación de la Política de Seguridad Digital en la Entidad."/>
        <s v="PORCENTAJE DE AVANCE E LA IMPLEMENTACIÓN DE LA POLÍTICA DE GOBIERNO DIGITAL EN LA SJD"/>
        <s v="AVANCE EN EL  IMPLEMENTACIÓN  DE LA INFRAESTRUCTURA TECNOLÓGICA QUE SOPORTA LOS SISTEMAS DE INFORMACIÓN JURÍDICOS"/>
        <s v="EJECUCIÓN DEL PROYECTO DE INVERSIÓN CON CÓDIGO 7501"/>
        <s v="PERCEPCIÓN FAVORABLE DE LA COORDINACIÓN JURÍDICA DISTRITAL SUPERIOR AL 88%"/>
        <s v="REQUERIMIENTOS JURÍDICOS GESTIONADOS EN LOS TIEMPOS ESTABLECIDOS"/>
        <s v="PORCENTAJE DE AVANCE EN LA CONSTRUCCIÓN DEL PLAN ESTRATEGICO DEL TALENTO HUMANO"/>
      </sharedItems>
    </cacheField>
    <cacheField name="IMPERATIVO" numFmtId="0">
      <sharedItems count="4">
        <s v="POSICIONAMIENTO COMO ENTE RECTOR"/>
        <s v="OPTIMIZACIÓN DE PROCESOS"/>
        <s v="RESPALDO JURÍDICO QUE GENERA CONFIANZA. "/>
        <s v="MODERNIZACIÓN DE SISTEMAS DE INFORMACIÓN. "/>
      </sharedItems>
    </cacheField>
    <cacheField name="PROCESO" numFmtId="0">
      <sharedItems count="18">
        <s v="GESTIÓN DE LAS COMUNICACIONES"/>
        <s v="ATENCIÓN A LA CIUDADANÍA"/>
        <s v="GESTIÓN FINANCIERA"/>
        <s v="GESTIÓN DEL TALENTO HUMANO"/>
        <s v="GESTIÓN DOCUMENTAL"/>
        <s v="GESTIÓN ADMINISTRATIVA"/>
        <s v="NOTIFICACIONES"/>
        <s v="GESTIÓN CONTRACTUAL"/>
        <s v="GESTION ADMINISTRATIVA"/>
        <s v="GESTIÓN DISCIPLINARIA DISTRITAL"/>
        <s v="CONTROL INTERNO DISCIPLINARIO"/>
        <s v="GESTIÓN JUDICIAL Y EXTRAJUDICIAL DEL DISTRITO"/>
        <s v="GESTIÓN NORMATIVA Y CONCEPTUAL"/>
        <s v="INSPECCIÓN VIGILANCIA Y CONTROL ESAL"/>
        <s v="GESTIÓN JURÍDICA DISTRITAL"/>
        <s v="PLANEACIÓN Y MEJORA CONTINUA"/>
        <s v="EVALUACIÓN INDEPENDIENTE"/>
        <s v="GESTIÓN DE TIC"/>
      </sharedItems>
    </cacheField>
    <cacheField name="DEPENDENCIA" numFmtId="0">
      <sharedItems/>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5" maxValue="2"/>
    </cacheField>
    <cacheField name="Fuente de información línea base" numFmtId="0">
      <sharedItems containsBlank="1"/>
    </cacheField>
    <cacheField name="Anualización" numFmtId="0">
      <sharedItems containsBlank="1"/>
    </cacheField>
    <cacheField name="Periodicidad" numFmtId="0">
      <sharedItems containsBlank="1"/>
    </cacheField>
    <cacheField name="Tipo" numFmtId="0">
      <sharedItems containsBlank="1" count="4">
        <s v="Eficacia"/>
        <s v="Eficiencia"/>
        <s v="Efectividad"/>
        <m/>
      </sharedItems>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7" maxValue="2000"/>
    </cacheField>
    <cacheField name="PR 2018" numFmtId="0">
      <sharedItems containsBlank="1" containsMixedTypes="1" containsNumber="1" minValue="0" maxValue="4000"/>
    </cacheField>
    <cacheField name="PR 2019" numFmtId="0">
      <sharedItems containsBlank="1" containsMixedTypes="1" containsNumber="1" minValue="0" maxValue="4000" count="27">
        <n v="1"/>
        <s v="FINALIZADO"/>
        <n v="1.04"/>
        <n v="0.87"/>
        <n v="0.9"/>
        <n v="0.1"/>
        <n v="0.92"/>
        <n v="0"/>
        <n v="0.5"/>
        <n v="2"/>
        <n v="4000"/>
        <m/>
        <n v="0.82"/>
        <n v="22.3"/>
        <s v="CUMPLIDO"/>
        <n v="800"/>
        <n v="0.86699999999999999"/>
        <n v="0.8"/>
        <n v="6"/>
        <n v="13"/>
        <n v="4"/>
        <n v="0.2"/>
        <n v="0.6"/>
        <n v="0.97"/>
        <n v="0.95"/>
        <n v="0.3"/>
        <n v="0.88"/>
      </sharedItems>
    </cacheField>
    <cacheField name="PR 2020" numFmtId="0">
      <sharedItems containsBlank="1" containsMixedTypes="1" containsNumber="1" minValue="0" maxValue="2000"/>
    </cacheField>
    <cacheField name="EJE 2016" numFmtId="0">
      <sharedItems containsBlank="1" containsMixedTypes="1" containsNumber="1" minValue="0" maxValue="402"/>
    </cacheField>
    <cacheField name="EJE 2017" numFmtId="0">
      <sharedItems containsBlank="1" containsMixedTypes="1" containsNumber="1" minValue="0" maxValue="2426"/>
    </cacheField>
    <cacheField name="EJE 2018" numFmtId="0">
      <sharedItems containsMixedTypes="1" containsNumber="1" minValue="0.25" maxValue="5990"/>
    </cacheField>
    <cacheField name="EJE 2019" numFmtId="0">
      <sharedItems containsMixedTypes="1" containsNumber="1" minValue="0" maxValue="584" count="24">
        <n v="0.25"/>
        <s v="FINALIZADO"/>
        <n v="1"/>
        <n v="0.2165"/>
        <n v="0"/>
        <s v="ARMONIZADO"/>
        <n v="0.55800000000000005"/>
        <n v="0.11"/>
        <n v="584"/>
        <n v="0.05"/>
        <s v="CUMPLIDO"/>
        <n v="0.2"/>
        <n v="0.9"/>
        <n v="0.83340000000000003"/>
        <n v="13"/>
        <n v="0.92"/>
        <n v="0.1"/>
        <n v="0.04"/>
        <n v="4"/>
        <n v="0.06"/>
        <n v="0.97"/>
        <n v="0.15"/>
        <n v="0.16"/>
        <n v="0.59"/>
      </sharedItems>
    </cacheField>
    <cacheField name="EJE 2020" numFmtId="0">
      <sharedItems containsBlank="1"/>
    </cacheField>
    <cacheField name="1er trim" numFmtId="0">
      <sharedItems containsBlank="1" containsMixedTypes="1" containsNumber="1" minValue="0" maxValue="527"/>
    </cacheField>
    <cacheField name="2do trim" numFmtId="0">
      <sharedItems containsBlank="1" containsMixedTypes="1" containsNumber="1" minValue="0" maxValue="1057"/>
    </cacheField>
    <cacheField name="3er trim" numFmtId="0">
      <sharedItems containsBlank="1" containsMixedTypes="1" containsNumber="1" minValue="0" maxValue="1000"/>
    </cacheField>
    <cacheField name="4to trim" numFmtId="0">
      <sharedItems containsBlank="1" containsMixedTypes="1" containsNumber="1" minValue="0" maxValue="1000"/>
    </cacheField>
    <cacheField name="EJE 1er trim" numFmtId="0">
      <sharedItems containsBlank="1" containsMixedTypes="1" containsNumber="1" minValue="0" maxValue="584"/>
    </cacheField>
    <cacheField name="EJE 2do trim" numFmtId="0">
      <sharedItems containsBlank="1"/>
    </cacheField>
    <cacheField name="EJE 3er trim" numFmtId="0">
      <sharedItems containsBlank="1"/>
    </cacheField>
    <cacheField name="EJE 4to trim" numFmtId="0">
      <sharedItems containsBlank="1"/>
    </cacheField>
    <cacheField name="1er Trimestre" numFmtId="0">
      <sharedItems containsBlank="1" longText="1"/>
    </cacheField>
    <cacheField name="2do Trimestre" numFmtId="0">
      <sharedItems containsBlank="1"/>
    </cacheField>
    <cacheField name="3er Trimestre" numFmtId="0">
      <sharedItems containsBlank="1"/>
    </cacheField>
    <cacheField name="4to Trimestre" numFmtId="0">
      <sharedItems containsBlank="1"/>
    </cacheField>
    <cacheField name="rad1" numFmtId="0">
      <sharedItems containsBlank="1"/>
    </cacheField>
    <cacheField name="rad2" numFmtId="0">
      <sharedItems containsBlank="1"/>
    </cacheField>
    <cacheField name="rad3" numFmtId="0">
      <sharedItems containsBlank="1"/>
    </cacheField>
    <cacheField name="rad4" numFmtId="0">
      <sharedItems containsBlank="1"/>
    </cacheField>
    <cacheField name="OBSERVACIONES" numFmtId="0">
      <sharedItems containsBlank="1"/>
    </cacheField>
    <cacheField name="VERSIÓN " numFmtId="0">
      <sharedItems containsBlank="1" containsMixedTypes="1" containsNumber="1" containsInteger="1" minValue="2" maxValue="2"/>
    </cacheField>
    <cacheField name="Linea Base" numFmtId="0">
      <sharedItems containsBlank="1"/>
    </cacheField>
    <cacheField name="Fuente de información" numFmtId="0">
      <sharedItems containsBlank="1"/>
    </cacheField>
    <cacheField name="FINALIZADA 1_x000a_CUMPLIDO2" numFmtId="0">
      <sharedItems containsBlank="1" containsMixedTypes="1" containsNumber="1" containsInteger="1" minValue="1" maxValue="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uan Carlos Cepeda Moncada" refreshedDate="43593.665149189816" createdVersion="6" refreshedVersion="6" minRefreshableVersion="3" recordCount="65">
  <cacheSource type="worksheet">
    <worksheetSource ref="A1:L66" sheet="ESTADÍSTICAS"/>
  </cacheSource>
  <cacheFields count="12">
    <cacheField name="ESTADO" numFmtId="0">
      <sharedItems count="2">
        <s v="ACTIVO"/>
        <s v="INACTIVO"/>
      </sharedItems>
    </cacheField>
    <cacheField name="DEPENDENCIA" numFmtId="0">
      <sharedItems count="11">
        <s v="DESPACHO SECRETARÍA JURÍDICA"/>
        <s v="DIRECCIÓN DE GESTIÓN CORPORATIVA"/>
        <s v="DIRECCIÓN DISTRITAL DE ASUNTOS DISCIPLINARIOS"/>
        <s v="DIRECCIÓN DISTRITAL DE DEFENSA JUDICIAL Y PREVENCIÓN DEL DAÑO ANTIJURÍDICO"/>
        <s v="DIRECCIÓN DISTRITAL DE DOCTRINA Y ASUNTOS NORMATIVOS"/>
        <s v="DIRECCIÓN DISTRITAL DE INSPECCIÓN, VIGILANCIA Y CONTROL DE PERSONAS JURÍDICAS SIN ÁNIMO DE LUCRO"/>
        <s v="DIRECCIÓN DISTRITAL DE POLÍTICA E INFORMÁTICA JURÍDICA"/>
        <s v="OFICINA ASESORA DE PLANEACIÓN"/>
        <s v="OFICINA DE CONTROL INTERNO"/>
        <s v="OFICINA DE TECNOLOGÍAS DE LA INFORMACIÓN Y LAS COMUNICACIONES "/>
        <s v="SUBSECRETARÍA JURÍDICA DISTRITAL"/>
      </sharedItems>
    </cacheField>
    <cacheField name="PLAN" numFmtId="0">
      <sharedItems/>
    </cacheField>
    <cacheField name="INDICADOR" numFmtId="0">
      <sharedItems/>
    </cacheField>
    <cacheField name="PROGRAMADO 2016" numFmtId="0">
      <sharedItems containsMixedTypes="1" containsNumber="1" minValue="0" maxValue="400"/>
    </cacheField>
    <cacheField name="EJECUTADO 2016" numFmtId="0">
      <sharedItems containsMixedTypes="1" containsNumber="1" minValue="0" maxValue="402"/>
    </cacheField>
    <cacheField name="PROGRAMADO 2017" numFmtId="0">
      <sharedItems containsMixedTypes="1" containsNumber="1" minValue="0" maxValue="2000"/>
    </cacheField>
    <cacheField name="EJECUTADO 2017" numFmtId="0">
      <sharedItems containsMixedTypes="1" containsNumber="1" minValue="0" maxValue="2426"/>
    </cacheField>
    <cacheField name="PROGRAMADO 2018" numFmtId="0">
      <sharedItems containsMixedTypes="1" containsNumber="1" minValue="0" maxValue="4000"/>
    </cacheField>
    <cacheField name="EJECUTADO 2018" numFmtId="0">
      <sharedItems containsMixedTypes="1" containsNumber="1" minValue="0.25" maxValue="5990"/>
    </cacheField>
    <cacheField name="PROGRAMADO 2019" numFmtId="0">
      <sharedItems containsMixedTypes="1" containsNumber="1" minValue="0" maxValue="4000"/>
    </cacheField>
    <cacheField name="EJECUTADO 2019" numFmtId="0">
      <sharedItems containsMixedTypes="1" containsNumber="1" minValue="0" maxValue="584"/>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uan Carlos Cepeda Moncada" refreshedDate="43594.40886354167" createdVersion="6" refreshedVersion="6" minRefreshableVersion="3" recordCount="67">
  <cacheSource type="worksheet">
    <worksheetSource ref="A4:BG72" sheet="matriz"/>
  </cacheSource>
  <cacheFields count="59">
    <cacheField name="DEPENDENCIA 1" numFmtId="0">
      <sharedItems containsBlank="1" count="12">
        <s v="DESPACHO SECRETARÍA JURÍDICA"/>
        <s v="DIRECCIÓN DE GESTIÓN CORPORATIVA"/>
        <s v="DIRECCIÓN DISTRITAL DE ASUNTOS DISCIPLINARIOS"/>
        <s v="DIRECCIÓN DISTRITAL DE DEFENSA JUDICIAL Y PREVENCIÓN DEL DAÑO ANTIJURÍDICO"/>
        <s v="DIRECCIÓN DISTRITAL DE DOCTRINA Y ASUNTOS NORMATIVOS"/>
        <s v="DIRECCIÓN DISTRITAL DE INSPECCIÓN, VIGILANCIA Y CONTROL DE PERSONAS JURÍDICAS SIN ÁNIMO DE LUCRO"/>
        <s v="DIRECCIÓN DISTRITAL DE POLÍTICA E INFORMÁTICA JURÍDICA"/>
        <s v="OFICINA ASESORA DE PLANEACIÓN"/>
        <s v="OFICINA DE CONTROL INTERNO"/>
        <s v="OFICINA DE TECNOLOGÍAS DE LA INFORMACIÓN Y LAS COMUNICACIONES "/>
        <s v="SUBSECRETARÍA JURÍDICA DISTRITAL"/>
        <m/>
      </sharedItems>
    </cacheField>
    <cacheField name="ESTADO" numFmtId="0">
      <sharedItems containsBlank="1" count="3">
        <s v="ACTIVO"/>
        <s v="INACTIVO"/>
        <m/>
      </sharedItems>
    </cacheField>
    <cacheField name="CLASE" numFmtId="0">
      <sharedItems containsBlank="1"/>
    </cacheField>
    <cacheField name="PLAN " numFmtId="0">
      <sharedItems containsBlank="1"/>
    </cacheField>
    <cacheField name="NOMBRE_DEL_INDICADOR" numFmtId="0">
      <sharedItems containsBlank="1"/>
    </cacheField>
    <cacheField name="IMPERATIVO" numFmtId="0">
      <sharedItems containsBlank="1"/>
    </cacheField>
    <cacheField name="PROCESO" numFmtId="0">
      <sharedItems containsBlank="1"/>
    </cacheField>
    <cacheField name="DEPENDENCIA" numFmtId="0">
      <sharedItems containsBlank="1"/>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5" maxValue="2"/>
    </cacheField>
    <cacheField name="Fuente de información línea base" numFmtId="0">
      <sharedItems containsBlank="1"/>
    </cacheField>
    <cacheField name="Anualización" numFmtId="0">
      <sharedItems containsBlank="1"/>
    </cacheField>
    <cacheField name="Periodicidad" numFmtId="0">
      <sharedItems containsBlank="1"/>
    </cacheField>
    <cacheField name="Tipo" numFmtId="0">
      <sharedItems containsBlank="1" count="4">
        <s v="Eficacia"/>
        <s v="Eficiencia"/>
        <s v="Efectividad"/>
        <m/>
      </sharedItems>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7" maxValue="2000"/>
    </cacheField>
    <cacheField name="PR 2018" numFmtId="0">
      <sharedItems containsBlank="1" containsMixedTypes="1" containsNumber="1" minValue="0" maxValue="4000"/>
    </cacheField>
    <cacheField name="PR 2019" numFmtId="0">
      <sharedItems containsBlank="1" containsMixedTypes="1" containsNumber="1" minValue="0" maxValue="4000"/>
    </cacheField>
    <cacheField name="PR 2020" numFmtId="0">
      <sharedItems containsBlank="1" containsMixedTypes="1" containsNumber="1" minValue="0" maxValue="2000"/>
    </cacheField>
    <cacheField name="EJE 2016" numFmtId="0">
      <sharedItems containsBlank="1" containsMixedTypes="1" containsNumber="1" minValue="0" maxValue="402"/>
    </cacheField>
    <cacheField name="EJE 2017" numFmtId="0">
      <sharedItems containsBlank="1" containsMixedTypes="1" containsNumber="1" minValue="0" maxValue="2426"/>
    </cacheField>
    <cacheField name="EJE 2018" numFmtId="0">
      <sharedItems containsBlank="1" containsMixedTypes="1" containsNumber="1" minValue="0.25" maxValue="5990"/>
    </cacheField>
    <cacheField name="EJE 2019" numFmtId="0">
      <sharedItems containsBlank="1" containsMixedTypes="1" containsNumber="1" minValue="0" maxValue="584"/>
    </cacheField>
    <cacheField name="EJE 2020" numFmtId="0">
      <sharedItems containsBlank="1"/>
    </cacheField>
    <cacheField name="1er trim" numFmtId="0">
      <sharedItems containsString="0" containsBlank="1" containsNumber="1" minValue="0" maxValue="527"/>
    </cacheField>
    <cacheField name="2do trim" numFmtId="0">
      <sharedItems containsString="0" containsBlank="1" containsNumber="1" minValue="0" maxValue="1057"/>
    </cacheField>
    <cacheField name="3er trim" numFmtId="0">
      <sharedItems containsString="0" containsBlank="1" containsNumber="1" minValue="0" maxValue="1000"/>
    </cacheField>
    <cacheField name="4to trim" numFmtId="0">
      <sharedItems containsString="0" containsBlank="1" containsNumber="1" minValue="0" maxValue="1000"/>
    </cacheField>
    <cacheField name="EJE 1er trim" numFmtId="0">
      <sharedItems containsBlank="1" containsMixedTypes="1" containsNumber="1" minValue="0" maxValue="584"/>
    </cacheField>
    <cacheField name="EJE 2do trim" numFmtId="0">
      <sharedItems containsBlank="1"/>
    </cacheField>
    <cacheField name="EJE 3er trim" numFmtId="0">
      <sharedItems containsBlank="1"/>
    </cacheField>
    <cacheField name="EJE 4to trim" numFmtId="0">
      <sharedItems containsBlank="1"/>
    </cacheField>
    <cacheField name="1er Trimestre" numFmtId="0">
      <sharedItems containsBlank="1" longText="1"/>
    </cacheField>
    <cacheField name="2do Trimestre" numFmtId="0">
      <sharedItems containsBlank="1"/>
    </cacheField>
    <cacheField name="3er Trimestre" numFmtId="0">
      <sharedItems containsBlank="1"/>
    </cacheField>
    <cacheField name="4to Trimestre" numFmtId="0">
      <sharedItems containsBlank="1"/>
    </cacheField>
    <cacheField name="rad1" numFmtId="0">
      <sharedItems containsBlank="1"/>
    </cacheField>
    <cacheField name="rad2" numFmtId="0">
      <sharedItems containsBlank="1"/>
    </cacheField>
    <cacheField name="rad3" numFmtId="0">
      <sharedItems containsBlank="1"/>
    </cacheField>
    <cacheField name="rad4" numFmtId="0">
      <sharedItems containsBlank="1"/>
    </cacheField>
    <cacheField name="OBSERVACIONES" numFmtId="0">
      <sharedItems containsBlank="1"/>
    </cacheField>
    <cacheField name="VERSIÓN " numFmtId="0">
      <sharedItems containsBlank="1" containsMixedTypes="1" containsNumber="1" containsInteger="1" minValue="2" maxValue="2"/>
    </cacheField>
    <cacheField name="Linea Base" numFmtId="0">
      <sharedItems containsBlank="1"/>
    </cacheField>
    <cacheField name="Fuente de información" numFmtId="0">
      <sharedItems containsBlank="1"/>
    </cacheField>
    <cacheField name="FINALIZADA 1_x000a_CUMPLIDO2" numFmtId="0">
      <sharedItems containsString="0" containsBlank="1" containsNumber="1" containsInteger="1" minValue="1" maxValue="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Juan Carlos Cepeda Moncada" refreshedDate="43594.482330208331" createdVersion="6" refreshedVersion="6" minRefreshableVersion="3" recordCount="65">
  <cacheSource type="worksheet">
    <worksheetSource ref="A4:BG69" sheet="matriz"/>
  </cacheSource>
  <cacheFields count="59">
    <cacheField name="DEPENDENCIA 1" numFmtId="0">
      <sharedItems count="11">
        <s v="DESPACHO SECRETARÍA JURÍDICA"/>
        <s v="DIRECCIÓN DE GESTIÓN CORPORATIVA"/>
        <s v="DIRECCIÓN DISTRITAL DE ASUNTOS DISCIPLINARIOS"/>
        <s v="DIRECCIÓN DISTRITAL DE DEFENSA JUDICIAL Y PREVENCIÓN DEL DAÑO ANTIJURÍDICO"/>
        <s v="DIRECCIÓN DISTRITAL DE DOCTRINA Y ASUNTOS NORMATIVOS"/>
        <s v="DIRECCIÓN DISTRITAL DE INSPECCIÓN, VIGILANCIA Y CONTROL DE PERSONAS JURÍDICAS SIN ÁNIMO DE LUCRO"/>
        <s v="DIRECCIÓN DISTRITAL DE POLÍTICA E INFORMÁTICA JURÍDICA"/>
        <s v="OFICINA ASESORA DE PLANEACIÓN"/>
        <s v="OFICINA DE CONTROL INTERNO"/>
        <s v="OFICINA DE TECNOLOGÍAS DE LA INFORMACIÓN Y LAS COMUNICACIONES "/>
        <s v="SUBSECRETARÍA JURÍDICA DISTRITAL"/>
      </sharedItems>
    </cacheField>
    <cacheField name="ESTADO" numFmtId="0">
      <sharedItems count="2">
        <s v="ACTIVO"/>
        <s v="INACTIVO"/>
      </sharedItems>
    </cacheField>
    <cacheField name="CLASE" numFmtId="0">
      <sharedItems containsBlank="1"/>
    </cacheField>
    <cacheField name="PLAN " numFmtId="0">
      <sharedItems/>
    </cacheField>
    <cacheField name="NOMBRE_DEL_INDICADOR" numFmtId="0">
      <sharedItems/>
    </cacheField>
    <cacheField name="IMPERATIVO" numFmtId="0">
      <sharedItems/>
    </cacheField>
    <cacheField name="PROCESO" numFmtId="0">
      <sharedItems/>
    </cacheField>
    <cacheField name="DEPENDENCIA" numFmtId="0">
      <sharedItems/>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5" maxValue="2"/>
    </cacheField>
    <cacheField name="Fuente de información línea base" numFmtId="0">
      <sharedItems containsBlank="1"/>
    </cacheField>
    <cacheField name="Anualización" numFmtId="0">
      <sharedItems containsBlank="1"/>
    </cacheField>
    <cacheField name="Periodicidad" numFmtId="0">
      <sharedItems containsBlank="1"/>
    </cacheField>
    <cacheField name="Tipo" numFmtId="0">
      <sharedItems containsBlank="1" count="4">
        <s v="Eficacia"/>
        <s v="Eficiencia"/>
        <s v="Efectividad"/>
        <m/>
      </sharedItems>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7" maxValue="2000"/>
    </cacheField>
    <cacheField name="PR 2018" numFmtId="0">
      <sharedItems containsBlank="1" containsMixedTypes="1" containsNumber="1" minValue="0" maxValue="4000"/>
    </cacheField>
    <cacheField name="PR 2019" numFmtId="0">
      <sharedItems containsBlank="1" containsMixedTypes="1" containsNumber="1" minValue="0" maxValue="4000"/>
    </cacheField>
    <cacheField name="PR 2020" numFmtId="0">
      <sharedItems containsBlank="1" containsMixedTypes="1" containsNumber="1" minValue="0" maxValue="2000"/>
    </cacheField>
    <cacheField name="EJE 2016" numFmtId="0">
      <sharedItems containsBlank="1" containsMixedTypes="1" containsNumber="1" minValue="0" maxValue="402"/>
    </cacheField>
    <cacheField name="EJE 2017" numFmtId="0">
      <sharedItems containsBlank="1" containsMixedTypes="1" containsNumber="1" minValue="0" maxValue="2426"/>
    </cacheField>
    <cacheField name="EJE 2018" numFmtId="0">
      <sharedItems containsMixedTypes="1" containsNumber="1" minValue="0.25" maxValue="5990"/>
    </cacheField>
    <cacheField name="EJE 2019" numFmtId="0">
      <sharedItems containsMixedTypes="1" containsNumber="1" minValue="0" maxValue="584"/>
    </cacheField>
    <cacheField name="EJE 2020" numFmtId="0">
      <sharedItems containsBlank="1"/>
    </cacheField>
    <cacheField name="1er trim" numFmtId="0">
      <sharedItems containsString="0" containsBlank="1" containsNumber="1" minValue="0" maxValue="527"/>
    </cacheField>
    <cacheField name="2do trim" numFmtId="0">
      <sharedItems containsString="0" containsBlank="1" containsNumber="1" minValue="0" maxValue="1057"/>
    </cacheField>
    <cacheField name="3er trim" numFmtId="0">
      <sharedItems containsString="0" containsBlank="1" containsNumber="1" minValue="0" maxValue="1000"/>
    </cacheField>
    <cacheField name="4to trim" numFmtId="0">
      <sharedItems containsString="0" containsBlank="1" containsNumber="1" minValue="0" maxValue="1000"/>
    </cacheField>
    <cacheField name="EJE 1er trim" numFmtId="0">
      <sharedItems containsBlank="1" containsMixedTypes="1" containsNumber="1" minValue="0" maxValue="584"/>
    </cacheField>
    <cacheField name="EJE 2do trim" numFmtId="0">
      <sharedItems containsBlank="1"/>
    </cacheField>
    <cacheField name="EJE 3er trim" numFmtId="0">
      <sharedItems containsBlank="1"/>
    </cacheField>
    <cacheField name="EJE 4to trim" numFmtId="0">
      <sharedItems containsBlank="1"/>
    </cacheField>
    <cacheField name="1er Trimestre" numFmtId="0">
      <sharedItems containsBlank="1" longText="1"/>
    </cacheField>
    <cacheField name="2do Trimestre" numFmtId="0">
      <sharedItems containsBlank="1"/>
    </cacheField>
    <cacheField name="3er Trimestre" numFmtId="0">
      <sharedItems containsBlank="1"/>
    </cacheField>
    <cacheField name="4to Trimestre" numFmtId="0">
      <sharedItems containsBlank="1"/>
    </cacheField>
    <cacheField name="rad1" numFmtId="0">
      <sharedItems containsBlank="1"/>
    </cacheField>
    <cacheField name="rad2" numFmtId="0">
      <sharedItems containsBlank="1"/>
    </cacheField>
    <cacheField name="rad3" numFmtId="0">
      <sharedItems containsBlank="1"/>
    </cacheField>
    <cacheField name="rad4" numFmtId="0">
      <sharedItems containsBlank="1"/>
    </cacheField>
    <cacheField name="OBSERVACIONES" numFmtId="0">
      <sharedItems containsBlank="1"/>
    </cacheField>
    <cacheField name="VERSIÓN " numFmtId="0">
      <sharedItems containsBlank="1" containsMixedTypes="1" containsNumber="1" containsInteger="1" minValue="2" maxValue="2"/>
    </cacheField>
    <cacheField name="Linea Base" numFmtId="0">
      <sharedItems containsBlank="1"/>
    </cacheField>
    <cacheField name="Fuente de información" numFmtId="0">
      <sharedItems containsBlank="1"/>
    </cacheField>
    <cacheField name="FINALIZADA 1_x000a_CUMPLIDO2" numFmtId="0">
      <sharedItems containsString="0" containsBlank="1" containsNumber="1" containsInteger="1" minValue="1" maxValue="2"/>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OnLoad="1" refreshedBy="Juan Carlos Cepeda Moncada" refreshedDate="43602.594292824077" createdVersion="6" refreshedVersion="6" minRefreshableVersion="3" recordCount="66">
  <cacheSource type="worksheet">
    <worksheetSource ref="D4:BG70" sheet="matriz"/>
  </cacheSource>
  <cacheFields count="56">
    <cacheField name="PLAN " numFmtId="0">
      <sharedItems containsBlank="1" count="3">
        <s v="GESTIÓN"/>
        <s v="ACCIÓN"/>
        <m/>
      </sharedItems>
    </cacheField>
    <cacheField name="NOMBRE_DEL_INDICADOR" numFmtId="0">
      <sharedItems containsBlank="1" count="83">
        <s v="PORCENTAJE DE CUMPLIMIENTO DEL PLAN DE COMUNICACIONES DE LA SECRETARÍA JURÍDICA DISTRITAL"/>
        <s v="PORCENTAJE DE ASIGNACIÓN DE REQUERIMIENTOS A TRAVÉS DEL SDQS"/>
        <s v="PROMEDIO DE DÍAS PARA LA ASIGNACIÓN O TRASLADO DE REQUERIMIENTOS"/>
        <s v="PORCENTAJE DE EJECUCIÓN DE LOS RECURSOS DE FUNCIONAMIENTO "/>
        <s v="PORCENTAJE DE AVANCE EN IMPLEMENTACIÓN DEL MODELO DE GESTIÓN DEL TALENTO HUMANO."/>
        <s v="IMPLEMENTACIÓN DEL MODELO DE GESTIÓN DOCUMENTAL DE LA SECRETARÍA JURÍDICA DISTRITAL"/>
        <s v="PERCEPCIÓN POSITIVA  DE ACTIVIDADES DE BIENESTAR Y CAPACITACIÓN"/>
        <s v="NIVEL DE SATISFACCIÓN DE LA GESTIÓN DEL TALENTO HUMANO EN LA SJD"/>
        <s v="NIVEL DE PERCEPCIÓN DE LOS SERVICIOS ADMINISTRATIVOS GESTIONADOS"/>
        <s v="PORCENTAJE DE ACTOS ADMINISTRATIVOS PUBLICADOS, COMUNICADOS Y/O NOTIFICADOS "/>
        <s v="NÚMERO ACTOS ADMINISTRATIVO NOTIFICADOS DE MANERA INDEBIDA"/>
        <s v="NUMERO DE SOLICITUDES DE CONTRATACIÓN TRAMITADAS"/>
        <s v="PORCENTAJE DE CONTRATOS ADJUDICADOS"/>
        <s v="AVANCE EN LA IMPLEMENTACIÓN DE LAS HERRAMIENTAS DE GESTIÓN Y ADMINISTRATIVAS"/>
        <s v="AVANCE DE ADECUACIÓN Y DOTACIÓN DE LA SECRETARÍA JURÍDICA DISTRITAL PARA LA SJD"/>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AVANCE EN LA HERRAMIENTA DE SEGUIMIENTO Y CONTROL A LAS DIRECTIVAS EN MATERIA DISCIPLINARIA. "/>
        <s v="Porcentaje de quejas disciplinarias radicadas y evaluadas en la Dirección Distrital de Asuntos Disciplinarios, de competencia normativa."/>
        <s v="QUEJAS DISCIPLINARIAS RADICADAS EN LA DIRECCIÓN DISTRITAL DE ASUNTOS DISCIPLINARIOS "/>
        <s v="AVANCE EN LA METODOLOGÍA DE VERIFICACIÓN Y ACTUALIZACIÓN DEL S.I.D. 3"/>
        <s v="PROCENTAJE DE ENTIDADES DISTRITALES CON SEGUIMIENTO A LA INFORMACIÓN REGISTRADA EN SIPROJ"/>
        <s v="PORCENTAJE DE EFICIENCIA FISCAL EN LA DEFENSA JUDICIAL DE LOS INTERESES DEL DISTRITO CAPITAL"/>
        <s v="DIRECTRICES O PROYECTOS NORMATIVOS ELABORADOS DE REPRESENTACIÓN JUDICIAL Y EXTRAJUDICIAL PARA LA ADMINISTRACIÓN DISTRITAL"/>
        <s v="ÉXITO PROCESAL EN EL DISTRITO CAPITAL"/>
        <s v="PORCENTAJE DE PROCESOS JUDICIALES Y EXTRAJUDICIALES DE LA D.D.D.J. REPRESENTADOS JURÍDICAMENTE"/>
        <s v="422 NÚMERO DE DÍAS PROMEDIO UTILIZADO PARA LA EXPEDICIÓN DE CONCEPTOS"/>
        <s v="CONSTRUCCIÓN Y PUESTA EN FUNCIONAMIENTO DEL COMITÉ DE DOCTRINA."/>
        <s v="IMPLEMENTACIÓN DE LA HERRAMIENTA DE SEGUIMIENTO DE LA DDDAN"/>
        <s v="Avance en la generación de proyectos de actos administrativos y otros documentos para firma del Alcalde Mayor y/o la Secretaría Jurídica Distrital"/>
        <s v="AVANCE EN LA CONSTRUCCIÓN Y PUESTA EN FUNCIONAMIENTO DEL ESPACIO DE DIÁLOGO JURÍDICO."/>
        <s v="426 NÚMERO DE CIUDADANOS ORIENTADOS EN DERECHOS Y OBLIGACIONES DE LAS ENTIDADES SIN ÁNIMO DE LUCRO - ESAL"/>
        <s v="427 PORCENTAJE DE PERCEPCIÓN DE LOS SERVICIOS PRESTADOS A ENTIDADES SIN ÁNIMO DE LUCRO - ESAL"/>
        <s v="AVANCE DEL DOCUMENTO TÉCNICO PARA LA FORMULACIÓN DE POLÍTICA DE IVC EN EL DISTRITO CAPITAL"/>
        <s v="AVANCE EN EL FORTALECMIENTO DE UN CANAL  DE COMUNICACIÓN QUE OPTIMICE LA ATENCIÓN A LA CIUDADANÍA"/>
        <s v="ESTRATEGIA PARA LA OPTIMIZACIÓN DEL SIPEJ"/>
        <s v="PORCENTAJE DE PROCESOS ADMINISTRATIVOS SANCIONATORIOS TERMINADOS"/>
        <s v="423 NÚMERO DE ESTUDIOS JURÍDICOS, REALIZADOS EN TEMAS DE INTERÉS PARA EL DISTRITO CAPITAL"/>
        <s v="425 NÚMERO DE EVENTOS DE ORIENTACIÓN JURÍDICA DESARROLLADOS"/>
        <s v="DOCUMENTO PARA LA CONSTRUCCIÓN DE LA HERRAMIENTA TECNOLÓGICA"/>
        <s v="PORCENTAJE DE INCORPORACIÓN DE LA NORMATIVIDAD A REGIMEN LEGAL"/>
        <s v="LINEAMIENTOS NORMATIVOS EXPEDIDOS Y PUBLICADOS EN REGIMEN LEGAL"/>
        <s v="MODELO DE GERENCIA JURÍDICA "/>
        <s v="PORCENTAJE DE AVANCE EN LA ESTRATEGIA ORIENTADA A MEJORAR LAS PRÁCTICAS DE GESTIÓN INSTITUCIONAL"/>
        <s v="PORCENTAJE DE AVANCE EN EL DISEÑO DE ESTRATEGIAS DE POSICIONAMIENTO PROPUESTAS POR LA OAP DE LA SJD"/>
        <s v="Número de sesiones realizadas para la fortalecer la gestión del conocimiento."/>
        <s v="Porcentaje de avance en el cumplimiento de la estrategia para mejorar las prácticas de gestión institucional en el Proceso de Planeación y Mejora Continua."/>
        <s v="PORCENTAJE DE IMPLEMENTACIÓN DEL SISTEMA INTEGRADO DE GESTIÓN DE LA SECRETARÍA JURÍDICA"/>
        <s v="NÚMERO DE INFORMES DE SEGUIMIENTO DE LA GESTIÓN DE LA SJD BAJO LA HERRAMIENTA BSC PRESENTADOS "/>
        <s v="PORCENTAJE DE CUMPLIMIENTO PARA LA CONSTRUCCIÓN DE LA PLATAFORMA ESTRATÉGICA DE LA SJD"/>
        <s v="PORCENTAJE DE AVANCE EN LA IMPLEMENTACIÓN DE LA ARQUITECTURA EMPRESARIAL EN LA SJD"/>
        <s v="PORCENTAJE DE CUMPLIMIENTO DEL PLAN ANUAL DE AUDITORIA"/>
        <s v="424 NÚMERO DE SISTEMAS DE INFORMACIÓN JURÍDICOS CON DESARROLLO, SOPORTE Y MANTENIMIENTO"/>
        <s v="AVANCE EN LA ACTUALIZACIÓN DEL SOFTWARE ADMINISTRATIVO Y MISIONAL"/>
        <s v="PORCENTAJE DE SATISFACCIÓN EN LA PRESTACIÓN DEL SERVICIO TIC"/>
        <s v="PORCENTAJE DE DISPONIBILIDAD DE LOS SERVICIOS TECNOLÓGICOS DE LA SJD"/>
        <s v="PORCENTAJE DE AVANCE EN LA IMPLEMENTACIÓN DE LA POLÍTICA DE SEGURIDAD DIGITAL EN LA ENTIDAD."/>
        <s v="PORCENTAJE DE AVANCE E LA IMPLEMENTACIÓN DE LA POLÍTICA DE GOBIERNO DIGITAL EN LA SJD"/>
        <s v="AVANCE EN EL  IMPLEMENTACIÓN  DE LA INFRAESTRUCTURA TECNOLÓGICA QUE SOPORTA LOS SISTEMAS DE INFORMACIÓN JURÍDICOS"/>
        <s v="EJECUCIÓN DEL PROYECTO DE INVERSIÓN CON CÓDIGO 7501"/>
        <s v="PERCEPCIÓN FAVORABLE DE LA COORDINACIÓN JURÍDICA DISTRITAL SUPERIOR AL 88%"/>
        <s v="REQUERIMIENTOS JURÍDICOS GESTIONADOS EN LOS TIEMPOS ESTABLECIDOS"/>
        <s v="PORCENTAJE DE AVANCE EN LA CONSTRUCCIÓN DEL PLAN ESTRATEGICO DEL TALENTO HUMANO"/>
        <m/>
        <s v="AVANCE EN LA IMPLEMENTACIÓN DE LA ARQUITECTURA EMPRESARIAL TIC EN LA SJD" u="1"/>
        <s v="INCORPORACIÓN DE LA NORMATIVIDAD A REGIMEN LEGAL" u="1"/>
        <s v="PORCENTAJE DE QUEJAS DISCIPLINARIAS RADICADAS EN LA DIRECCIÓN DISTRITAL DE ASUNTOS DISCIPLINARIOS " u="1"/>
        <s v="Avance en la generación_x000a_de proyectos de actos_x000a_administrativos y otros_x000a_documentos para firma del_x000a_Alcalde Mayor y/o la_x000a_Secretaría Jurídica Distrit" u="1"/>
        <s v="REQUERIMIENTOS JURÍDICOS GESTIONADOS EN LOS TIEMPOS ESTABLECIDOS." u="1"/>
        <s v="Número de contratos adjudicados" u="1"/>
        <s v="Promedio de días para la_x000a_asignación o traslado de_x000a_requerimientos" u="1"/>
        <s v="Porcentaje de satisfacción en la prestación del servicio" u="1"/>
        <s v="PROCESOS JUDICIALES Y EXTRAJUDICIALES DE LA D.D.D.J. REPRESENTADOS JURÍDICAMENTE" u="1"/>
        <s v="PORCENTAJE SERVICIOS ADMINISTRATIVOS GESTIONADOS" u="1"/>
        <s v="PROCESOS ADMINISTRATIVOS SANCIONATORIOS TERMINADOS" u="1"/>
        <s v="PORCENTAJE DE AVANCE EN EL  IMPLEMENTACIÓN  DE LA INFRAESTRUCTURA TECNOLÓGICA QUE SOPORTA LOS SISTEMAS DE INFORMACIÓN JURÍDICOS" u="1"/>
        <s v="ENTIDADES DISTRITALES CON SEGUIMIENTO A LA INFORMACIÓN REGISTRADA EN SIPROJ" u="1"/>
        <s v="NUMERO DE SEGUIMIENTOS AL PLAN DE MEJORAMIENTO." u="1"/>
        <s v="PERCEPCIÓN FAVORABLE POR PARTE DE LOS USUARIOS SOBRE LA COORDINACIÓN JURÍDICA DEL DISTRITO CAPITAL" u="1"/>
        <s v="% de avance en la construcción del plan estrategico del Talento Humano" u="1"/>
        <s v="ENTREGA DEL COMPENDIO DE DOCTRINA JURÍDICA" u="1"/>
        <s v="AVANCE EN LA PROPUESTA DE MEJORA CONTINUA DE LA DIRECCIÓN DE GESTIÓN CORPORATIVA ELABORADA" u="1"/>
      </sharedItems>
    </cacheField>
    <cacheField name="IMPERATIVO" numFmtId="0">
      <sharedItems containsBlank="1"/>
    </cacheField>
    <cacheField name="PROCESO" numFmtId="0">
      <sharedItems containsBlank="1"/>
    </cacheField>
    <cacheField name="DEPENDENCIA" numFmtId="0">
      <sharedItems containsBlank="1" count="12">
        <s v="DESPACHO SECRETARÍA JURÍDICA"/>
        <s v="DIRECCIÓN DE GESTIÓN CORPORATIVA"/>
        <s v="DIRECCIÓN DISTRITAL DE ASUNTOS DISCIPLINARIOS"/>
        <s v="DIRECCIÓN DISTRITAL DE DEFENSA JUDICIAL Y PREVENCIÓN DEL DAÑO ANTIJURÍDICO"/>
        <s v="DIRECCIÓN DISTRITAL DE DOCTRINA Y ASUNTOS NORMATIVOS"/>
        <s v="DIRECCIÓN DISTRITAL DE INSPECCIÓN, VIGILANCIA Y CONTROL DE PERSONAS JURÍDICAS SIN ÁNIMO DE LUCRO"/>
        <s v="DIRECCIÓN DISTRITAL DE POLÍTICA E INFORMÁTICA JURÍDICA"/>
        <s v="OFICINA ASESORA DE PLANEACIÓN"/>
        <s v="OFICINA DE CONTROL INTERNO"/>
        <s v="OFICINA DE TECNOLOGÍAS DE LA INFORMACIÓN Y LAS COMUNICACIONES "/>
        <s v="SUBSECRETARÍA JURÍDICA DISTRITAL"/>
        <m/>
      </sharedItems>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5" maxValue="2"/>
    </cacheField>
    <cacheField name="Fuente de información línea base" numFmtId="0">
      <sharedItems containsBlank="1"/>
    </cacheField>
    <cacheField name="Anualización" numFmtId="0">
      <sharedItems containsBlank="1" count="5">
        <s v="Constante"/>
        <s v="Creciente"/>
        <s v="Suma"/>
        <s v="Decreciente"/>
        <m/>
      </sharedItems>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7" maxValue="2000"/>
    </cacheField>
    <cacheField name="PR 2018" numFmtId="0">
      <sharedItems containsBlank="1" containsMixedTypes="1" containsNumber="1" minValue="0" maxValue="4000"/>
    </cacheField>
    <cacheField name="PR 2019" numFmtId="0">
      <sharedItems containsBlank="1" containsMixedTypes="1" containsNumber="1" minValue="0" maxValue="4000"/>
    </cacheField>
    <cacheField name="PR 2020" numFmtId="0">
      <sharedItems containsBlank="1" containsMixedTypes="1" containsNumber="1" minValue="0" maxValue="2000"/>
    </cacheField>
    <cacheField name="EJE 2016" numFmtId="0">
      <sharedItems containsBlank="1" containsMixedTypes="1" containsNumber="1" minValue="0" maxValue="402"/>
    </cacheField>
    <cacheField name="EJE 2017" numFmtId="0">
      <sharedItems containsBlank="1" containsMixedTypes="1" containsNumber="1" minValue="0" maxValue="2426"/>
    </cacheField>
    <cacheField name="EJE 2018" numFmtId="0">
      <sharedItems containsBlank="1" containsMixedTypes="1" containsNumber="1" minValue="0.25" maxValue="5990"/>
    </cacheField>
    <cacheField name="EJE 2019" numFmtId="0">
      <sharedItems containsBlank="1" containsMixedTypes="1" containsNumber="1" minValue="0" maxValue="584"/>
    </cacheField>
    <cacheField name="EJE 2020" numFmtId="0">
      <sharedItems containsBlank="1"/>
    </cacheField>
    <cacheField name="1er trim" numFmtId="0">
      <sharedItems containsString="0" containsBlank="1" containsNumber="1" minValue="0" maxValue="527"/>
    </cacheField>
    <cacheField name="2do trim" numFmtId="0">
      <sharedItems containsString="0" containsBlank="1" containsNumber="1" minValue="0" maxValue="1057"/>
    </cacheField>
    <cacheField name="3er trim" numFmtId="0">
      <sharedItems containsString="0" containsBlank="1" containsNumber="1" minValue="0" maxValue="1000"/>
    </cacheField>
    <cacheField name="4to trim" numFmtId="0">
      <sharedItems containsString="0" containsBlank="1" containsNumber="1" minValue="0" maxValue="1000"/>
    </cacheField>
    <cacheField name="EJE 1er trim" numFmtId="0">
      <sharedItems containsBlank="1" containsMixedTypes="1" containsNumber="1" minValue="0" maxValue="584"/>
    </cacheField>
    <cacheField name="EJE 2do trim" numFmtId="0">
      <sharedItems containsBlank="1"/>
    </cacheField>
    <cacheField name="EJE 3er trim" numFmtId="0">
      <sharedItems containsBlank="1"/>
    </cacheField>
    <cacheField name="EJE 4to trim" numFmtId="0">
      <sharedItems containsBlank="1"/>
    </cacheField>
    <cacheField name="1er Trimestre" numFmtId="0">
      <sharedItems containsBlank="1" longText="1"/>
    </cacheField>
    <cacheField name="2do Trimestre" numFmtId="0">
      <sharedItems containsBlank="1"/>
    </cacheField>
    <cacheField name="3er Trimestre" numFmtId="0">
      <sharedItems containsBlank="1"/>
    </cacheField>
    <cacheField name="4to Trimestre" numFmtId="0">
      <sharedItems containsBlank="1"/>
    </cacheField>
    <cacheField name="rad1" numFmtId="0">
      <sharedItems containsBlank="1"/>
    </cacheField>
    <cacheField name="rad2" numFmtId="0">
      <sharedItems containsBlank="1"/>
    </cacheField>
    <cacheField name="rad3" numFmtId="0">
      <sharedItems containsBlank="1"/>
    </cacheField>
    <cacheField name="rad4" numFmtId="0">
      <sharedItems containsBlank="1"/>
    </cacheField>
    <cacheField name="OBSERVACIONES" numFmtId="0">
      <sharedItems containsBlank="1"/>
    </cacheField>
    <cacheField name="VERSIÓN " numFmtId="0">
      <sharedItems containsBlank="1" containsMixedTypes="1" containsNumber="1" containsInteger="1" minValue="2" maxValue="2"/>
    </cacheField>
    <cacheField name="Linea Base" numFmtId="0">
      <sharedItems containsBlank="1"/>
    </cacheField>
    <cacheField name="Fuente de información" numFmtId="0">
      <sharedItems containsBlank="1"/>
    </cacheField>
    <cacheField name="FINALIZADA 1_x000a_CUMPLIDO2" numFmtId="0">
      <sharedItems containsString="0" containsBlank="1" containsNumber="1" containsInteger="1" minValue="1" maxValue="2"/>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Juan Carlos Cepeda Moncada" refreshedDate="43602.594293518516" createdVersion="6" refreshedVersion="6" minRefreshableVersion="3" recordCount="66">
  <cacheSource type="worksheet">
    <worksheetSource ref="D4:AX70" sheet="matriz"/>
  </cacheSource>
  <cacheFields count="47">
    <cacheField name="PLAN " numFmtId="0">
      <sharedItems containsBlank="1" count="3">
        <s v="GESTIÓN"/>
        <s v="ACCIÓN"/>
        <m/>
      </sharedItems>
    </cacheField>
    <cacheField name="NOMBRE_DEL_INDICADOR" numFmtId="0">
      <sharedItems containsBlank="1" count="117">
        <s v="PORCENTAJE DE CUMPLIMIENTO DEL PLAN DE COMUNICACIONES DE LA SECRETARÍA JURÍDICA DISTRITAL"/>
        <s v="PORCENTAJE DE ASIGNACIÓN DE REQUERIMIENTOS A TRAVÉS DEL SDQS"/>
        <s v="PROMEDIO DE DÍAS PARA LA ASIGNACIÓN O TRASLADO DE REQUERIMIENTOS"/>
        <s v="PORCENTAJE DE EJECUCIÓN DE LOS RECURSOS DE FUNCIONAMIENTO "/>
        <s v="PORCENTAJE DE AVANCE EN IMPLEMENTACIÓN DEL MODELO DE GESTIÓN DEL TALENTO HUMANO."/>
        <s v="IMPLEMENTACIÓN DEL MODELO DE GESTIÓN DOCUMENTAL DE LA SECRETARÍA JURÍDICA DISTRITAL"/>
        <s v="PERCEPCIÓN POSITIVA  DE ACTIVIDADES DE BIENESTAR Y CAPACITACIÓN"/>
        <s v="NIVEL DE SATISFACCIÓN DE LA GESTIÓN DEL TALENTO HUMANO EN LA SJD"/>
        <s v="NIVEL DE PERCEPCIÓN DE LOS SERVICIOS ADMINISTRATIVOS GESTIONADOS"/>
        <s v="PORCENTAJE DE ACTOS ADMINISTRATIVOS PUBLICADOS, COMUNICADOS Y/O NOTIFICADOS "/>
        <s v="NÚMERO ACTOS ADMINISTRATIVO NOTIFICADOS DE MANERA INDEBIDA"/>
        <s v="NUMERO DE SOLICITUDES DE CONTRATACIÓN TRAMITADAS"/>
        <s v="PORCENTAJE DE CONTRATOS ADJUDICADOS"/>
        <s v="AVANCE EN LA IMPLEMENTACIÓN DE LAS HERRAMIENTAS DE GESTIÓN Y ADMINISTRATIVAS"/>
        <s v="AVANCE DE ADECUACIÓN Y DOTACIÓN DE LA SECRETARÍA JURÍDICA DISTRITAL PARA LA SJD"/>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AVANCE EN LA HERRAMIENTA DE SEGUIMIENTO Y CONTROL A LAS DIRECTIVAS EN MATERIA DISCIPLINARIA. "/>
        <s v="Porcentaje de quejas disciplinarias radicadas y evaluadas en la Dirección Distrital de Asuntos Disciplinarios, de competencia normativa."/>
        <s v="QUEJAS DISCIPLINARIAS RADICADAS EN LA DIRECCIÓN DISTRITAL DE ASUNTOS DISCIPLINARIOS "/>
        <s v="AVANCE EN LA METODOLOGÍA DE VERIFICACIÓN Y ACTUALIZACIÓN DEL S.I.D. 3"/>
        <s v="PROCENTAJE DE ENTIDADES DISTRITALES CON SEGUIMIENTO A LA INFORMACIÓN REGISTRADA EN SIPROJ"/>
        <s v="PORCENTAJE DE EFICIENCIA FISCAL EN LA DEFENSA JUDICIAL DE LOS INTERESES DEL DISTRITO CAPITAL"/>
        <s v="DIRECTRICES O PROYECTOS NORMATIVOS ELABORADOS DE REPRESENTACIÓN JUDICIAL Y EXTRAJUDICIAL PARA LA ADMINISTRACIÓN DISTRITAL"/>
        <s v="ÉXITO PROCESAL EN EL DISTRITO CAPITAL"/>
        <s v="PORCENTAJE DE PROCESOS JUDICIALES Y EXTRAJUDICIALES DE LA D.D.D.J. REPRESENTADOS JURÍDICAMENTE"/>
        <s v="422 NÚMERO DE DÍAS PROMEDIO UTILIZADO PARA LA EXPEDICIÓN DE CONCEPTOS"/>
        <s v="CONSTRUCCIÓN Y PUESTA EN FUNCIONAMIENTO DEL COMITÉ DE DOCTRINA."/>
        <s v="IMPLEMENTACIÓN DE LA HERRAMIENTA DE SEGUIMIENTO DE LA DDDAN"/>
        <s v="Avance en la generación de proyectos de actos administrativos y otros documentos para firma del Alcalde Mayor y/o la Secretaría Jurídica Distrital"/>
        <s v="AVANCE EN LA CONSTRUCCIÓN Y PUESTA EN FUNCIONAMIENTO DEL ESPACIO DE DIÁLOGO JURÍDICO."/>
        <s v="426 NÚMERO DE CIUDADANOS ORIENTADOS EN DERECHOS Y OBLIGACIONES DE LAS ENTIDADES SIN ÁNIMO DE LUCRO - ESAL"/>
        <s v="427 PORCENTAJE DE PERCEPCIÓN DE LOS SERVICIOS PRESTADOS A ENTIDADES SIN ÁNIMO DE LUCRO - ESAL"/>
        <s v="AVANCE DEL DOCUMENTO TÉCNICO PARA LA FORMULACIÓN DE POLÍTICA DE IVC EN EL DISTRITO CAPITAL"/>
        <s v="AVANCE EN EL FORTALECMIENTO DE UN CANAL  DE COMUNICACIÓN QUE OPTIMICE LA ATENCIÓN A LA CIUDADANÍA"/>
        <s v="ESTRATEGIA PARA LA OPTIMIZACIÓN DEL SIPEJ"/>
        <s v="PORCENTAJE DE PROCESOS ADMINISTRATIVOS SANCIONATORIOS TERMINADOS"/>
        <s v="423 NÚMERO DE ESTUDIOS JURÍDICOS, REALIZADOS EN TEMAS DE INTERÉS PARA EL DISTRITO CAPITAL"/>
        <s v="425 NÚMERO DE EVENTOS DE ORIENTACIÓN JURÍDICA DESARROLLADOS"/>
        <s v="DOCUMENTO PARA LA CONSTRUCCIÓN DE LA HERRAMIENTA TECNOLÓGICA"/>
        <s v="PORCENTAJE DE INCORPORACIÓN DE LA NORMATIVIDAD A REGIMEN LEGAL"/>
        <s v="LINEAMIENTOS NORMATIVOS EXPEDIDOS Y PUBLICADOS EN REGIMEN LEGAL"/>
        <s v="MODELO DE GERENCIA JURÍDICA "/>
        <s v="PORCENTAJE DE AVANCE EN LA ESTRATEGIA ORIENTADA A MEJORAR LAS PRÁCTICAS DE GESTIÓN INSTITUCIONAL"/>
        <s v="PORCENTAJE DE AVANCE EN EL DISEÑO DE ESTRATEGIAS DE POSICIONAMIENTO PROPUESTAS POR LA OAP DE LA SJD"/>
        <s v="Número de sesiones realizadas para la fortalecer la gestión del conocimiento."/>
        <s v="Porcentaje de avance en el cumplimiento de la estrategia para mejorar las prácticas de gestión institucional en el Proceso de Planeación y Mejora Continua."/>
        <s v="PORCENTAJE DE IMPLEMENTACIÓN DEL SISTEMA INTEGRADO DE GESTIÓN DE LA SECRETARÍA JURÍDICA"/>
        <s v="NÚMERO DE INFORMES DE SEGUIMIENTO DE LA GESTIÓN DE LA SJD BAJO LA HERRAMIENTA BSC PRESENTADOS "/>
        <s v="PORCENTAJE DE CUMPLIMIENTO PARA LA CONSTRUCCIÓN DE LA PLATAFORMA ESTRATÉGICA DE LA SJD"/>
        <s v="PORCENTAJE DE AVANCE EN LA IMPLEMENTACIÓN DE LA ARQUITECTURA EMPRESARIAL EN LA SJD"/>
        <s v="PORCENTAJE DE CUMPLIMIENTO DEL PLAN ANUAL DE AUDITORIA"/>
        <s v="424 NÚMERO DE SISTEMAS DE INFORMACIÓN JURÍDICOS CON DESARROLLO, SOPORTE Y MANTENIMIENTO"/>
        <s v="AVANCE EN LA ACTUALIZACIÓN DEL SOFTWARE ADMINISTRATIVO Y MISIONAL"/>
        <s v="PORCENTAJE DE SATISFACCIÓN EN LA PRESTACIÓN DEL SERVICIO TIC"/>
        <s v="PORCENTAJE DE DISPONIBILIDAD DE LOS SERVICIOS TECNOLÓGICOS DE LA SJD"/>
        <s v="PORCENTAJE DE AVANCE EN LA IMPLEMENTACIÓN DE LA POLÍTICA DE SEGURIDAD DIGITAL EN LA ENTIDAD."/>
        <s v="PORCENTAJE DE AVANCE E LA IMPLEMENTACIÓN DE LA POLÍTICA DE GOBIERNO DIGITAL EN LA SJD"/>
        <s v="AVANCE EN EL  IMPLEMENTACIÓN  DE LA INFRAESTRUCTURA TECNOLÓGICA QUE SOPORTA LOS SISTEMAS DE INFORMACIÓN JURÍDICOS"/>
        <s v="EJECUCIÓN DEL PROYECTO DE INVERSIÓN CON CÓDIGO 7501"/>
        <s v="PERCEPCIÓN FAVORABLE DE LA COORDINACIÓN JURÍDICA DISTRITAL SUPERIOR AL 88%"/>
        <s v="REQUERIMIENTOS JURÍDICOS GESTIONADOS EN LOS TIEMPOS ESTABLECIDOS"/>
        <s v="PORCENTAJE DE AVANCE EN LA CONSTRUCCIÓN DEL PLAN ESTRATEGICO DEL TALENTO HUMANO"/>
        <m/>
        <s v="AVANCE EN LA IMPLEMENTACIÓN DE LA ARQUITECTURA EMPRESARIAL TIC EN LA SJD" u="1"/>
        <s v="PORCENTAJE DE AVANCE EN EL  DESARROLLO, SOPORTE Y MANTENIMIENTO  DE LOS SISTEMAS DE INFORMACIÓN JURÍDICOS" u="1"/>
        <s v="AVANCE EN LA HERRAMIENTA DE SEGUIMIENTO Y CONTROL A CONDUCTAS DISCIPLINARIAS CON MAYOR INCIDENCIA" u="1"/>
        <s v="INCORPORACIÓN DE LA NORMATIVIDAD A REGIMEN LEGAL" u="1"/>
        <s v="AVANCE EN LA ACTUALIZACIÓN DE LA INFRAESTRUCTURA HW SW COM" u="1"/>
        <s v="PORCENTAJE DE QUEJAS DISCIPLINARIAS RADICADAS EN LA DIRECCIÓN DISTRITAL DE ASUNTOS DISCIPLINARIOS " u="1"/>
        <s v="Avance en la generación_x000a_de proyectos de actos_x000a_administrativos y otros_x000a_documentos para firma del_x000a_Alcalde Mayor y/o la_x000a_Secretaría Jurídica Distrit" u="1"/>
        <s v="REQUERIMIENTOS JURÍDICOS GESTIONADOS EN LOS TIEMPOS ESTABLECIDOS." u="1"/>
        <s v="Número de contratos adjudicados" u="1"/>
        <s v="ENTREGA DE LA PROPUESTA DE MEJORA CONTINUA DE LA DIRECCIÓN DE GESTIÓN CORPORATIVA" u="1"/>
        <s v="GESTIÓN CONTRACTUAL" u="1"/>
        <s v="EFICIENCIA FISCAL EN LA DEFENSA JUDICIAL DE LOS INTERESES DEL DISTRITO CAPITAL" u="1"/>
        <s v="PORCENTAJE DE EJECUCIÓN DE LOS RECURSOS DE FUNCIONAMIENTO" u="1"/>
        <s v="Promedio de días para la_x000a_asignación o traslado de_x000a_requerimientos" u="1"/>
        <s v="ELABORACIÓN DE LINEAMIENTOS ORIENTADOS A LA MEJORA DE LAS PRÁCTICAS DE CONTRATACIÓN EN EL DISTRITO CAPITAL" u="1"/>
        <s v="INFORMES DE SEGUIMIENTO DE LA GESTIÓN DE LA SJD BAJO LA HERRAMIENTA BSC" u="1"/>
        <s v="AVANCE EN LA IMPLEMENTACIÓN DE LA ARQUITECTURA EMPRESARIAL EN LA SJD" u="1"/>
        <s v="PORCENTAJE DE ADECUACIÓN Y DOTACIÓN DE LA SECRETARÍA JURÍDICA DISTRITAL PARA LA SJD" u="1"/>
        <s v="Porcentaje de satisfacción en la prestación del servicio" u="1"/>
        <s v="PORCENTAJE DE  QUEJAS DISCIPLINARIAS RADICADAS EN LA DIRECCIÓN DISTRITAL DE ASUNTOS DISCIPLINARIOS " u="1"/>
        <s v="ASIGNACIÓN DE REQUERIMIENTOS A TRAVÉS DEL SDQS" u="1"/>
        <s v="NIVEL DE IMPLEMENTACIÓN DE HERRAMIENTAS DE GESTIÓN Y ADMINISTRATIVAS" u="1"/>
        <s v="METODOLOGÍA DE VERIFICACIÓN DE LA IMPLEMENTACIÓN Y ACTUALIZACIÓN DEL S.I.D." u="1"/>
        <s v="PROCESOS JUDICIALES Y EXTRAJUDICIALES DE LA D.D.D.J. REPRESENTADOS JURÍDICAMENTE" u="1"/>
        <s v="CUMPLIMIENTO DEL PLAN DE COMUNICACIONES DE LA SECRETARÍA JURÍDICA DISTRITAL" u="1"/>
        <s v="AVANCE EN LA ESTRATEGIA ORIENTADA A MEJORAR LAS PRÁCTICAS DE GESTIÓN INSTITUCIONAL" u="1"/>
        <s v="IMPLEMENTACIÓN DEL SISTEMA INTEGRADO DE GESTIÓN DE LA SECRETARÍA JURÍDICA" u="1"/>
        <s v="PORCENTAJE SERVICIOS ADMINISTRATIVOS GESTIONADOS" u="1"/>
        <s v="NÚMERO DE ENTIDADES DISTRITALES CON SEGUIMIENTO A LA INFORMACIÓN REGISTRADA EN SIPROJ" u="1"/>
        <s v="AVANCE EN EL FORTALECIMIENTO DE UN CANAL  DE COMUNICACIÓN QUE OPTIMICE LA ATENCIÓN A LA CIUDADANÍA" u="1"/>
        <s v="AVANCE EN EL FORTALECOMIENTO DE UN CANAL  DE COMUNICACIÓN QUE OPTIMICE LA ATENCIÓN A LA CIUDADANÍA" u="1"/>
        <s v="PROCESOS ADMINISTRATIVOS SANCIONATORIOS TERMINADOS" u="1"/>
        <s v="PORCENTAJE DE AVANCE EN EL  IMPLEMENTACIÓN  DE LA INFRAESTRUCTURA TECNOLÓGICA QUE SOPORTA LOS SISTEMAS DE INFORMACIÓN JURÍDICOS" u="1"/>
        <s v="NUMERO DE AUDITORÍAS REALIZADAS EN LA VIGENCIA." u="1"/>
        <s v="ESTRATEGIAS DE POSICIONAMIENTO ESTRUCTURADAS POR LA OAP" u="1"/>
        <s v="DOCUMENTOS DE ANÁLISIS ORIENTADOS A LA PREVENCIÓN DE DAÑO ANTIJURÍDICO" u="1"/>
        <s v="SOLICITUDES DE CONTRATACIÓN TRAMITADAS SATISFACTORIAMENTE" u="1"/>
        <s v="ENTIDADES DISTRITALES CON SEGUIMIENTO A LA INFORMACIÓN REGISTRADA EN SIPROJ" u="1"/>
        <s v="NUMERO DE SEGUIMIENTOS AL PLAN DE MEJORAMIENTO." u="1"/>
        <s v="SERVICIOS ADMINISTRATIVOS GESTIONADOS" u="1"/>
        <s v="DISEÑO DE UNA ESTRATEGIA QUE MEJORE LA GESTIÓN INSTITUCIONAL EN LA SJD" u="1"/>
        <s v="GESTIÓN DE RECURSOS PRESUPUESTALES" u="1"/>
        <s v="IMPLEMENTACIÓN DE UN MODELO DE GESTIÓN DEL TALENTO HUMANO." u="1"/>
        <s v="PERCEPCIÓN FAVORABLE DE LA COORDINACIÓN JURÍDICA DISTRITAL SUPERIOR AL 88%, " u="1"/>
        <s v="PERCEPCIÓN FAVORABLE POR PARTE DE LOS USUARIOS SOBRE LA COORDINACIÓN JURÍDICA DEL DISTRITO CAPITAL" u="1"/>
        <s v="CERTIFICACIÓN DE LA ENTIDAD" u="1"/>
        <s v="% de avance en la construcción del plan estrategico del Talento Humano" u="1"/>
        <s v="METODOLOGÍA DE VERIFICACIÓN DE LA IMPLEMENTACIÓN Y ACTUALIZACIÓN DEL S.I.D. 3" u="1"/>
        <s v="IMPLEMENTACIÓN DE LA HERRAMIENTA DE SEGUIMIENTO Y CONTROL A CONDUCTAS CON MAYOR INCIDENCIA DISICIPLINARIA" u="1"/>
        <s v="PORCENTAJE  DE SERVICIOS ADMINISTRATIVOS GESTIONADOS" u="1"/>
        <s v="ENTREGA DEL COMPENDIO DE DOCTRINA JURÍDICA" u="1"/>
        <s v="AVANCE EN LA PROPUESTA DE MEJORA CONTINUA DE LA DIRECCIÓN DE GESTIÓN CORPORATIVA ELABORADA" u="1"/>
      </sharedItems>
    </cacheField>
    <cacheField name="IMPERATIVO" numFmtId="0">
      <sharedItems containsBlank="1"/>
    </cacheField>
    <cacheField name="PROCESO" numFmtId="0">
      <sharedItems containsBlank="1"/>
    </cacheField>
    <cacheField name="DEPENDENCIA" numFmtId="0">
      <sharedItems containsBlank="1"/>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5" maxValue="2"/>
    </cacheField>
    <cacheField name="Fuente de información línea base" numFmtId="0">
      <sharedItems containsBlank="1"/>
    </cacheField>
    <cacheField name="Anualización" numFmtId="0">
      <sharedItems containsBlank="1"/>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7" maxValue="2000"/>
    </cacheField>
    <cacheField name="PR 2018" numFmtId="0">
      <sharedItems containsBlank="1" containsMixedTypes="1" containsNumber="1" minValue="0" maxValue="4000"/>
    </cacheField>
    <cacheField name="PR 2019" numFmtId="0">
      <sharedItems containsBlank="1" containsMixedTypes="1" containsNumber="1" minValue="0" maxValue="4000"/>
    </cacheField>
    <cacheField name="PR 2020" numFmtId="0">
      <sharedItems containsBlank="1" containsMixedTypes="1" containsNumber="1" minValue="0" maxValue="2000"/>
    </cacheField>
    <cacheField name="EJE 2016" numFmtId="0">
      <sharedItems containsBlank="1" containsMixedTypes="1" containsNumber="1" minValue="0" maxValue="402"/>
    </cacheField>
    <cacheField name="EJE 2017" numFmtId="0">
      <sharedItems containsBlank="1" containsMixedTypes="1" containsNumber="1" minValue="0" maxValue="2426"/>
    </cacheField>
    <cacheField name="EJE 2018" numFmtId="0">
      <sharedItems containsBlank="1" containsMixedTypes="1" containsNumber="1" minValue="0.25" maxValue="5990"/>
    </cacheField>
    <cacheField name="EJE 2019" numFmtId="0">
      <sharedItems containsBlank="1" containsMixedTypes="1" containsNumber="1" minValue="0" maxValue="584"/>
    </cacheField>
    <cacheField name="EJE 2020" numFmtId="0">
      <sharedItems containsBlank="1"/>
    </cacheField>
    <cacheField name="1er trim" numFmtId="0">
      <sharedItems containsString="0" containsBlank="1" containsNumber="1" minValue="0" maxValue="527"/>
    </cacheField>
    <cacheField name="2do trim" numFmtId="0">
      <sharedItems containsString="0" containsBlank="1" containsNumber="1" minValue="0" maxValue="1057"/>
    </cacheField>
    <cacheField name="3er trim" numFmtId="0">
      <sharedItems containsString="0" containsBlank="1" containsNumber="1" minValue="0" maxValue="1000"/>
    </cacheField>
    <cacheField name="4to trim" numFmtId="0">
      <sharedItems containsString="0" containsBlank="1" containsNumber="1" minValue="0" maxValue="1000"/>
    </cacheField>
    <cacheField name="EJE 1er trim" numFmtId="0">
      <sharedItems containsBlank="1" containsMixedTypes="1" containsNumber="1" minValue="0" maxValue="584"/>
    </cacheField>
    <cacheField name="EJE 2do trim" numFmtId="0">
      <sharedItems containsBlank="1"/>
    </cacheField>
    <cacheField name="EJE 3er trim" numFmtId="0">
      <sharedItems containsBlank="1"/>
    </cacheField>
    <cacheField name="EJE 4to trim" numFmtId="0">
      <sharedItems containsBlank="1"/>
    </cacheField>
    <cacheField name="1er Trimestre" numFmtId="0">
      <sharedItems containsBlank="1" longText="1"/>
    </cacheField>
    <cacheField name="2do Trimestre" numFmtId="0">
      <sharedItems containsBlank="1"/>
    </cacheField>
    <cacheField name="3er Trimestre" numFmtId="0">
      <sharedItems containsBlank="1"/>
    </cacheField>
    <cacheField name="4to Trimestre" numFmtId="0">
      <sharedItems containsBlank="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OnLoad="1" refreshedBy="Juan Carlos Cepeda Moncada" refreshedDate="43602.594293634262" createdVersion="6" refreshedVersion="6" minRefreshableVersion="3" recordCount="66">
  <cacheSource type="worksheet">
    <worksheetSource ref="D4:BF70" sheet="matriz"/>
  </cacheSource>
  <cacheFields count="60">
    <cacheField name="PLAN " numFmtId="0">
      <sharedItems containsBlank="1"/>
    </cacheField>
    <cacheField name="NOMBRE_DEL_INDICADOR" numFmtId="0">
      <sharedItems containsBlank="1" count="103">
        <s v="PORCENTAJE DE CUMPLIMIENTO DEL PLAN DE COMUNICACIONES DE LA SECRETARÍA JURÍDICA DISTRITAL"/>
        <s v="PORCENTAJE DE ASIGNACIÓN DE REQUERIMIENTOS A TRAVÉS DEL SDQS"/>
        <s v="PROMEDIO DE DÍAS PARA LA ASIGNACIÓN O TRASLADO DE REQUERIMIENTOS"/>
        <s v="PORCENTAJE DE EJECUCIÓN DE LOS RECURSOS DE FUNCIONAMIENTO "/>
        <s v="PORCENTAJE DE AVANCE EN IMPLEMENTACIÓN DEL MODELO DE GESTIÓN DEL TALENTO HUMANO."/>
        <s v="IMPLEMENTACIÓN DEL MODELO DE GESTIÓN DOCUMENTAL DE LA SECRETARÍA JURÍDICA DISTRITAL"/>
        <s v="PERCEPCIÓN POSITIVA  DE ACTIVIDADES DE BIENESTAR Y CAPACITACIÓN"/>
        <s v="NIVEL DE SATISFACCIÓN DE LA GESTIÓN DEL TALENTO HUMANO EN LA SJD"/>
        <s v="NIVEL DE PERCEPCIÓN DE LOS SERVICIOS ADMINISTRATIVOS GESTIONADOS"/>
        <s v="PORCENTAJE DE ACTOS ADMINISTRATIVOS PUBLICADOS, COMUNICADOS Y/O NOTIFICADOS "/>
        <s v="NÚMERO ACTOS ADMINISTRATIVO NOTIFICADOS DE MANERA INDEBIDA"/>
        <s v="NUMERO DE SOLICITUDES DE CONTRATACIÓN TRAMITADAS"/>
        <s v="PORCENTAJE DE CONTRATOS ADJUDICADOS"/>
        <s v="AVANCE EN LA IMPLEMENTACIÓN DE LAS HERRAMIENTAS DE GESTIÓN Y ADMINISTRATIVAS"/>
        <s v="AVANCE DE ADECUACIÓN Y DOTACIÓN DE LA SECRETARÍA JURÍDICA DISTRITAL PARA LA SJD"/>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AVANCE EN LA HERRAMIENTA DE SEGUIMIENTO Y CONTROL A LAS DIRECTIVAS EN MATERIA DISCIPLINARIA. "/>
        <s v="Porcentaje de quejas disciplinarias radicadas y evaluadas en la Dirección Distrital de Asuntos Disciplinarios, de competencia normativa."/>
        <s v="QUEJAS DISCIPLINARIAS RADICADAS EN LA DIRECCIÓN DISTRITAL DE ASUNTOS DISCIPLINARIOS "/>
        <s v="AVANCE EN LA METODOLOGÍA DE VERIFICACIÓN Y ACTUALIZACIÓN DEL S.I.D. 3"/>
        <s v="PROCENTAJE DE ENTIDADES DISTRITALES CON SEGUIMIENTO A LA INFORMACIÓN REGISTRADA EN SIPROJ"/>
        <s v="PORCENTAJE DE EFICIENCIA FISCAL EN LA DEFENSA JUDICIAL DE LOS INTERESES DEL DISTRITO CAPITAL"/>
        <s v="DIRECTRICES O PROYECTOS NORMATIVOS ELABORADOS DE REPRESENTACIÓN JUDICIAL Y EXTRAJUDICIAL PARA LA ADMINISTRACIÓN DISTRITAL"/>
        <s v="ÉXITO PROCESAL EN EL DISTRITO CAPITAL"/>
        <s v="PORCENTAJE DE PROCESOS JUDICIALES Y EXTRAJUDICIALES DE LA D.D.D.J. REPRESENTADOS JURÍDICAMENTE"/>
        <s v="422 NÚMERO DE DÍAS PROMEDIO UTILIZADO PARA LA EXPEDICIÓN DE CONCEPTOS"/>
        <s v="CONSTRUCCIÓN Y PUESTA EN FUNCIONAMIENTO DEL COMITÉ DE DOCTRINA."/>
        <s v="IMPLEMENTACIÓN DE LA HERRAMIENTA DE SEGUIMIENTO DE LA DDDAN"/>
        <s v="Avance en la generación de proyectos de actos administrativos y otros documentos para firma del Alcalde Mayor y/o la Secretaría Jurídica Distrital"/>
        <s v="AVANCE EN LA CONSTRUCCIÓN Y PUESTA EN FUNCIONAMIENTO DEL ESPACIO DE DIÁLOGO JURÍDICO."/>
        <s v="426 NÚMERO DE CIUDADANOS ORIENTADOS EN DERECHOS Y OBLIGACIONES DE LAS ENTIDADES SIN ÁNIMO DE LUCRO - ESAL"/>
        <s v="427 PORCENTAJE DE PERCEPCIÓN DE LOS SERVICIOS PRESTADOS A ENTIDADES SIN ÁNIMO DE LUCRO - ESAL"/>
        <s v="AVANCE DEL DOCUMENTO TÉCNICO PARA LA FORMULACIÓN DE POLÍTICA DE IVC EN EL DISTRITO CAPITAL"/>
        <s v="AVANCE EN EL FORTALECMIENTO DE UN CANAL  DE COMUNICACIÓN QUE OPTIMICE LA ATENCIÓN A LA CIUDADANÍA"/>
        <s v="ESTRATEGIA PARA LA OPTIMIZACIÓN DEL SIPEJ"/>
        <s v="PORCENTAJE DE PROCESOS ADMINISTRATIVOS SANCIONATORIOS TERMINADOS"/>
        <s v="423 NÚMERO DE ESTUDIOS JURÍDICOS, REALIZADOS EN TEMAS DE INTERÉS PARA EL DISTRITO CAPITAL"/>
        <s v="425 NÚMERO DE EVENTOS DE ORIENTACIÓN JURÍDICA DESARROLLADOS"/>
        <s v="DOCUMENTO PARA LA CONSTRUCCIÓN DE LA HERRAMIENTA TECNOLÓGICA"/>
        <s v="PORCENTAJE DE INCORPORACIÓN DE LA NORMATIVIDAD A REGIMEN LEGAL"/>
        <s v="LINEAMIENTOS NORMATIVOS EXPEDIDOS Y PUBLICADOS EN REGIMEN LEGAL"/>
        <s v="MODELO DE GERENCIA JURÍDICA "/>
        <s v="PORCENTAJE DE AVANCE EN LA ESTRATEGIA ORIENTADA A MEJORAR LAS PRÁCTICAS DE GESTIÓN INSTITUCIONAL"/>
        <s v="PORCENTAJE DE AVANCE EN EL DISEÑO DE ESTRATEGIAS DE POSICIONAMIENTO PROPUESTAS POR LA OAP DE LA SJD"/>
        <s v="Número de sesiones realizadas para la fortalecer la gestión del conocimiento."/>
        <s v="Porcentaje de avance en el cumplimiento de la estrategia para mejorar las prácticas de gestión institucional en el Proceso de Planeación y Mejora Continua."/>
        <s v="PORCENTAJE DE IMPLEMENTACIÓN DEL SISTEMA INTEGRADO DE GESTIÓN DE LA SECRETARÍA JURÍDICA"/>
        <s v="NÚMERO DE INFORMES DE SEGUIMIENTO DE LA GESTIÓN DE LA SJD BAJO LA HERRAMIENTA BSC PRESENTADOS "/>
        <s v="PORCENTAJE DE CUMPLIMIENTO PARA LA CONSTRUCCIÓN DE LA PLATAFORMA ESTRATÉGICA DE LA SJD"/>
        <s v="PORCENTAJE DE AVANCE EN LA IMPLEMENTACIÓN DE LA ARQUITECTURA EMPRESARIAL EN LA SJD"/>
        <s v="PORCENTAJE DE CUMPLIMIENTO DEL PLAN ANUAL DE AUDITORIA"/>
        <s v="424 NÚMERO DE SISTEMAS DE INFORMACIÓN JURÍDICOS CON DESARROLLO, SOPORTE Y MANTENIMIENTO"/>
        <s v="AVANCE EN LA ACTUALIZACIÓN DEL SOFTWARE ADMINISTRATIVO Y MISIONAL"/>
        <s v="PORCENTAJE DE SATISFACCIÓN EN LA PRESTACIÓN DEL SERVICIO TIC"/>
        <s v="PORCENTAJE DE DISPONIBILIDAD DE LOS SERVICIOS TECNOLÓGICOS DE LA SJD"/>
        <s v="PORCENTAJE DE AVANCE EN LA IMPLEMENTACIÓN DE LA POLÍTICA DE SEGURIDAD DIGITAL EN LA ENTIDAD."/>
        <s v="PORCENTAJE DE AVANCE E LA IMPLEMENTACIÓN DE LA POLÍTICA DE GOBIERNO DIGITAL EN LA SJD"/>
        <s v="AVANCE EN EL  IMPLEMENTACIÓN  DE LA INFRAESTRUCTURA TECNOLÓGICA QUE SOPORTA LOS SISTEMAS DE INFORMACIÓN JURÍDICOS"/>
        <s v="EJECUCIÓN DEL PROYECTO DE INVERSIÓN CON CÓDIGO 7501"/>
        <s v="PERCEPCIÓN FAVORABLE DE LA COORDINACIÓN JURÍDICA DISTRITAL SUPERIOR AL 88%"/>
        <s v="REQUERIMIENTOS JURÍDICOS GESTIONADOS EN LOS TIEMPOS ESTABLECIDOS"/>
        <s v="PORCENTAJE DE AVANCE EN LA CONSTRUCCIÓN DEL PLAN ESTRATEGICO DEL TALENTO HUMANO"/>
        <m/>
        <s v="AVANCE EN LA IMPLEMENTACIÓN DE LA ARQUITECTURA EMPRESARIAL TIC EN LA SJD" u="1"/>
        <s v="AVANCE EN LA HERRAMIENTA DE SEGUIMIENTO Y CONTROL A CONDUCTAS DISCIPLINARIAS CON MAYOR INCIDENCIA" u="1"/>
        <s v="INCORPORACIÓN DE LA NORMATIVIDAD A REGIMEN LEGAL" u="1"/>
        <s v="AVANCE EN LA ACTUALIZACIÓN DE LA INFRAESTRUCTURA HW SW COM" u="1"/>
        <s v="PORCENTAJE DE QUEJAS DISCIPLINARIAS RADICADAS EN LA DIRECCIÓN DISTRITAL DE ASUNTOS DISCIPLINARIOS " u="1"/>
        <s v="Avance en la generación_x000a_de proyectos de actos_x000a_administrativos y otros_x000a_documentos para firma del_x000a_Alcalde Mayor y/o la_x000a_Secretaría Jurídica Distrit" u="1"/>
        <s v="REQUERIMIENTOS JURÍDICOS GESTIONADOS EN LOS TIEMPOS ESTABLECIDOS." u="1"/>
        <s v="Número de contratos adjudicados" u="1"/>
        <s v="Promedio de días para la_x000a_asignación o traslado de_x000a_requerimientos" u="1"/>
        <s v="INFORMES DE SEGUIMIENTO DE LA GESTIÓN DE LA SJD BAJO LA HERRAMIENTA BSC" u="1"/>
        <s v="AVANCE EN LA IMPLEMENTACIÓN DE LA ARQUITECTURA EMPRESARIAL EN LA SJD" u="1"/>
        <s v="PORCENTAJE DE ADECUACIÓN Y DOTACIÓN DE LA SECRETARÍA JURÍDICA DISTRITAL PARA LA SJD" u="1"/>
        <s v="Porcentaje de satisfacción en la prestación del servicio" u="1"/>
        <s v="ASIGNACIÓN DE REQUERIMIENTOS A TRAVÉS DEL SDQS" u="1"/>
        <s v="NIVEL DE IMPLEMENTACIÓN DE HERRAMIENTAS DE GESTIÓN Y ADMINISTRATIVAS" u="1"/>
        <s v="PROCESOS JUDICIALES Y EXTRAJUDICIALES DE LA D.D.D.J. REPRESENTADOS JURÍDICAMENTE" u="1"/>
        <s v="AVANCE EN LA ESTRATEGIA ORIENTADA A MEJORAR LAS PRÁCTICAS DE GESTIÓN INSTITUCIONAL" u="1"/>
        <s v="IMPLEMENTACIÓN DEL SISTEMA INTEGRADO DE GESTIÓN DE LA SECRETARÍA JURÍDICA" u="1"/>
        <s v="PORCENTAJE SERVICIOS ADMINISTRATIVOS GESTIONADOS" u="1"/>
        <s v="NÚMERO DE ENTIDADES DISTRITALES CON SEGUIMIENTO A LA INFORMACIÓN REGISTRADA EN SIPROJ" u="1"/>
        <s v="AVANCE EN EL FORTALECIMIENTO DE UN CANAL  DE COMUNICACIÓN QUE OPTIMICE LA ATENCIÓN A LA CIUDADANÍA" u="1"/>
        <s v="AVANCE EN EL FORTALECOMIENTO DE UN CANAL  DE COMUNICACIÓN QUE OPTIMICE LA ATENCIÓN A LA CIUDADANÍA" u="1"/>
        <s v="PROCESOS ADMINISTRATIVOS SANCIONATORIOS TERMINADOS" u="1"/>
        <s v="PORCENTAJE DE AVANCE EN EL  IMPLEMENTACIÓN  DE LA INFRAESTRUCTURA TECNOLÓGICA QUE SOPORTA LOS SISTEMAS DE INFORMACIÓN JURÍDICOS" u="1"/>
        <s v="ESTRATEGIAS DE POSICIONAMIENTO ESTRUCTURADAS POR LA OAP" u="1"/>
        <s v="SOLICITUDES DE CONTRATACIÓN TRAMITADAS SATISFACTORIAMENTE" u="1"/>
        <s v="ENTIDADES DISTRITALES CON SEGUIMIENTO A LA INFORMACIÓN REGISTRADA EN SIPROJ" u="1"/>
        <s v="NUMERO DE SEGUIMIENTOS AL PLAN DE MEJORAMIENTO." u="1"/>
        <s v="SERVICIOS ADMINISTRATIVOS GESTIONADOS" u="1"/>
        <s v="GESTIÓN DE RECURSOS PRESUPUESTALES" u="1"/>
        <s v="IMPLEMENTACIÓN DE UN MODELO DE GESTIÓN DEL TALENTO HUMANO." u="1"/>
        <s v="PERCEPCIÓN FAVORABLE DE LA COORDINACIÓN JURÍDICA DISTRITAL SUPERIOR AL 88%, " u="1"/>
        <s v="PERCEPCIÓN FAVORABLE POR PARTE DE LOS USUARIOS SOBRE LA COORDINACIÓN JURÍDICA DEL DISTRITO CAPITAL" u="1"/>
        <s v="CERTIFICACIÓN DE LA ENTIDAD" u="1"/>
        <s v="% de avance en la construcción del plan estrategico del Talento Humano" u="1"/>
        <s v="METODOLOGÍA DE VERIFICACIÓN DE LA IMPLEMENTACIÓN Y ACTUALIZACIÓN DEL S.I.D. 3" u="1"/>
        <s v="ENTREGA DEL COMPENDIO DE DOCTRINA JURÍDICA" u="1"/>
        <s v="AVANCE EN LA PROPUESTA DE MEJORA CONTINUA DE LA DIRECCIÓN DE GESTIÓN CORPORATIVA ELABORADA" u="1"/>
      </sharedItems>
    </cacheField>
    <cacheField name="IMPERATIVO" numFmtId="0">
      <sharedItems containsBlank="1" count="7">
        <s v="POSICIONAMIENTO COMO ENTE RECTOR"/>
        <s v="OPTIMIZACIÓN DE PROCESOS"/>
        <s v="RESPALDO JURÍDICO QUE GENERA CONFIANZA. "/>
        <s v="MODERNIZACIÓN DE SISTEMAS DE INFORMACIÓN. "/>
        <m/>
        <s v="OPTIMIZACIÓN DE PROCESOS." u="1"/>
        <s v="XXXXXXXXXX" u="1"/>
      </sharedItems>
    </cacheField>
    <cacheField name="PROCESO" numFmtId="0">
      <sharedItems containsBlank="1"/>
    </cacheField>
    <cacheField name="DEPENDENCIA" numFmtId="0">
      <sharedItems containsBlank="1" count="12">
        <s v="DESPACHO SECRETARÍA JURÍDICA"/>
        <s v="DIRECCIÓN DE GESTIÓN CORPORATIVA"/>
        <s v="DIRECCIÓN DISTRITAL DE ASUNTOS DISCIPLINARIOS"/>
        <s v="DIRECCIÓN DISTRITAL DE DEFENSA JUDICIAL Y PREVENCIÓN DEL DAÑO ANTIJURÍDICO"/>
        <s v="DIRECCIÓN DISTRITAL DE DOCTRINA Y ASUNTOS NORMATIVOS"/>
        <s v="DIRECCIÓN DISTRITAL DE INSPECCIÓN, VIGILANCIA Y CONTROL DE PERSONAS JURÍDICAS SIN ÁNIMO DE LUCRO"/>
        <s v="DIRECCIÓN DISTRITAL DE POLÍTICA E INFORMÁTICA JURÍDICA"/>
        <s v="OFICINA ASESORA DE PLANEACIÓN"/>
        <s v="OFICINA DE CONTROL INTERNO"/>
        <s v="OFICINA DE TECNOLOGÍAS DE LA INFORMACIÓN Y LAS COMUNICACIONES "/>
        <s v="SUBSECRETARÍA JURÍDICA DISTRITAL"/>
        <m/>
      </sharedItems>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5" maxValue="2"/>
    </cacheField>
    <cacheField name="Fuente de información línea base" numFmtId="0">
      <sharedItems containsBlank="1"/>
    </cacheField>
    <cacheField name="Anualización" numFmtId="0">
      <sharedItems containsBlank="1"/>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7" maxValue="2000"/>
    </cacheField>
    <cacheField name="PR 2018" numFmtId="0">
      <sharedItems containsBlank="1" containsMixedTypes="1" containsNumber="1" minValue="0" maxValue="4000"/>
    </cacheField>
    <cacheField name="PR 2019" numFmtId="0">
      <sharedItems containsBlank="1" containsMixedTypes="1" containsNumber="1" minValue="0" maxValue="4000"/>
    </cacheField>
    <cacheField name="PR 2020" numFmtId="0">
      <sharedItems containsBlank="1" containsMixedTypes="1" containsNumber="1" minValue="0" maxValue="2000"/>
    </cacheField>
    <cacheField name="EJE 2016" numFmtId="0">
      <sharedItems containsBlank="1" containsMixedTypes="1" containsNumber="1" minValue="0" maxValue="402" count="17">
        <s v="ND"/>
        <n v="0"/>
        <n v="1"/>
        <m/>
        <n v="0.9"/>
        <n v="0.89"/>
        <n v="15"/>
        <n v="402"/>
        <n v="0.87"/>
        <s v="CUMPLIDO"/>
        <n v="2"/>
        <n v="4"/>
        <n v="0.03"/>
        <n v="0.5"/>
        <n v="0.3"/>
        <n v="0.01"/>
        <n v="0.63" u="1"/>
      </sharedItems>
    </cacheField>
    <cacheField name="EJE 2017" numFmtId="0">
      <sharedItems containsBlank="1" containsMixedTypes="1" containsNumber="1" minValue="0" maxValue="2426" count="47">
        <n v="1"/>
        <s v="ND"/>
        <n v="0.76890000000000003"/>
        <n v="0.25"/>
        <n v="0.5"/>
        <n v="0.9"/>
        <n v="2"/>
        <n v="2426"/>
        <n v="0.6"/>
        <m/>
        <n v="0.39999999999999997"/>
        <n v="0.89"/>
        <n v="7"/>
        <n v="0.87270000000000003"/>
        <n v="21.9"/>
        <n v="663"/>
        <n v="0.91300000000000003"/>
        <n v="0.3"/>
        <s v="CUMPLIDO"/>
        <n v="5"/>
        <n v="14"/>
        <n v="9"/>
        <n v="0"/>
        <n v="0.35"/>
        <n v="1.7"/>
        <n v="0.14000000000000001"/>
        <n v="0.98"/>
        <n v="0.94569999999999999"/>
        <n v="0.87" u="1"/>
        <n v="94.49" u="1"/>
        <n v="0.60000000000000009" u="1"/>
        <n v="0.7" u="1"/>
        <n v="0.94489999999999996" u="1"/>
        <n v="6" u="1"/>
        <n v="0.33" u="1"/>
        <n v="0.4965" u="1"/>
        <n v="0.1" u="1"/>
        <n v="345" u="1"/>
        <n v="0.94" u="1"/>
        <n v="0.15" u="1"/>
        <n v="0.4" u="1"/>
        <n v="0.15000000000000002" u="1"/>
        <n v="0.19" u="1"/>
        <n v="18.5" u="1"/>
        <n v="0.88829999999999998" u="1"/>
        <n v="0.126" u="1"/>
        <n v="0.66" u="1"/>
      </sharedItems>
    </cacheField>
    <cacheField name="EJE 2018" numFmtId="0">
      <sharedItems containsBlank="1" containsMixedTypes="1" containsNumber="1" minValue="0" maxValue="5990" count="77">
        <n v="1"/>
        <s v="ND"/>
        <n v="0.87939999999999996"/>
        <n v="0.75"/>
        <s v="FINALIZADO"/>
        <n v="0.81"/>
        <n v="0.27"/>
        <n v="2"/>
        <n v="5990"/>
        <n v="0.4"/>
        <n v="0.6"/>
        <n v="0.88"/>
        <n v="0.83689999999999998"/>
        <n v="17.600000000000001"/>
        <s v="CUMPLIDO"/>
        <n v="819"/>
        <n v="0.92"/>
        <n v="0.84"/>
        <n v="6"/>
        <n v="12"/>
        <n v="17"/>
        <n v="0.3"/>
        <n v="0.7"/>
        <n v="0.32"/>
        <n v="4"/>
        <n v="0.65"/>
        <n v="0.25"/>
        <n v="0.97"/>
        <m/>
        <n v="0" u="1"/>
        <n v="7" u="1"/>
        <n v="3" u="1"/>
        <n v="0.5" u="1"/>
        <n v="0.82" u="1"/>
        <n v="0.36" u="1"/>
        <n v="0.70720000000000005" u="1"/>
        <n v="0.87" u="1"/>
        <n v="0.95" u="1"/>
        <n v="865" u="1"/>
        <n v="0.44999999999999996" u="1"/>
        <n v="0.49" u="1"/>
        <n v="3.0000000000000001E-3" u="1"/>
        <n v="0.41799999999999998" u="1"/>
        <n v="0.02" u="1"/>
        <n v="0.24000000000000002" u="1"/>
        <n v="0.35" u="1"/>
        <n v="385" u="1"/>
        <n v="3803" u="1"/>
        <n v="22.3" u="1"/>
        <n v="0.13" u="1"/>
        <n v="0.85" u="1"/>
        <n v="0.15" u="1"/>
        <n v="0.16999999999999998" u="1"/>
        <n v="0.86880000000000002" u="1"/>
        <n v="0.21000000000000002" u="1"/>
        <n v="13.5" u="1"/>
        <n v="0.04" u="1"/>
        <n v="0.05" u="1"/>
        <n v="0.78" u="1"/>
        <n v="0.86" u="1"/>
        <n v="0.30000000000000004" u="1"/>
        <n v="0.16700000000000001" u="1"/>
        <n v="27" u="1"/>
        <n v="0.54999999999999993" u="1"/>
        <n v="0.03" u="1"/>
        <n v="0.1" u="1"/>
        <n v="0.52" u="1"/>
        <n v="0.22999999999999998" u="1"/>
        <n v="0.14000000000000001" u="1"/>
        <n v="0.89" u="1"/>
        <n v="0.16" u="1"/>
        <n v="0.06" u="1"/>
        <n v="0.2" u="1"/>
        <n v="0.94" u="1"/>
        <n v="0.61" u="1"/>
        <n v="777" u="1"/>
        <n v="11" u="1"/>
      </sharedItems>
    </cacheField>
    <cacheField name="EJE 2019" numFmtId="0">
      <sharedItems containsBlank="1" containsMixedTypes="1" containsNumber="1" minValue="0" maxValue="584" count="28">
        <n v="0.25"/>
        <s v="FINALIZADO"/>
        <n v="1"/>
        <n v="0.2165"/>
        <n v="0"/>
        <n v="0.55800000000000005"/>
        <n v="0.11"/>
        <n v="584"/>
        <n v="0.05"/>
        <s v="CUMPLIDO"/>
        <n v="0.2"/>
        <n v="0.9"/>
        <n v="0.83340000000000003"/>
        <n v="13"/>
        <n v="0.1"/>
        <n v="0.04"/>
        <n v="0.06"/>
        <s v="97.79%"/>
        <n v="0.15"/>
        <n v="0.16"/>
        <n v="0.59"/>
        <m/>
        <n v="0.92" u="1"/>
        <n v="0.97" u="1"/>
        <n v="2" u="1"/>
        <n v="0.17759562841530055" u="1"/>
        <n v="11" u="1"/>
        <n v="4" u="1"/>
      </sharedItems>
    </cacheField>
    <cacheField name="EJE 2020" numFmtId="0">
      <sharedItems containsBlank="1" containsMixedTypes="1" containsNumber="1" containsInteger="1" minValue="0" maxValue="1" count="5">
        <m/>
        <s v="FINALIZADO"/>
        <s v="CUMPLIDO"/>
        <n v="0" u="1"/>
        <n v="1" u="1"/>
      </sharedItems>
    </cacheField>
    <cacheField name="1er trim" numFmtId="0">
      <sharedItems containsString="0" containsBlank="1" containsNumber="1" minValue="0" maxValue="527"/>
    </cacheField>
    <cacheField name="2do trim" numFmtId="0">
      <sharedItems containsString="0" containsBlank="1" containsNumber="1" minValue="0" maxValue="1057"/>
    </cacheField>
    <cacheField name="3er trim" numFmtId="0">
      <sharedItems containsString="0" containsBlank="1" containsNumber="1" minValue="0" maxValue="1000"/>
    </cacheField>
    <cacheField name="4to trim" numFmtId="0">
      <sharedItems containsString="0" containsBlank="1" containsNumber="1" minValue="0" maxValue="1000"/>
    </cacheField>
    <cacheField name="EJE 1er trim" numFmtId="0">
      <sharedItems containsBlank="1" containsMixedTypes="1" containsNumber="1" minValue="0" maxValue="584"/>
    </cacheField>
    <cacheField name="EJE 2do trim" numFmtId="0">
      <sharedItems containsBlank="1"/>
    </cacheField>
    <cacheField name="EJE 3er trim" numFmtId="0">
      <sharedItems containsBlank="1"/>
    </cacheField>
    <cacheField name="EJE 4to trim" numFmtId="0">
      <sharedItems containsBlank="1"/>
    </cacheField>
    <cacheField name="1er Trimestre" numFmtId="0">
      <sharedItems containsBlank="1" longText="1"/>
    </cacheField>
    <cacheField name="2do Trimestre" numFmtId="0">
      <sharedItems containsBlank="1"/>
    </cacheField>
    <cacheField name="3er Trimestre" numFmtId="0">
      <sharedItems containsBlank="1"/>
    </cacheField>
    <cacheField name="4to Trimestre" numFmtId="0">
      <sharedItems containsBlank="1"/>
    </cacheField>
    <cacheField name="rad1" numFmtId="0">
      <sharedItems containsBlank="1"/>
    </cacheField>
    <cacheField name="rad2" numFmtId="0">
      <sharedItems containsBlank="1"/>
    </cacheField>
    <cacheField name="rad3" numFmtId="0">
      <sharedItems containsBlank="1"/>
    </cacheField>
    <cacheField name="rad4" numFmtId="0">
      <sharedItems containsBlank="1"/>
    </cacheField>
    <cacheField name="OBSERVACIONES" numFmtId="0">
      <sharedItems containsBlank="1"/>
    </cacheField>
    <cacheField name="VERSIÓN " numFmtId="0">
      <sharedItems containsBlank="1" containsMixedTypes="1" containsNumber="1" containsInteger="1" minValue="2" maxValue="2"/>
    </cacheField>
    <cacheField name="Linea Base" numFmtId="0">
      <sharedItems containsBlank="1"/>
    </cacheField>
    <cacheField name="Fuente de información" numFmtId="0">
      <sharedItems containsBlank="1"/>
    </cacheField>
    <cacheField name="% DE CUMPL AÑO" numFmtId="0" formula="'EJE 2016'/'PR 2016'" databaseField="0"/>
    <cacheField name="%2017" numFmtId="0" formula="'EJE 2017'/'PR 2017'" databaseField="0"/>
    <cacheField name="% CUMPL 2018" numFmtId="0" formula="'EJE 2018'/'PR 2018'" databaseField="0"/>
    <cacheField name="% CUMPL 2019" numFmtId="0" formula="'EJE 2019'/#NAME?" databaseField="0"/>
    <cacheField name="% CUMPL 2020" numFmtId="0" formula="'EJE 2020'/'PR 2020'"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
  <r>
    <x v="0"/>
    <s v="ACTIVO"/>
    <m/>
    <x v="0"/>
    <x v="0"/>
    <s v="POSICIONAMIENTO COMO ENTE RECTOR"/>
    <x v="0"/>
    <s v="DESPACHO SECRETARÍA JURÍDICA"/>
    <m/>
    <m/>
    <s v="Plan de Gestión"/>
    <m/>
    <s v="Porcentaje de avance del Plan de Comunicaciones de la Secretaría Jurídica Distrital"/>
    <s v="Acciones"/>
    <s v="Acciones ejecutadas en el periodo"/>
    <s v="Total acciones programdas en el Plan de la vigencia"/>
    <s v="Son las acciones programadas y CUMPLIDOs del Plan de Comunicaciones"/>
    <s v="Acciones programadas y aprobadas necesarias para llevar a cabo el plan de Comunicaciones"/>
    <s v="Plan de Comunicaciones / Informes de gestión"/>
    <s v="Plan de Comunicaciones / Informes de gestión"/>
    <s v="nd"/>
    <s v="nd"/>
    <x v="0"/>
    <s v="Trimestral"/>
    <s v="Eficacia"/>
    <s v="Profesional Universitario Grado 18"/>
    <s v="Profesional Universitario Grado 18"/>
    <s v="Asesor (a) Despacho"/>
    <x v="0"/>
    <x v="0"/>
    <x v="0"/>
    <x v="0"/>
    <n v="1"/>
    <x v="0"/>
    <x v="0"/>
    <x v="0"/>
    <x v="0"/>
    <m/>
  </r>
  <r>
    <x v="1"/>
    <s v="INACTIVO"/>
    <m/>
    <x v="0"/>
    <x v="1"/>
    <s v="OPTIMIZACIÓN DE PROCESOS"/>
    <x v="1"/>
    <s v="DIRECCIÓN DE GESTIÓN CORPORATIVA"/>
    <m/>
    <m/>
    <s v="Procesos"/>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x v="0"/>
    <s v="Trimestral"/>
    <s v="Eficiencia"/>
    <s v="Técnico "/>
    <s v="Profesional Especializado"/>
    <s v="Director (a) de Gestión Corporativa"/>
    <x v="0"/>
    <x v="0"/>
    <x v="0"/>
    <x v="1"/>
    <s v="FINALIZADO"/>
    <x v="0"/>
    <x v="0"/>
    <x v="0"/>
    <x v="1"/>
    <s v="FINALIZADO"/>
  </r>
  <r>
    <x v="1"/>
    <s v="ACTIVO"/>
    <m/>
    <x v="0"/>
    <x v="2"/>
    <s v="OPTIMIZACIÓN DE PROCESOS"/>
    <x v="1"/>
    <s v="DIRECCIÓN DE GESTIÓN CORPORATIVA"/>
    <m/>
    <m/>
    <s v="Procesos"/>
    <m/>
    <s v="Número de días hábiles utilizados para la asignación o traslado de  PQRS / total de días del periodo"/>
    <s v="Días hábiles"/>
    <s v="Sumatoria de los días utilizados para la asignación de los PQRS"/>
    <s v="Total de días requeridos para la asignación o trasalado"/>
    <s v="Son el numero de PQR´S radicados a través del Bogotá te Escucha o el SIGA"/>
    <s v="Son los días utilizados para la asignación de los PQR´S"/>
    <s v="Sistema de información SIGA - SDQS"/>
    <s v="Sistema de información SIGA - SDQS"/>
    <s v="nd"/>
    <s v="nd"/>
    <x v="0"/>
    <s v="Trimestral"/>
    <s v="Efectividad"/>
    <s v="Técnico "/>
    <s v="Profesional Especializado"/>
    <s v="Director (a) de Gestión Corporativa"/>
    <x v="0"/>
    <x v="1"/>
    <x v="1"/>
    <x v="2"/>
    <n v="1.04"/>
    <x v="0"/>
    <x v="1"/>
    <x v="1"/>
    <x v="2"/>
    <m/>
  </r>
  <r>
    <x v="1"/>
    <s v="ACTIVO"/>
    <m/>
    <x v="0"/>
    <x v="3"/>
    <s v="OPTIMIZACIÓN DE PROCESOS"/>
    <x v="2"/>
    <s v="DIRECCIÓN DE GESTIÓN CORPORATIVA"/>
    <m/>
    <m/>
    <s v="Procesos"/>
    <m/>
    <s v="Sumatoria de la ejecución acumulada para el periodo de análisis"/>
    <s v="% Porcentaje de Ejecución Presupuestal"/>
    <s v="Sumatoria del valor de los registros presupuestales del rubro de funcionamiento / entidad"/>
    <s v="Valor del presupuesto disponible del rubro de funcionamiento / entidad"/>
    <s v="Son los registros presupuestales expedidos con cargo al rubro de funcionamiento en el periodo"/>
    <s v="Valor del presupuesto disponible registro de funcionamiento"/>
    <s v="SECRETARÍA DE HACIENDA - REPORTE PREDIS"/>
    <s v="SECRETARÍA DE HACIENDA - REPORTE PREDIS"/>
    <n v="0.63"/>
    <s v="SECRETARÍA DE HACIENDA - REPORTE PREDIS"/>
    <x v="1"/>
    <s v="Trimestral"/>
    <s v="Eficacia"/>
    <s v="Profesional Universitario"/>
    <s v="Profesional Especializado"/>
    <s v="Director (a) de Gestión Corporativa"/>
    <x v="0"/>
    <x v="2"/>
    <x v="2"/>
    <x v="3"/>
    <n v="0.9"/>
    <x v="0"/>
    <x v="2"/>
    <x v="2"/>
    <x v="3"/>
    <m/>
  </r>
  <r>
    <x v="1"/>
    <s v="INACTIVO"/>
    <m/>
    <x v="0"/>
    <x v="4"/>
    <s v="POSICIONAMIENTO COMO ENTE RECTOR"/>
    <x v="3"/>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x v="1"/>
    <s v="Trimestral"/>
    <s v="Eficacia"/>
    <m/>
    <m/>
    <m/>
    <x v="0"/>
    <x v="3"/>
    <x v="3"/>
    <x v="4"/>
    <n v="1"/>
    <x v="0"/>
    <x v="3"/>
    <x v="3"/>
    <x v="4"/>
    <m/>
  </r>
  <r>
    <x v="1"/>
    <s v="INACTIVO"/>
    <m/>
    <x v="0"/>
    <x v="5"/>
    <s v="OPTIMIZACIÓN DE PROCESOS"/>
    <x v="4"/>
    <s v="DIRECCIÓN DE GESTIÓN CORPORATIVA"/>
    <m/>
    <s v="Plan de Gestión"/>
    <s v="Procesos"/>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x v="2"/>
    <s v="Trimestral"/>
    <s v="Eficacia"/>
    <s v="Auxiliar administrativo DGC"/>
    <s v="Profesional Especializado DGC"/>
    <s v="Director (a) de Gestión Corporativa"/>
    <x v="0"/>
    <x v="4"/>
    <x v="4"/>
    <x v="5"/>
    <n v="0"/>
    <x v="0"/>
    <x v="4"/>
    <x v="4"/>
    <x v="5"/>
    <s v="ARMONIZADO"/>
  </r>
  <r>
    <x v="1"/>
    <s v="INACTIVO"/>
    <m/>
    <x v="0"/>
    <x v="5"/>
    <s v="OPTIMIZACIÓN DE PROCESOS"/>
    <x v="4"/>
    <s v="DIRECCIÓN DE GESTIÓN CORPORATIVA"/>
    <m/>
    <m/>
    <s v="Procesos"/>
    <m/>
    <s v="Promedio delcumplimiento de las etapas del PGD"/>
    <s v="pgd implementado"/>
    <s v="Promedio de la sumatoria  del cumplimiento del PGD del periodo"/>
    <s v="N.A."/>
    <s v="El total de actividades realizadas en el periodo divido las etapas planificadas en el periodo"/>
    <s v="N.A."/>
    <s v="PGD"/>
    <s v="Informe de contratista"/>
    <n v="0.5"/>
    <s v="indicador de DGC años anteriores"/>
    <x v="0"/>
    <s v="Trimestral"/>
    <s v="Eficacia"/>
    <m/>
    <s v="Profesional Especializado DGC"/>
    <s v="Director (a) de Gestión Corporativa"/>
    <x v="0"/>
    <x v="1"/>
    <x v="1"/>
    <x v="0"/>
    <n v="1"/>
    <x v="0"/>
    <x v="1"/>
    <x v="1"/>
    <x v="2"/>
    <m/>
  </r>
  <r>
    <x v="1"/>
    <s v="ACTIVO"/>
    <m/>
    <x v="0"/>
    <x v="6"/>
    <s v="OPTIMIZACIÓN DE PROCESOS"/>
    <x v="3"/>
    <s v="DIRECCIÓN DE GESTIÓN CORPORATIVA"/>
    <m/>
    <m/>
    <s v="Procesos"/>
    <m/>
    <s v="Sumatoria de las evaluaciones con calificación igual o superior a 3 / total de  evaluaciones aplicadas_x000a_Unidad de medida; nivel de percepción"/>
    <s v="% Percepción "/>
    <s v="Número de evaluaciones con calificación igual o superior a (3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x v="0"/>
    <s v="Semestral"/>
    <s v="Efectividad"/>
    <m/>
    <s v="Profesional Especializado"/>
    <s v="Director (a) de Gestión Corporativa"/>
    <x v="0"/>
    <x v="1"/>
    <x v="1"/>
    <x v="4"/>
    <n v="0.9"/>
    <x v="0"/>
    <x v="1"/>
    <x v="1"/>
    <x v="4"/>
    <m/>
  </r>
  <r>
    <x v="1"/>
    <s v="INACTIVO"/>
    <m/>
    <x v="0"/>
    <x v="7"/>
    <s v="OPTIMIZACIÓN DE PROCESOS"/>
    <x v="3"/>
    <s v="DIRECCIÓN DE GESTIÓN CORPORATIVA"/>
    <m/>
    <m/>
    <s v="Procesos"/>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x v="0"/>
    <s v="Semestral"/>
    <s v="Efectividad"/>
    <s v="Técnico DGC"/>
    <s v="Profesional Especializado"/>
    <s v="Director (a) de Gestión Corporativa"/>
    <x v="0"/>
    <x v="2"/>
    <x v="5"/>
    <x v="6"/>
    <n v="0.93"/>
    <x v="0"/>
    <x v="5"/>
    <x v="5"/>
    <x v="6"/>
    <m/>
  </r>
  <r>
    <x v="1"/>
    <s v="ACTIVO"/>
    <m/>
    <x v="0"/>
    <x v="8"/>
    <s v="OPTIMIZACIÓN DE PROCESOS"/>
    <x v="5"/>
    <s v="DIRECCIÓN DE GESTIÓN CORPORATIVA"/>
    <m/>
    <m/>
    <s v="Procesos"/>
    <m/>
    <s v="Sumatoria de solicitudes atendidas, dividido total de servicios requeridos"/>
    <s v="Servivios atendidos"/>
    <s v="Solicitudes de servicios atendidos"/>
    <s v="Solicitudes de servicios demandas"/>
    <s v="Son los requerimientos de servicios efecrtivamente prestados"/>
    <s v="Son las solicitudes de servicios de logísticaviabilizados (cafetería, personal de apoyo, transporte, entre otros)"/>
    <s v="Cuadro de control de consolidación de solicitud de servicios"/>
    <s v="Cuadro de control de consolidación de solicitud de servicios"/>
    <s v="nd"/>
    <s v="nd"/>
    <x v="0"/>
    <s v="Trimestral"/>
    <s v="Eficacia"/>
    <s v="Auxiliar administrativo de la DGC"/>
    <s v="Profesional Especializado"/>
    <s v="Director (a) de Gestión Corporativa"/>
    <x v="0"/>
    <x v="0"/>
    <x v="0"/>
    <x v="0"/>
    <n v="1"/>
    <x v="0"/>
    <x v="0"/>
    <x v="0"/>
    <x v="7"/>
    <m/>
  </r>
  <r>
    <x v="1"/>
    <s v="INACTIVO"/>
    <m/>
    <x v="0"/>
    <x v="9"/>
    <s v="OPTIMIZACIÓN DE PROCESOS"/>
    <x v="6"/>
    <s v="DIRECCIÓN DE GESTIÓN CORPORATIVA"/>
    <m/>
    <m/>
    <s v="Procesos"/>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x v="0"/>
    <s v="Trimestral"/>
    <s v="Eficacia"/>
    <s v="Auxiliar / Secretaria"/>
    <s v="Profesional Especializado"/>
    <s v="Director (a) de Gestión Corporativa"/>
    <x v="0"/>
    <x v="0"/>
    <x v="0"/>
    <x v="0"/>
    <n v="1"/>
    <x v="0"/>
    <x v="0"/>
    <x v="0"/>
    <x v="4"/>
    <m/>
  </r>
  <r>
    <x v="1"/>
    <s v="ACTIVO"/>
    <m/>
    <x v="0"/>
    <x v="10"/>
    <s v="OPTIMIZACIÓN DE PROCESOS"/>
    <x v="6"/>
    <s v="DIRECCIÓN DE GESTIÓN CORPORATIVA"/>
    <m/>
    <m/>
    <s v="Procesos"/>
    <m/>
    <m/>
    <m/>
    <m/>
    <m/>
    <m/>
    <m/>
    <m/>
    <m/>
    <m/>
    <m/>
    <x v="0"/>
    <s v="Trimestral"/>
    <s v="Eficacia"/>
    <s v="Auxiliar / Secretaria"/>
    <s v="Profesional Especializado"/>
    <s v="Director (a) de Gestión Corporativa"/>
    <x v="0"/>
    <x v="1"/>
    <x v="1"/>
    <x v="7"/>
    <n v="0"/>
    <x v="0"/>
    <x v="1"/>
    <x v="1"/>
    <x v="4"/>
    <m/>
  </r>
  <r>
    <x v="1"/>
    <s v="ACTIVO"/>
    <m/>
    <x v="0"/>
    <x v="11"/>
    <s v="OPTIMIZACIÓN DE PROCESOS"/>
    <x v="7"/>
    <s v="DIRECCIÓN DE GESTIÓN CORPORATIVA"/>
    <m/>
    <m/>
    <s v="Procesos"/>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x v="0"/>
    <s v="Trimestral"/>
    <s v="Eficacia"/>
    <s v="Auxiliar / Secretaria"/>
    <s v="Profesional Especializado"/>
    <s v="Director (a) de Gestión Corporativa"/>
    <x v="0"/>
    <x v="0"/>
    <x v="0"/>
    <x v="0"/>
    <n v="1"/>
    <x v="0"/>
    <x v="0"/>
    <x v="0"/>
    <x v="5"/>
    <s v="ARMONIZADO"/>
  </r>
  <r>
    <x v="1"/>
    <s v="ACTIVO"/>
    <m/>
    <x v="0"/>
    <x v="12"/>
    <s v="OPTIMIZACIÓN DE PROCESOS"/>
    <x v="7"/>
    <s v="DIRECCIÓN DE GESTIÓN CORPORATIVA"/>
    <m/>
    <m/>
    <s v="Procesos"/>
    <m/>
    <m/>
    <m/>
    <m/>
    <m/>
    <m/>
    <m/>
    <m/>
    <m/>
    <s v="nd"/>
    <s v="nd"/>
    <x v="1"/>
    <s v="Trimestral"/>
    <s v="Eficacia"/>
    <m/>
    <s v="Profesional Especializado"/>
    <s v="Director (a) de Gestión Corporativa"/>
    <x v="0"/>
    <x v="1"/>
    <x v="1"/>
    <x v="0"/>
    <n v="1"/>
    <x v="0"/>
    <x v="1"/>
    <x v="1"/>
    <x v="8"/>
    <m/>
  </r>
  <r>
    <x v="1"/>
    <s v="ACTIVO"/>
    <m/>
    <x v="1"/>
    <x v="13"/>
    <s v="OPTIMIZACIÓN DE PROCESOS"/>
    <x v="4"/>
    <s v="DIRECCIÓN DE GESTIÓN CORPORATIVA"/>
    <s v="Proceso"/>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x v="1"/>
    <s v="Trimestral"/>
    <s v="Eficacia"/>
    <s v="Contratista"/>
    <s v="Contratista"/>
    <s v="Director (a) de Gestión Corporativa"/>
    <x v="0"/>
    <x v="1"/>
    <x v="6"/>
    <x v="8"/>
    <n v="1"/>
    <x v="0"/>
    <x v="1"/>
    <x v="6"/>
    <x v="9"/>
    <m/>
  </r>
  <r>
    <x v="1"/>
    <s v="ACTIVO"/>
    <m/>
    <x v="1"/>
    <x v="14"/>
    <s v="OPTIMIZACIÓN DE PROCESOS"/>
    <x v="8"/>
    <s v="DIRECCIÓN DE GESTIÓN CORPORATIVA"/>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x v="2"/>
    <s v="Trimestral"/>
    <s v="Eficacia"/>
    <m/>
    <m/>
    <m/>
    <x v="0"/>
    <x v="1"/>
    <x v="0"/>
    <x v="0"/>
    <n v="1"/>
    <x v="0"/>
    <x v="1"/>
    <x v="0"/>
    <x v="4"/>
    <m/>
  </r>
  <r>
    <x v="2"/>
    <s v="ACTIVO"/>
    <m/>
    <x v="1"/>
    <x v="15"/>
    <s v="RESPALDO JURÍDICO QUE GENERA CONFIANZA. "/>
    <x v="9"/>
    <s v="DIRECCIÓN DISTRITAL DE ASUNTOS DISCIPLINARIOS"/>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x v="2"/>
    <s v="Trimestral"/>
    <s v="Eficacia"/>
    <s v="Profesional universitario grado15"/>
    <s v="Profesional universitario grado15 "/>
    <s v="Director (a) Distrital de Asuntos Disciplinarios"/>
    <x v="1"/>
    <x v="5"/>
    <x v="7"/>
    <x v="9"/>
    <n v="2"/>
    <x v="1"/>
    <x v="6"/>
    <x v="7"/>
    <x v="4"/>
    <m/>
  </r>
  <r>
    <x v="2"/>
    <s v="ACTIVO"/>
    <m/>
    <x v="1"/>
    <x v="16"/>
    <s v="POSICIONAMIENTO COMO ENTE RECTOR"/>
    <x v="9"/>
    <s v="DIRECCIÓN DISTRITAL DE ASUNTOS DISCIPLINARIOS"/>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x v="2"/>
    <s v="Trimestral"/>
    <s v="Eficacia"/>
    <s v="Profesional universitario grado15"/>
    <s v="Profesional universitario grado15"/>
    <s v="Director (a) Distrital de Asuntos Disciplinarios"/>
    <x v="1"/>
    <x v="6"/>
    <x v="8"/>
    <x v="10"/>
    <n v="2000"/>
    <x v="1"/>
    <x v="7"/>
    <x v="8"/>
    <x v="10"/>
    <m/>
  </r>
  <r>
    <x v="2"/>
    <s v="ACTIVO"/>
    <m/>
    <x v="1"/>
    <x v="17"/>
    <s v="POSICIONAMIENTO COMO ENTE RECTOR"/>
    <x v="9"/>
    <s v="DIRECCIÓN DISTRITAL DE ASUNTOS DISCIPLINARIOS"/>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x v="2"/>
    <s v="Trimestral"/>
    <s v="Eficacia"/>
    <s v="Profesional universitario grado15"/>
    <s v="Profesional universitario grado15"/>
    <s v="Director (a) Distrital de Asuntos Disciplinarios"/>
    <x v="2"/>
    <x v="0"/>
    <x v="7"/>
    <x v="0"/>
    <n v="0"/>
    <x v="2"/>
    <x v="0"/>
    <x v="7"/>
    <x v="11"/>
    <m/>
  </r>
  <r>
    <x v="2"/>
    <s v="ACTIVO"/>
    <m/>
    <x v="0"/>
    <x v="18"/>
    <s v="OPTIMIZACIÓN DE PROCESOS"/>
    <x v="9"/>
    <s v="DIRECCIÓN DISTRITAL DE ASUNTOS DISCIPLINARIOS"/>
    <s v="Plan de Gestión"/>
    <m/>
    <m/>
    <m/>
    <s v="Porcentaje de avance en la implementación de la herramienta de seguimiento y control a conductas con mayor incidencia disiciplinaria"/>
    <s v="Herramienta de seguimiento y control"/>
    <m/>
    <m/>
    <m/>
    <m/>
    <m/>
    <m/>
    <m/>
    <m/>
    <x v="2"/>
    <s v="Trimestral"/>
    <s v="Eficacia"/>
    <s v="Profesional universitario grado15"/>
    <s v="Profesional universitario grado15"/>
    <s v="Director (a) Distrital de Asuntos Disciplinarios"/>
    <x v="0"/>
    <x v="7"/>
    <x v="4"/>
    <x v="11"/>
    <m/>
    <x v="0"/>
    <x v="8"/>
    <x v="9"/>
    <x v="12"/>
    <s v="CUMPLIDO"/>
  </r>
  <r>
    <x v="2"/>
    <s v="ACTIVO"/>
    <m/>
    <x v="0"/>
    <x v="19"/>
    <s v="OPTIMIZACIÓN DE PROCESOS"/>
    <x v="10"/>
    <s v="DIRECCIÓN DISTRITAL DE ASUNTOS DISCIPLINARIOS"/>
    <s v="Plan de Gestión"/>
    <s v="Procesos"/>
    <m/>
    <m/>
    <s v="Sumatoria de las quejas disiciplinarias evaluadas / Total de quejas radicadas"/>
    <s v="Quejas evaluadas"/>
    <s v="Número de quejas evaluadas"/>
    <s v="Número de quejas disiciplinarias radicadas"/>
    <s v="Total de quejas disiciplinarias que cuenten con proyecto de decisión que en derecho corresponde"/>
    <s v="Total de quejas disiciplinarias formales cuyo merito originó una actuación disciplinaria"/>
    <s v="MEMORANDOS DE  - PLANILLA"/>
    <s v="ACTAS DE REPARTO"/>
    <s v="nd"/>
    <s v="nd"/>
    <x v="0"/>
    <m/>
    <m/>
    <m/>
    <m/>
    <m/>
    <x v="3"/>
    <x v="1"/>
    <x v="1"/>
    <x v="0"/>
    <n v="1"/>
    <x v="0"/>
    <x v="1"/>
    <x v="1"/>
    <x v="2"/>
    <n v="1"/>
  </r>
  <r>
    <x v="2"/>
    <s v="ACTIVO"/>
    <m/>
    <x v="0"/>
    <x v="20"/>
    <s v="OPTIMIZACIÓN DE PROCESOS"/>
    <x v="10"/>
    <s v="DIRECCIÓN DISTRITAL DE ASUNTOS DISCIPLINARIOS"/>
    <s v="Plan de Gestión"/>
    <s v="Procesos"/>
    <m/>
    <m/>
    <s v="Sumatoria de las quejas disiciplinarias "/>
    <s v="Quejas radicadas"/>
    <s v="Asuntos recepcionados "/>
    <s v="Asunto Tramitados "/>
    <s v="suma del numero de PQR´S "/>
    <s v="suma del numero de asuntos que se tramitan"/>
    <s v="SIGA, SDQS"/>
    <s v="SIGA, SDQS"/>
    <s v="nd"/>
    <s v="nd"/>
    <x v="0"/>
    <m/>
    <m/>
    <m/>
    <m/>
    <m/>
    <x v="3"/>
    <x v="8"/>
    <x v="0"/>
    <x v="0"/>
    <n v="1"/>
    <x v="3"/>
    <x v="9"/>
    <x v="0"/>
    <x v="5"/>
    <s v="ARMONIZADO"/>
  </r>
  <r>
    <x v="2"/>
    <s v="INACTIVO"/>
    <m/>
    <x v="0"/>
    <x v="21"/>
    <s v="OPTIMIZACIÓN DE PROCESOS"/>
    <x v="9"/>
    <s v="DIRECCIÓN DISTRITAL DE ASUNTOS DISCIPLINARIOS"/>
    <s v="Plan de Gestión"/>
    <s v="Procesos"/>
    <m/>
    <m/>
    <s v="Porcentaje de avance en la metodología de verificación de la impelementación y actualización del SID"/>
    <s v="Metodología de verificación"/>
    <m/>
    <m/>
    <m/>
    <m/>
    <m/>
    <m/>
    <m/>
    <m/>
    <x v="2"/>
    <s v="Trimestral"/>
    <s v="Eficacia"/>
    <m/>
    <m/>
    <m/>
    <x v="0"/>
    <x v="9"/>
    <x v="9"/>
    <x v="11"/>
    <m/>
    <x v="0"/>
    <x v="10"/>
    <x v="10"/>
    <x v="4"/>
    <m/>
  </r>
  <r>
    <x v="3"/>
    <s v="ACTIVO"/>
    <m/>
    <x v="0"/>
    <x v="22"/>
    <s v="POSICIONAMIENTO COMO ENTE RECTOR"/>
    <x v="11"/>
    <s v="DIRECCIÓN DISTRITAL DE DEFENSA JUDICIAL Y PREVENCIÓN DEL DAÑO ANTIJURÍDICO"/>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x v="0"/>
    <s v="Trimestral"/>
    <s v="Eficacia"/>
    <s v="Profesional Universitario Grado 1"/>
    <s v="Profesional Universitario Grado 1"/>
    <s v="Director(a) Distirtal de Defensa Judicial y Prevención del Daño Antijurídico  "/>
    <x v="0"/>
    <x v="0"/>
    <x v="0"/>
    <x v="0"/>
    <n v="1"/>
    <x v="0"/>
    <x v="0"/>
    <x v="0"/>
    <x v="4"/>
    <m/>
  </r>
  <r>
    <x v="3"/>
    <s v="ACTIVO"/>
    <m/>
    <x v="1"/>
    <x v="23"/>
    <s v="RESPALDO JURÍDICO QUE GENERA CONFIANZA. "/>
    <x v="11"/>
    <s v="DIRECCIÓN DISTRITAL DE DEFENSA JUDICIAL Y PREVENCIÓN DEL DAÑO ANTIJURÍDICO"/>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x v="0"/>
    <s v="Trimestral"/>
    <s v="Eficiencia"/>
    <s v="Profesional Universitario Grado 1"/>
    <s v="Profesional Universitario Grado 1"/>
    <s v="Director(a) Distirtal de Defensa Judicial y Prevención del Daño Antijurídico  "/>
    <x v="4"/>
    <x v="10"/>
    <x v="10"/>
    <x v="12"/>
    <n v="0.82"/>
    <x v="4"/>
    <x v="11"/>
    <x v="11"/>
    <x v="13"/>
    <m/>
  </r>
  <r>
    <x v="3"/>
    <s v="ACTIVO"/>
    <m/>
    <x v="0"/>
    <x v="24"/>
    <s v="POSICIONAMIENTO COMO ENTE RECTOR"/>
    <x v="11"/>
    <s v="DIRECCIÓN DISTRITAL DE DEFENSA JUDICIAL Y PREVENCIÓN DEL DAÑO ANTIJURÍDICO"/>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x v="2"/>
    <s v="Trimestral"/>
    <s v="Eficacia"/>
    <s v="Profesional Universitario Grado 1"/>
    <s v="Profesional Universitario Grado 1"/>
    <s v="Director(a) Distirtal de Defensa Judicial y Prevención del Daño Antijurídico  "/>
    <x v="0"/>
    <x v="5"/>
    <x v="7"/>
    <x v="9"/>
    <n v="2"/>
    <x v="0"/>
    <x v="12"/>
    <x v="7"/>
    <x v="4"/>
    <m/>
  </r>
  <r>
    <x v="3"/>
    <s v="ACTIVO"/>
    <m/>
    <x v="1"/>
    <x v="25"/>
    <s v="POSICIONAMIENTO COMO ENTE RECTOR"/>
    <x v="11"/>
    <s v="DIRECCIÓN DISTRITAL DE DEFENSA JUDICIAL Y PREVENCIÓN DEL DAÑO ANTIJURÍDICO"/>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x v="0"/>
    <s v="Trimestral"/>
    <s v="Eficiencia"/>
    <s v="Profesional Universitario Grado 1"/>
    <s v="Profesional Universitario Grado 1"/>
    <s v="Director(a) Distirtal de Defensa Judicial y Prevención del Daño Antijurídico  "/>
    <x v="4"/>
    <x v="10"/>
    <x v="10"/>
    <x v="12"/>
    <n v="0.82"/>
    <x v="5"/>
    <x v="13"/>
    <x v="12"/>
    <x v="14"/>
    <m/>
  </r>
  <r>
    <x v="3"/>
    <s v="ACTIVO"/>
    <m/>
    <x v="0"/>
    <x v="26"/>
    <s v="POSICIONAMIENTO COMO ENTE RECTOR"/>
    <x v="11"/>
    <s v="DIRECCIÓN DISTRITAL DE DEFENSA JUDICIAL Y PREVENCIÓN DEL DAÑO ANTIJURÍDICO"/>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x v="0"/>
    <s v="Trimestral"/>
    <s v="Eficacia"/>
    <s v="Profesional Universitario Grado 1"/>
    <s v="Profesional Universitario Grado 1"/>
    <s v="Director(a) Distirtal de Defensa Judicial y Prevención del Daño Antijurídico  "/>
    <x v="0"/>
    <x v="0"/>
    <x v="0"/>
    <x v="0"/>
    <n v="1"/>
    <x v="0"/>
    <x v="0"/>
    <x v="0"/>
    <x v="4"/>
    <m/>
  </r>
  <r>
    <x v="4"/>
    <s v="ACTIVO"/>
    <m/>
    <x v="1"/>
    <x v="27"/>
    <s v="OPTIMIZACIÓN DE PROCESOS"/>
    <x v="12"/>
    <s v="DIRECCIÓN DISTRITAL DE DOCTRINA Y ASUNTOS NORMATIVOS"/>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x v="3"/>
    <s v="Trimestral"/>
    <s v="Eficiencia"/>
    <s v="Secretaria de la DDDAN"/>
    <s v="Contratista de la DDDAN"/>
    <s v="Director(a) de la DDDAN"/>
    <x v="5"/>
    <x v="11"/>
    <x v="11"/>
    <x v="13"/>
    <n v="22"/>
    <x v="6"/>
    <x v="14"/>
    <x v="13"/>
    <x v="0"/>
    <m/>
  </r>
  <r>
    <x v="4"/>
    <s v="ACTIVO"/>
    <m/>
    <x v="0"/>
    <x v="28"/>
    <s v="OPTIMIZACIÓN DE PROCESOS"/>
    <x v="12"/>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x v="2"/>
    <m/>
    <m/>
    <m/>
    <m/>
    <m/>
    <x v="0"/>
    <x v="0"/>
    <x v="12"/>
    <x v="11"/>
    <m/>
    <x v="0"/>
    <x v="0"/>
    <x v="14"/>
    <x v="12"/>
    <s v="CUMPLIDO"/>
  </r>
  <r>
    <x v="4"/>
    <s v="ACTIVO"/>
    <m/>
    <x v="0"/>
    <x v="29"/>
    <s v="OPTIMIZACIÓN DE PROCESOS"/>
    <x v="12"/>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x v="2"/>
    <m/>
    <m/>
    <m/>
    <m/>
    <m/>
    <x v="0"/>
    <x v="7"/>
    <x v="4"/>
    <x v="11"/>
    <m/>
    <x v="0"/>
    <x v="8"/>
    <x v="0"/>
    <x v="4"/>
    <m/>
  </r>
  <r>
    <x v="4"/>
    <s v="ACTIVO"/>
    <m/>
    <x v="0"/>
    <x v="30"/>
    <s v="OPTIMIZACIÓN DE PROCESOS"/>
    <x v="12"/>
    <s v="DIRECCIÓN DISTRITAL DE DOCTRINA Y ASUNTOS NORMATIVOS"/>
    <s v="Plan de Gestión"/>
    <m/>
    <m/>
    <m/>
    <m/>
    <m/>
    <m/>
    <s v="Por definir"/>
    <s v="Por definir"/>
    <s v="Por definir"/>
    <s v="Por definir"/>
    <s v="Por definir"/>
    <s v="Por definir"/>
    <s v="Por definir"/>
    <x v="2"/>
    <m/>
    <m/>
    <m/>
    <m/>
    <m/>
    <x v="0"/>
    <x v="1"/>
    <x v="1"/>
    <x v="0"/>
    <m/>
    <x v="0"/>
    <x v="1"/>
    <x v="1"/>
    <x v="0"/>
    <m/>
  </r>
  <r>
    <x v="4"/>
    <s v="ACTIVO"/>
    <m/>
    <x v="0"/>
    <x v="31"/>
    <s v="OPTIMIZACIÓN DE PROCESOS"/>
    <x v="12"/>
    <s v="DIRECCIÓN DISTRITAL DE DOCTRINA Y ASUNTOS NORMATIVOS"/>
    <s v="Plan de Gestión"/>
    <m/>
    <m/>
    <m/>
    <m/>
    <m/>
    <m/>
    <s v="Por definir"/>
    <s v="Por definir"/>
    <s v="Por definir"/>
    <s v="Por definir"/>
    <s v="Por definir"/>
    <s v="Por definir"/>
    <s v="Por definir"/>
    <x v="2"/>
    <m/>
    <m/>
    <m/>
    <m/>
    <m/>
    <x v="0"/>
    <x v="1"/>
    <x v="0"/>
    <x v="11"/>
    <m/>
    <x v="0"/>
    <x v="1"/>
    <x v="0"/>
    <x v="12"/>
    <s v="CUMPLIDO"/>
  </r>
  <r>
    <x v="5"/>
    <s v="ACTIVO"/>
    <m/>
    <x v="1"/>
    <x v="32"/>
    <s v="RESPALDO JURÍDICO QUE GENERA CONFIANZA. "/>
    <x v="13"/>
    <s v="DIRECCIÓN DISTRITAL DE INSPECCIÓN, VIGILANCIA Y CONTROL DE PERSONAS JURÍDICAS SIN ÁNIMO DE LUCRO"/>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x v="2"/>
    <s v="Mensual"/>
    <s v="Eficacia"/>
    <s v="Profesional Universitario Grado 18/ Contratista"/>
    <s v="Profesional Universitario Grado 18/ Contratista"/>
    <s v="Director(a) Distirtal de Inspección Vigilancia y Control de PJ Sin Ánimo de Lucro"/>
    <x v="6"/>
    <x v="12"/>
    <x v="13"/>
    <x v="14"/>
    <n v="400"/>
    <x v="7"/>
    <x v="15"/>
    <x v="15"/>
    <x v="4"/>
    <m/>
  </r>
  <r>
    <x v="5"/>
    <s v="ACTIVO"/>
    <m/>
    <x v="1"/>
    <x v="33"/>
    <s v="POSICIONAMIENTO COMO ENTE RECTOR"/>
    <x v="13"/>
    <s v="DIRECCIÓN DISTRITAL DE INSPECCIÓN, VIGILANCIA Y CONTROL DE PERSONAS JURÍDICAS SIN ÁNIMO DE LUCRO"/>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x v="1"/>
    <s v="Semestral"/>
    <s v="Eficacia"/>
    <s v="Profesional Universitario Grado 18 / Contratista"/>
    <s v="Profesional Universitario Grado 18 / Contratista"/>
    <s v="Director(a) Distirtal de Inspección Vigilancia y Control de PJ Sin Ánimo de Lucro"/>
    <x v="7"/>
    <x v="13"/>
    <x v="14"/>
    <x v="15"/>
    <n v="0.87"/>
    <x v="8"/>
    <x v="16"/>
    <x v="16"/>
    <x v="15"/>
    <m/>
  </r>
  <r>
    <x v="5"/>
    <s v="ACTIVO"/>
    <m/>
    <x v="0"/>
    <x v="34"/>
    <s v="POSICIONAMIENTO COMO ENTE RECTOR"/>
    <x v="13"/>
    <s v="DIRECCIÓN DISTRITAL DE INSPECCIÓN, VIGILANCIA Y CONTROL DE PERSONAS JURÍDICAS SIN ÁNIMO DE LUCRO"/>
    <s v="Plan de Gestión"/>
    <m/>
    <m/>
    <m/>
    <s v="Porcentaje de avance del documento técnico para la formulación de política de IVC en el distrito capital"/>
    <s v="Documento Técnico"/>
    <s v="pendiente"/>
    <m/>
    <m/>
    <m/>
    <m/>
    <m/>
    <s v="nd"/>
    <s v="nd"/>
    <x v="1"/>
    <s v="Trimestral"/>
    <s v="Eficacia"/>
    <m/>
    <m/>
    <m/>
    <x v="0"/>
    <x v="14"/>
    <x v="15"/>
    <x v="0"/>
    <m/>
    <x v="0"/>
    <x v="17"/>
    <x v="10"/>
    <x v="2"/>
    <m/>
  </r>
  <r>
    <x v="5"/>
    <s v="INACTIVO"/>
    <m/>
    <x v="0"/>
    <x v="35"/>
    <s v="RESPALDO JURÍDICO QUE GENERA CONFIANZA. "/>
    <x v="13"/>
    <s v="DIRECCIÓN DISTRITAL DE INSPECCIÓN, VIGILANCIA Y CONTROL DE PERSONAS JURÍDICAS SIN ÁNIMO DE LUCRO"/>
    <s v="Plan de Gestión"/>
    <m/>
    <m/>
    <m/>
    <s v="Porcentaje de avance en el fortalecmiento de un canal  de comunicaciónque optimice la atención a la ciudadanía"/>
    <m/>
    <m/>
    <m/>
    <m/>
    <m/>
    <m/>
    <m/>
    <m/>
    <m/>
    <x v="2"/>
    <s v="Trimestral"/>
    <s v="Eficacia"/>
    <m/>
    <m/>
    <m/>
    <x v="0"/>
    <x v="0"/>
    <x v="12"/>
    <x v="16"/>
    <s v="CUMPLIDO"/>
    <x v="0"/>
    <x v="0"/>
    <x v="14"/>
    <x v="12"/>
    <s v="CUMPLIDO"/>
  </r>
  <r>
    <x v="5"/>
    <s v="INACTIVO"/>
    <m/>
    <x v="0"/>
    <x v="36"/>
    <s v="MODERNIZACIÓN DE SISTEMAS DE INFORMACIÓN. "/>
    <x v="13"/>
    <s v="DIRECCIÓN DISTRITAL DE INSPECCIÓN, VIGILANCIA Y CONTROL DE PERSONAS JURÍDICAS SIN ÁNIMO DE LUCRO"/>
    <s v="Plan de Gestión"/>
    <m/>
    <m/>
    <m/>
    <s v="Porcentaje de avance de la estrategia para la optimización del SIPEJ"/>
    <m/>
    <m/>
    <m/>
    <m/>
    <m/>
    <m/>
    <m/>
    <m/>
    <m/>
    <x v="2"/>
    <s v="Trimestral"/>
    <s v="Eficacia"/>
    <m/>
    <m/>
    <m/>
    <x v="0"/>
    <x v="0"/>
    <x v="12"/>
    <x v="16"/>
    <s v="CUMPLIDO"/>
    <x v="9"/>
    <x v="18"/>
    <x v="14"/>
    <x v="12"/>
    <s v="CUMPLIDO"/>
  </r>
  <r>
    <x v="5"/>
    <s v="INACTIVO"/>
    <m/>
    <x v="0"/>
    <x v="37"/>
    <s v="OPTIMIZACIÓN DE PROCESOS"/>
    <x v="13"/>
    <s v="DIRECCIÓN DISTRITAL DE INSPECCIÓN, VIGILANCIA Y CONTROL DE PERSONAS JURÍDICAS SIN ÁNIMO DE LUCRO"/>
    <s v="Plan de Gestión"/>
    <m/>
    <m/>
    <m/>
    <s v="Procentaje de procesos administrativos sancionatorios terminados"/>
    <m/>
    <s v="pendiente"/>
    <m/>
    <m/>
    <m/>
    <m/>
    <m/>
    <m/>
    <m/>
    <x v="0"/>
    <s v="Trimestral"/>
    <s v="Eficacia"/>
    <m/>
    <m/>
    <m/>
    <x v="0"/>
    <x v="15"/>
    <x v="16"/>
    <x v="8"/>
    <n v="0.8"/>
    <x v="0"/>
    <x v="5"/>
    <x v="17"/>
    <x v="4"/>
    <m/>
  </r>
  <r>
    <x v="6"/>
    <s v="ACTIVO"/>
    <m/>
    <x v="1"/>
    <x v="38"/>
    <s v="POSICIONAMIENTO COMO ENTE RECTOR"/>
    <x v="14"/>
    <s v="DIRECCIÓN DISTRITAL DE POLÍTICA E INFORMÁTICA JURÍDICA"/>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x v="2"/>
    <s v="Trimestral"/>
    <s v="Eficacia"/>
    <s v="Profesional Universitario Grado 1"/>
    <s v="Profesional Universitario Grado 2"/>
    <s v="Director(a) Distirtal de Política e Informática Jurídica "/>
    <x v="8"/>
    <x v="16"/>
    <x v="17"/>
    <x v="17"/>
    <n v="1"/>
    <x v="10"/>
    <x v="19"/>
    <x v="18"/>
    <x v="4"/>
    <m/>
  </r>
  <r>
    <x v="6"/>
    <s v="ACTIVO"/>
    <m/>
    <x v="1"/>
    <x v="39"/>
    <s v="POSICIONAMIENTO COMO ENTE RECTOR"/>
    <x v="14"/>
    <s v="DIRECCIÓN DISTRITAL DE POLÍTICA E INFORMÁTICA JURÍDICA"/>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x v="2"/>
    <s v="Trimestral"/>
    <s v="Eficacia"/>
    <s v="Profesional Universitario Grado 1"/>
    <s v="Profesional Universitario Grado 1"/>
    <s v="Director(a) Distirtal de Política e Informática Jurídica "/>
    <x v="9"/>
    <x v="17"/>
    <x v="18"/>
    <x v="18"/>
    <n v="5"/>
    <x v="11"/>
    <x v="20"/>
    <x v="19"/>
    <x v="4"/>
    <m/>
  </r>
  <r>
    <x v="6"/>
    <s v="INACTIVO"/>
    <m/>
    <x v="0"/>
    <x v="40"/>
    <s v="MODERNIZACIÓN DE SISTEMAS DE INFORMACIÓN. "/>
    <x v="14"/>
    <s v="DIRECCIÓN DISTRITAL DE POLÍTICA E INFORMÁTICA JURÍDICA"/>
    <s v="Plan de Gestión"/>
    <m/>
    <m/>
    <m/>
    <m/>
    <m/>
    <m/>
    <m/>
    <m/>
    <m/>
    <m/>
    <m/>
    <m/>
    <m/>
    <x v="2"/>
    <s v="Trimestral"/>
    <s v="Eficacia"/>
    <m/>
    <m/>
    <m/>
    <x v="0"/>
    <x v="0"/>
    <x v="19"/>
    <x v="7"/>
    <n v="0"/>
    <x v="0"/>
    <x v="0"/>
    <x v="14"/>
    <x v="12"/>
    <s v="CUMPLIDO"/>
  </r>
  <r>
    <x v="6"/>
    <s v="ACTIVO"/>
    <m/>
    <x v="0"/>
    <x v="41"/>
    <s v="RESPALDO JURÍDICO QUE GENERA CONFIANZA. "/>
    <x v="14"/>
    <s v="DIRECCIÓN DISTRITAL DE POLÍTICA E INFORMÁTICA JURÍDICA"/>
    <s v="Plan de Gestión"/>
    <m/>
    <m/>
    <m/>
    <m/>
    <m/>
    <m/>
    <m/>
    <m/>
    <m/>
    <m/>
    <m/>
    <m/>
    <m/>
    <x v="0"/>
    <s v="Trimestral"/>
    <s v="Eficacia"/>
    <m/>
    <m/>
    <m/>
    <x v="0"/>
    <x v="0"/>
    <x v="0"/>
    <x v="0"/>
    <n v="1"/>
    <x v="0"/>
    <x v="0"/>
    <x v="0"/>
    <x v="2"/>
    <m/>
  </r>
  <r>
    <x v="6"/>
    <s v="ACTIVO"/>
    <m/>
    <x v="0"/>
    <x v="42"/>
    <s v="POSICIONAMIENTO COMO ENTE RECTOR"/>
    <x v="14"/>
    <s v="DIRECCIÓN DISTRITAL DE POLÍTICA E INFORMÁTICA JURÍDICA"/>
    <s v="Plan de Gestión"/>
    <m/>
    <m/>
    <m/>
    <m/>
    <m/>
    <m/>
    <m/>
    <m/>
    <m/>
    <m/>
    <m/>
    <m/>
    <m/>
    <x v="2"/>
    <s v="Trimestral"/>
    <s v="Eficacia"/>
    <m/>
    <m/>
    <m/>
    <x v="0"/>
    <x v="18"/>
    <x v="20"/>
    <x v="19"/>
    <n v="8"/>
    <x v="0"/>
    <x v="21"/>
    <x v="20"/>
    <x v="4"/>
    <m/>
  </r>
  <r>
    <x v="6"/>
    <s v="ACTIVO"/>
    <m/>
    <x v="1"/>
    <x v="43"/>
    <s v="POSICIONAMIENTO COMO ENTE RECTOR"/>
    <x v="14"/>
    <s v="DIRECCIÓN DISTRITAL DE POLÍTICA E INFORMÁTICA JURÍDICA"/>
    <s v="Proyecto de Inversión 7501"/>
    <m/>
    <m/>
    <m/>
    <s v="Promedio de Cumplimiento en la implementación del Modelo de Gerencia Juridica_x000a_"/>
    <s v="Porcentaje de Implementación"/>
    <s v="Porcentaje de cumplimiento en la implementación del Modelo de Gerencia Jurídica"/>
    <s v="N.A."/>
    <s v="Planes de acción adoptados con las Entidades Distritales"/>
    <s v="N.A."/>
    <s v="Registro de asistencia de reuniones, presentaciones- Actas de Comités, Planes de acción"/>
    <s v="N.A."/>
    <s v="N.A."/>
    <s v="N.A."/>
    <x v="2"/>
    <s v="Trimestral"/>
    <s v="Eficacia"/>
    <s v="Profesional Universitario 1"/>
    <s v="Profesional Universitario 13"/>
    <s v="Director (a) Distrital de Política e Informática"/>
    <x v="0"/>
    <x v="1"/>
    <x v="6"/>
    <x v="20"/>
    <n v="0.2"/>
    <x v="1"/>
    <x v="22"/>
    <x v="21"/>
    <x v="16"/>
    <m/>
  </r>
  <r>
    <x v="7"/>
    <s v="INACTIVO"/>
    <m/>
    <x v="0"/>
    <x v="44"/>
    <s v="OPTIMIZACIÓN DE PROCESOS"/>
    <x v="15"/>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x v="1"/>
    <s v="Trimestral"/>
    <s v="Eficacia"/>
    <m/>
    <m/>
    <m/>
    <x v="0"/>
    <x v="14"/>
    <x v="21"/>
    <x v="11"/>
    <m/>
    <x v="0"/>
    <x v="17"/>
    <x v="22"/>
    <x v="4"/>
    <m/>
  </r>
  <r>
    <x v="7"/>
    <s v="INACTIVO"/>
    <m/>
    <x v="0"/>
    <x v="45"/>
    <s v="POSICIONAMIENTO COMO ENTE RECTOR"/>
    <x v="15"/>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x v="2"/>
    <s v="Semestral"/>
    <s v="Eficacia"/>
    <m/>
    <m/>
    <m/>
    <x v="0"/>
    <x v="1"/>
    <x v="0"/>
    <x v="0"/>
    <m/>
    <x v="0"/>
    <x v="1"/>
    <x v="0"/>
    <x v="4"/>
    <m/>
  </r>
  <r>
    <x v="7"/>
    <s v="ACTIVO"/>
    <m/>
    <x v="0"/>
    <x v="46"/>
    <s v="OPTIMIZACIÓN DE PROCESOS"/>
    <x v="15"/>
    <s v="OFICINA ASESORA DE PLANEACIÓN"/>
    <s v="Plan de Gestión"/>
    <m/>
    <m/>
    <m/>
    <s v="Número de sesiones realizadas para la fortalecer la gestión del conocimiento."/>
    <s v="sesiones"/>
    <s v="Número de sesiones desarrolladas para la fortalecer la gestión del conocimiento en la Oficina Asesora de Planeación."/>
    <s v="N.A."/>
    <s v="Número de sesiones desarrolladas para la fortalecer la gestión del conocimiento en la Oficina Asesora de Planeación."/>
    <s v="N.A."/>
    <s v="Informe de Gestión de la Oficina Asesora de Planeación"/>
    <s v="N.A."/>
    <s v="nd"/>
    <s v="nd"/>
    <x v="2"/>
    <s v="Trimestral"/>
    <s v="Eficacia"/>
    <m/>
    <m/>
    <m/>
    <x v="0"/>
    <x v="1"/>
    <x v="1"/>
    <x v="17"/>
    <n v="6"/>
    <x v="0"/>
    <x v="1"/>
    <x v="1"/>
    <x v="4"/>
    <m/>
  </r>
  <r>
    <x v="7"/>
    <s v="ACTIVO"/>
    <m/>
    <x v="0"/>
    <x v="47"/>
    <s v="OPTIMIZACIÓN DE PROCESOS"/>
    <x v="15"/>
    <s v="OFICINA ASESORA DE PLANEACIÓN"/>
    <s v="Plan de Gestión"/>
    <m/>
    <m/>
    <m/>
    <s v="Porcentaje de avance en el cumplimiento de estrategias  para mejorar las prácticas de gestión institucional en el Proceso de Planeación y Mejora Continua."/>
    <s v="Avance de Cumplimiento"/>
    <s v="Promedio de los porcentajes de cumplimiento de las herramientas que conforman una  estrategia, para mejorar las prácticas de gestión institucional"/>
    <s v="N.A."/>
    <s v="Promedio de avance en los planes de trabajo de la estrategia definida para cada periodo"/>
    <s v="N.A."/>
    <s v="Plan de Trabajo de los servidores de  la Oficina Asesora de Planeación. / Informe de gestión de la OAP"/>
    <s v="N.A."/>
    <s v="nd"/>
    <s v="nd"/>
    <x v="0"/>
    <s v="Trimestral"/>
    <s v="Eficacia"/>
    <m/>
    <m/>
    <m/>
    <x v="0"/>
    <x v="1"/>
    <x v="1"/>
    <x v="0"/>
    <n v="1"/>
    <x v="0"/>
    <x v="1"/>
    <x v="1"/>
    <x v="0"/>
    <m/>
  </r>
  <r>
    <x v="7"/>
    <s v="ACTIVO"/>
    <m/>
    <x v="1"/>
    <x v="48"/>
    <s v="OPTIMIZACIÓN DE PROCESOS"/>
    <x v="15"/>
    <s v="OFICINA ASESORA DE PLANEACIÓN"/>
    <s v="Proceso"/>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x v="2"/>
    <s v="Trimestral"/>
    <s v="Eficacia"/>
    <s v="Contratista OAP"/>
    <s v="Contratista OAP"/>
    <s v="JEFE OAP"/>
    <x v="10"/>
    <x v="14"/>
    <x v="6"/>
    <x v="21"/>
    <n v="0.1"/>
    <x v="12"/>
    <x v="23"/>
    <x v="23"/>
    <x v="17"/>
    <m/>
  </r>
  <r>
    <x v="7"/>
    <s v="INACTIVO"/>
    <m/>
    <x v="0"/>
    <x v="49"/>
    <s v="OPTIMIZACIÓN DE PROCESOS"/>
    <x v="15"/>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x v="2"/>
    <s v="Anual"/>
    <s v="Eficacia"/>
    <m/>
    <m/>
    <m/>
    <x v="0"/>
    <x v="0"/>
    <x v="22"/>
    <x v="11"/>
    <m/>
    <x v="0"/>
    <x v="0"/>
    <x v="24"/>
    <x v="18"/>
    <m/>
  </r>
  <r>
    <x v="7"/>
    <s v="INACTIVO"/>
    <m/>
    <x v="0"/>
    <x v="50"/>
    <s v="OPTIMIZACIÓN DE PROCESOS"/>
    <x v="15"/>
    <s v="OFICINA ASESORA DE PLANEACIÓN"/>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x v="2"/>
    <s v="Trimestral"/>
    <s v="Eficacia"/>
    <s v="Contratista OAP"/>
    <s v="Contratista OAP"/>
    <s v="JEFE OAP"/>
    <x v="2"/>
    <x v="1"/>
    <x v="12"/>
    <x v="11"/>
    <m/>
    <x v="13"/>
    <x v="4"/>
    <x v="14"/>
    <x v="12"/>
    <s v="CUMPLIDO"/>
  </r>
  <r>
    <x v="7"/>
    <s v="ACTIVO"/>
    <m/>
    <x v="1"/>
    <x v="51"/>
    <s v="OPTIMIZACIÓN DE PROCESOS"/>
    <x v="15"/>
    <s v="OFICINA ASESORA DE PLANEACIÓN"/>
    <s v="Proyecto de Inversión 7502"/>
    <m/>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x v="1"/>
    <s v="Trimestral"/>
    <s v="Eficacia"/>
    <s v="Contratista OAP"/>
    <s v="Contratista OAP"/>
    <s v="JEFE OAP"/>
    <x v="0"/>
    <x v="1"/>
    <x v="4"/>
    <x v="0"/>
    <m/>
    <x v="0"/>
    <x v="1"/>
    <x v="9"/>
    <x v="19"/>
    <m/>
  </r>
  <r>
    <x v="8"/>
    <s v="ACTIVO"/>
    <m/>
    <x v="0"/>
    <x v="52"/>
    <s v="OPTIMIZACIÓN DE PROCESOS"/>
    <x v="16"/>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x v="2"/>
    <s v="Trimestral"/>
    <s v="Eficacia"/>
    <s v="Profesional Universitario 10"/>
    <s v="Profesional Especialziado Grado 24"/>
    <s v="Jefe Oficina de Control Interno"/>
    <x v="0"/>
    <x v="0"/>
    <x v="0"/>
    <x v="0"/>
    <n v="1"/>
    <x v="0"/>
    <x v="0"/>
    <x v="25"/>
    <x v="4"/>
    <m/>
  </r>
  <r>
    <x v="8"/>
    <s v="INACTIVO"/>
    <m/>
    <x v="0"/>
    <x v="53"/>
    <s v="OPTIMIZACIÓN DE PROCESOS"/>
    <x v="16"/>
    <s v="OFICINA DE CONTROL INTERNO"/>
    <m/>
    <s v="Plan de Gestión"/>
    <s v="Procesos"/>
    <m/>
    <s v="Sumatoria de seguimientos al Plan de Mejoramiento."/>
    <s v="Seguimientos"/>
    <s v="Número de seguimientos realizados al Plan de Mejoramiento"/>
    <s v="N.A."/>
    <s v="Cantidad  de seguimientos al Plan de Mejoramiento realizados en la vigencia a las diferentes dependencias de la SJD"/>
    <s v="N.A."/>
    <s v="Informe de auditorías o seguimientos con  sugerencias o recomendaciones."/>
    <s v="N.A."/>
    <s v="nd"/>
    <s v="nd"/>
    <x v="2"/>
    <s v="Semestral"/>
    <s v="Eficacia"/>
    <s v="Profesional Universitario 10"/>
    <s v="Profesional Especialziado Grado 24"/>
    <s v="Jefe Oficina de Control Interno"/>
    <x v="0"/>
    <x v="19"/>
    <x v="23"/>
    <x v="1"/>
    <s v="FINALIZADO"/>
    <x v="0"/>
    <x v="9"/>
    <x v="26"/>
    <x v="6"/>
    <m/>
  </r>
  <r>
    <x v="9"/>
    <s v="ACTIVO"/>
    <s v="ESTRATÉGICO"/>
    <x v="1"/>
    <x v="54"/>
    <s v="MODERNIZACIÓN DE SISTEMAS DE INFORMACIÓN. "/>
    <x v="17"/>
    <s v="OFICINA DE TECNOLOGÍAS DE LA INFORMACIÓN Y LAS COMUNICACIONES "/>
    <s v="Plan de Desarrollo"/>
    <s v="Procesos"/>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x v="2"/>
    <s v="Anual"/>
    <s v="Eficacia"/>
    <s v="Profesional Especializado TIC"/>
    <s v="Profesional Especializado TIC"/>
    <s v="Jefe Oficina TIC"/>
    <x v="2"/>
    <x v="0"/>
    <x v="7"/>
    <x v="9"/>
    <n v="1"/>
    <x v="14"/>
    <x v="24"/>
    <x v="7"/>
    <x v="4"/>
    <m/>
  </r>
  <r>
    <x v="9"/>
    <s v="INACTIVO"/>
    <m/>
    <x v="0"/>
    <x v="55"/>
    <s v="MODERNIZACIÓN DE SISTEMAS DE INFORMACIÓN. "/>
    <x v="17"/>
    <s v="OFICINA DE TECNOLOGÍAS DE LA INFORMACIÓN Y LAS COMUNICACIONES "/>
    <m/>
    <s v="Plan de Gestión"/>
    <m/>
    <m/>
    <s v="Porcentaje de avance en la actualización del software administrativo y misional"/>
    <s v="% de actualización"/>
    <m/>
    <m/>
    <m/>
    <m/>
    <s v="Informe de Gestión Oficina TIC / Diagnóstico de Sistema Integrado de Información"/>
    <m/>
    <m/>
    <m/>
    <x v="2"/>
    <s v="Trimestral"/>
    <s v="Eficacia"/>
    <s v="por definir"/>
    <s v="por definir"/>
    <s v="Jefe Oficina TIC"/>
    <x v="1"/>
    <x v="20"/>
    <x v="24"/>
    <x v="11"/>
    <m/>
    <x v="1"/>
    <x v="23"/>
    <x v="27"/>
    <x v="4"/>
    <s v="CUMPLIDO"/>
  </r>
  <r>
    <x v="9"/>
    <s v="ACTIVO"/>
    <m/>
    <x v="0"/>
    <x v="56"/>
    <s v="MODERNIZACIÓN DE SISTEMAS DE INFORMACIÓN. "/>
    <x v="17"/>
    <s v="OFICINA DE TECNOLOGÍAS DE LA INFORMACIÓN Y LAS COMUNICACIONES "/>
    <s v="Procesos"/>
    <s v="Plan de Gestión"/>
    <m/>
    <m/>
    <s v="Ponderación de los preguntas de satisfacción del servicio aplicadas en encuesta "/>
    <s v="Nivel de satisfacción"/>
    <s v="Evaluación ponderada de las respuestas de la encuesta de satisfacción de solución a requeimientos"/>
    <s v="N.A."/>
    <s v="Cantidad de respuestas con evalaución positiva"/>
    <s v="N.A."/>
    <s v="Encuesta de satisfacción / Plan de Trabajo"/>
    <s v="N.A."/>
    <s v="nd"/>
    <s v="nd"/>
    <x v="0"/>
    <s v="Trimestral"/>
    <s v="Eficacia"/>
    <s v="Profesional Especializado"/>
    <s v="Profesional Especializado"/>
    <s v="Jefe Oficina TIC"/>
    <x v="0"/>
    <x v="1"/>
    <x v="1"/>
    <x v="22"/>
    <n v="0.97"/>
    <x v="0"/>
    <x v="1"/>
    <x v="1"/>
    <x v="20"/>
    <m/>
  </r>
  <r>
    <x v="9"/>
    <s v="ACTIVO"/>
    <m/>
    <x v="0"/>
    <x v="57"/>
    <s v="MODERNIZACIÓN DE SISTEMAS DE INFORMACIÓN. "/>
    <x v="17"/>
    <s v="OFICINA DE TECNOLOGÍAS DE LA INFORMACIÓN Y LAS COMUNICACIONES "/>
    <s v="Procesos"/>
    <s v="Plan de Gestión"/>
    <m/>
    <m/>
    <m/>
    <m/>
    <m/>
    <m/>
    <m/>
    <m/>
    <m/>
    <m/>
    <m/>
    <m/>
    <x v="4"/>
    <m/>
    <m/>
    <m/>
    <m/>
    <m/>
    <x v="3"/>
    <x v="8"/>
    <x v="25"/>
    <x v="11"/>
    <m/>
    <x v="3"/>
    <x v="9"/>
    <x v="26"/>
    <x v="6"/>
    <m/>
  </r>
  <r>
    <x v="9"/>
    <s v="ACTIVO"/>
    <m/>
    <x v="0"/>
    <x v="58"/>
    <s v="MODERNIZACIÓN DE SISTEMAS DE INFORMACIÓN. "/>
    <x v="17"/>
    <s v="OFICINA DE TECNOLOGÍAS DE LA INFORMACIÓN Y LAS COMUNICACIONES "/>
    <s v="Procesos"/>
    <m/>
    <m/>
    <m/>
    <s v="Porcentaje de avance  en la implementación de la política de Seguridad Digital en la Entidad"/>
    <s v="Implementación de la Política"/>
    <s v="Actividades desarrolladas para implementar la Política de Seguridad Digital en la Entidad"/>
    <s v="N.A."/>
    <s v="Actividades definidas para la implementación de la Política de Seguridad Digital en la SJD"/>
    <s v="N.A."/>
    <s v="Plan de Trabajo "/>
    <s v="N.A."/>
    <s v="nd"/>
    <s v="nd"/>
    <x v="2"/>
    <s v="Trimestral"/>
    <s v="Eficacia"/>
    <s v="Profesional Especializado"/>
    <s v="Profesional Especializado"/>
    <s v="Jefe Oficina TIC"/>
    <x v="0"/>
    <x v="1"/>
    <x v="1"/>
    <x v="0"/>
    <m/>
    <x v="0"/>
    <x v="1"/>
    <x v="1"/>
    <x v="16"/>
    <m/>
  </r>
  <r>
    <x v="9"/>
    <s v="ACTIVO"/>
    <m/>
    <x v="0"/>
    <x v="59"/>
    <s v="MODERNIZACIÓN DE SISTEMAS DE INFORMACIÓN. "/>
    <x v="17"/>
    <s v="OFICINA DE TECNOLOGÍAS DE LA INFORMACIÓN Y LAS COMUNICACIONES "/>
    <s v="Procesos"/>
    <m/>
    <s v="Plan de Gestión"/>
    <m/>
    <s v="Porcentaje de avance en la implementación de la Política de Gobierno Digital"/>
    <s v="Implementación de la Política"/>
    <s v="Actividades desarrolladas para implementar la Política de Gobierno Digital en la Entidad"/>
    <s v="N.A."/>
    <s v="Acciones de adecuación de la infraestructura tecnológica (redes, equipos, conectividad)"/>
    <s v="N.A."/>
    <s v="Plan de Trabajo "/>
    <s v="N.A."/>
    <s v="nd"/>
    <s v="nd"/>
    <x v="2"/>
    <s v="Trimestral"/>
    <s v="Eficacia"/>
    <s v="Profesional Especializado"/>
    <s v="Profesional Especializado"/>
    <s v="Jefe Oficina TIC"/>
    <x v="0"/>
    <x v="1"/>
    <x v="1"/>
    <x v="0"/>
    <m/>
    <x v="0"/>
    <x v="1"/>
    <x v="1"/>
    <x v="21"/>
    <m/>
  </r>
  <r>
    <x v="9"/>
    <s v="INACTIVO"/>
    <m/>
    <x v="1"/>
    <x v="60"/>
    <s v="MODERNIZACIÓN DE SISTEMAS DE INFORMACIÓN. "/>
    <x v="17"/>
    <s v="OFICINA DE TECNOLOGÍAS DE LA INFORMACIÓN Y LAS COMUNICACIONES "/>
    <s v="PROYECTO DE INVERSIÓN"/>
    <m/>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s v="Informe de Gestión Oficina TIC / Diagnóstico de Sistema Integrado de Información"/>
    <s v="N.A."/>
    <s v="nd"/>
    <s v="nd"/>
    <x v="2"/>
    <s v="Trimestral"/>
    <s v="Eficacia"/>
    <s v="Profesional Especializado"/>
    <s v="Profesional Especializado"/>
    <s v="Jefe Oficina TIC"/>
    <x v="11"/>
    <x v="21"/>
    <x v="6"/>
    <x v="23"/>
    <n v="0.2"/>
    <x v="15"/>
    <x v="25"/>
    <x v="28"/>
    <x v="22"/>
    <m/>
  </r>
  <r>
    <x v="10"/>
    <s v="ACTIVO"/>
    <s v="OPERATIVO"/>
    <x v="0"/>
    <x v="61"/>
    <s v="OPTIMIZACIÓN DE PROCESOS"/>
    <x v="14"/>
    <s v="SUBSECRETARÍA JURÍDICA DISTRITAL"/>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x v="0"/>
    <s v="Trimestral"/>
    <s v="Eficacia"/>
    <s v="PROFESIONAL ESPECIALIZADO DIRECCIUÓN CORPORATIVA"/>
    <s v="PROFESIONAL ESPECIALIZADO SUBSECRETARÍA"/>
    <s v="SUBSECRETARÍA DE DESPACHO"/>
    <x v="0"/>
    <x v="22"/>
    <x v="26"/>
    <x v="24"/>
    <n v="0.95"/>
    <x v="0"/>
    <x v="26"/>
    <x v="29"/>
    <x v="23"/>
    <m/>
  </r>
  <r>
    <x v="10"/>
    <s v="ACTIVO"/>
    <s v="ESTRATÉGICO"/>
    <x v="1"/>
    <x v="62"/>
    <s v="OPTIMIZACIÓN DE PROCESOS"/>
    <x v="14"/>
    <s v="SUBSECRETARÍA JURÍDICA DISTRITAL"/>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x v="0"/>
    <s v="Semestral"/>
    <s v="Efectividad"/>
    <s v="Profesional Especializado"/>
    <s v="Profesional Especializado"/>
    <s v="SUBSECRETARÍA DE DESPACHO"/>
    <x v="12"/>
    <x v="23"/>
    <x v="27"/>
    <x v="25"/>
    <n v="0.88"/>
    <x v="4"/>
    <x v="27"/>
    <x v="11"/>
    <x v="4"/>
    <m/>
  </r>
  <r>
    <x v="10"/>
    <s v="ACTIVO"/>
    <s v="OPERATIVO"/>
    <x v="0"/>
    <x v="63"/>
    <s v="OPTIMIZACIÓN DE PROCESOS"/>
    <x v="14"/>
    <s v="SUBSECRETARÍA JURÍDICA DISTRITAL"/>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x v="0"/>
    <s v="Trimestral"/>
    <s v="Eficacia"/>
    <s v="Secretaria Subsecretaría"/>
    <s v="Profesional Especializado"/>
    <s v="SUBSECRETARÍA DE DESPACHO"/>
    <x v="0"/>
    <x v="0"/>
    <x v="0"/>
    <x v="0"/>
    <n v="1"/>
    <x v="0"/>
    <x v="0"/>
    <x v="0"/>
    <x v="7"/>
    <m/>
  </r>
  <r>
    <x v="1"/>
    <s v="ACTIVO"/>
    <m/>
    <x v="0"/>
    <x v="64"/>
    <s v="OPTIMIZACIÓN DE PROCESOS"/>
    <x v="3"/>
    <s v="DIRECCIÓN DE GESTIÓN CORPORATIVA"/>
    <m/>
    <m/>
    <s v="Procesos"/>
    <m/>
    <m/>
    <m/>
    <m/>
    <m/>
    <m/>
    <m/>
    <m/>
    <m/>
    <m/>
    <m/>
    <x v="4"/>
    <m/>
    <m/>
    <m/>
    <m/>
    <m/>
    <x v="3"/>
    <x v="8"/>
    <x v="25"/>
    <x v="0"/>
    <m/>
    <x v="0"/>
    <x v="1"/>
    <x v="1"/>
    <x v="21"/>
    <m/>
  </r>
  <r>
    <x v="11"/>
    <m/>
    <m/>
    <x v="2"/>
    <x v="65"/>
    <m/>
    <x v="18"/>
    <m/>
    <m/>
    <m/>
    <m/>
    <m/>
    <m/>
    <m/>
    <m/>
    <m/>
    <m/>
    <m/>
    <m/>
    <m/>
    <m/>
    <m/>
    <x v="4"/>
    <m/>
    <m/>
    <m/>
    <m/>
    <m/>
    <x v="3"/>
    <x v="8"/>
    <x v="25"/>
    <x v="11"/>
    <m/>
    <x v="3"/>
    <x v="9"/>
    <x v="26"/>
    <x v="6"/>
    <m/>
  </r>
</pivotCacheRecords>
</file>

<file path=xl/pivotCache/pivotCacheRecords2.xml><?xml version="1.0" encoding="utf-8"?>
<pivotCacheRecords xmlns="http://schemas.openxmlformats.org/spreadsheetml/2006/main" xmlns:r="http://schemas.openxmlformats.org/officeDocument/2006/relationships" count="65">
  <r>
    <x v="0"/>
    <x v="0"/>
    <m/>
    <s v="GESTIÓN"/>
    <x v="0"/>
    <x v="0"/>
    <x v="0"/>
    <s v="DESPACHO SECRETARÍA JURÍDICA"/>
    <m/>
    <m/>
    <s v="Plan de Gestión"/>
    <m/>
    <s v="Porcentaje de avance del Plan de Comunicaciones de la Secretaría Jurídica Distrital"/>
    <s v="Acciones"/>
    <s v="Acciones ejecutadas en el periodo"/>
    <s v="Total acciones programdas en el Plan de la vigencia"/>
    <s v="Son las acciones programadas y CUMPLIDOs del Plan de Comunicaciones"/>
    <s v="Acciones programadas y aprobadas necesarias para llevar a cabo el plan de Comunicaciones"/>
    <s v="Plan de Comunicaciones / Informes de gestión"/>
    <s v="Plan de Comunicaciones / Informes de gestión"/>
    <s v="nd"/>
    <s v="nd"/>
    <s v="Constante"/>
    <s v="Trimestral"/>
    <x v="0"/>
    <s v="Profesional Universitario Grado 18"/>
    <s v="Profesional Universitario Grado 18"/>
    <s v="Asesor (a) Despacho"/>
    <s v="ND"/>
    <n v="1"/>
    <n v="1"/>
    <x v="0"/>
    <n v="1"/>
    <s v="ND"/>
    <n v="1"/>
    <n v="1"/>
    <x v="0"/>
    <m/>
    <n v="0.25"/>
    <n v="0.25"/>
    <n v="0.25"/>
    <n v="0.25"/>
    <n v="0.25"/>
    <m/>
    <m/>
    <m/>
    <s v="Con el objetivo de consolidar las necesidades de comunicación de todas las dependencias de la SJD y  para elaborar y estructurar el plan de comunicaciones 2019, se realziaron las siguientes actividades: Se hizo un diagnóstico con las diferentes dependencias de la entidad para identificar sus necesidades de comunicaciones. Diariamente se hace el monitoreo de los diferentes medios masivos de comunicación locales y nacionales (físicos y virtuales), para identificar los temas y acontecimientos de interés para nuestras partes interesadas._x000a_Adicionalmente sesocializaron los siguientes temas:_x000a_Enero _x000a_1. Cambios en los documentos del SIG._x000a_2. Plan anticorrupción._x000a_3. Diplomado de creatividad e innovación en alianza con la universidad Militar._x000a_4. Capacitaciones sobre la plataforma Vlex._x000a_5. 3 de enero, día de la movilidad sostenible._x000a_6. Seguridad en el trabajo._x000a_7. Plaza de mercado para los funcionarios de la manzana Liévano._x000a_Febrero_x000a_1. 2 de febrero, día de los humedales._x000a_2. 7 de febrero, día de la movilidad sostenible._x000a_3. Plan institucional de capacitación._x000a_4. Actualización y modificación de los documentos del SIG._x000a_5. Capacitaciones sobre la plataforma Vlex._x000a_6. Campaña sobre el uso de las canecas. – Manejo de los residuos sólidos._x000a_7. Curso virtual de presupuesto público._x000a_8. Nota sobre el cambio climático – PIGA._x000a_9. Capacitaciones sobre el decreto 1273 – Pago de seguridad social de contratista_x000a_10. Conformación de equipos de trabajo para presentar propuestas de creatividad e innovación._x000a_11. Convocatoria para solicitudes de financiación de educación formal._x000a_12. Convocatoria para elaborar diseños para conmemorar el día de la mujer._x000a_13. Curso de gestión del conflicto y educación para la paz._x000a_Marzo _x000a_1. Diálogos ciudadanos._x000a_2. Responsabilidades en materia de seguridad y salud en el trabajo._x000a_3. Programa de bienestar y plan de incentivos._x000a_4. 6 de marzo, registro de bicicletas en el cicloparqueadero de la Alcaldía._x000a_5. 7 de marzo, día de la movilidad sostenible._x000a_6. Convocatoria para ser parte de la brigada de emergencias._x000a_7. Recomendaciones para la protección de la información de trabajo._x000a_8. Curso de innovación de la Veeduría._x000a_9. Conmemoración del día de la mujer._x000a_10. Beneficios de Compensar para funcionarios de la SJD._x000a_11. Noticias sobre éxito procesal de la SJD._x000a_12. Plan de gestión ambiental._x000a_13. Convocatoria para ser gestor de la felicidad._x000a_14. Capacitación sobre acoso laboral y sexual._x000a_15. Ahorro y uso eficiente del agua. PIGA._x000a_16. Portafolio de espacios cortos de formación._x000a_17. Actualización y modificación de los documentos del SIG._x000a_18. Capacitaciones sobre el nuevo código disciplinario._x000a_19. Recomendaciones de seguridad y salud en el trabajo._x000a_20. Día de la felicidad._x000a_21. Proyecto de decreto 430 de 2018._x000a_22. Autoreporte de condiciones de trabajo._x000a_23. Manual del sistema de gestión y salud en el trabajo._x000a_24. Ahorro y uso eficiente de energía – PIGA._x000a_25. Huella de carbono._x000a_26. Alianza Uniempresarial – Estudio._x000a_27. Felicitaciones por el día del hombre._x000a_28. Acciones formativas para funcionarios de carrera y libre nombramiento y remoción._x000a_29. Día internacional de los árboles._x000a_30. Uso adecuado de los baños._x000a_31. Cursos virtuales ofrecidos por Política e informática._x000a_32. Nuevo sello de certificación._x000a_33. Día mundial del agua._x000a_34. Formatos actualizados de la SJD._x000a_35. Envío del seguimiento y monitoreo de los riesgos de los procesos de la SJD._x000a_36. Código de integridad de la SJD._x000a_37. Curso virtual de lenguaje claro._x000a_38. Curso sobre servicio al ciudadano._x000a_39. Política de administración de riesgos._x000a_40. Plan anticorrupción y de atención al ciudadano._x000a_41. Tips de seguridad para incidentes informáticos._x000a_42. Eco – Conducción._x000a_43. Capacitación sobre gestión documental._x000a_44. Actualización de la información en el SIDEAP._x000a__x000a__x000a__x000a_"/>
    <m/>
    <m/>
    <m/>
    <s v="3-2019-2565"/>
    <m/>
    <m/>
    <m/>
    <m/>
    <m/>
    <m/>
    <m/>
    <m/>
  </r>
  <r>
    <x v="1"/>
    <x v="1"/>
    <m/>
    <s v="GESTIÓN"/>
    <x v="1"/>
    <x v="1"/>
    <x v="1"/>
    <s v="DIRECCIÓN DE GESTIÓN CORPORATIVA"/>
    <m/>
    <m/>
    <s v="Procesos"/>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x v="1"/>
    <s v="Técnico "/>
    <s v="Profesional Especializado"/>
    <s v="Director (a) de Gestión Corporativa"/>
    <s v="ND"/>
    <n v="1"/>
    <n v="1"/>
    <x v="1"/>
    <s v="FINALIZADO"/>
    <s v="ND"/>
    <n v="1"/>
    <n v="1"/>
    <x v="1"/>
    <s v="FINALIZADO"/>
    <s v="FINALIZADO"/>
    <s v="FINALIZADO"/>
    <s v="FINALIZADO"/>
    <s v="FINALIZADO"/>
    <s v="FINALIZADO"/>
    <s v="FINALIZADO"/>
    <s v="FINALIZADO"/>
    <s v="FINALIZADO"/>
    <s v="FINALIZADO"/>
    <s v="FINALIZADO"/>
    <s v="FINALIZADO"/>
    <s v="FINALIZADO"/>
    <m/>
    <m/>
    <m/>
    <m/>
    <s v="SE ARMONIZA CON NUEVO INDICADOR"/>
    <m/>
    <m/>
    <m/>
    <n v="1"/>
  </r>
  <r>
    <x v="1"/>
    <x v="0"/>
    <m/>
    <s v="GESTIÓN"/>
    <x v="2"/>
    <x v="1"/>
    <x v="1"/>
    <s v="DIRECCIÓN DE GESTIÓN CORPORATIVA"/>
    <m/>
    <m/>
    <s v="Procesos"/>
    <m/>
    <s v="Número de días hábiles utilizados para la asignación o traslado de  PQRS / total de días del periodo"/>
    <s v="Días hábiles"/>
    <s v="Sumatoria de los días utilizados para la asignación de los PQRS"/>
    <s v="Total de días requeridos para la asignación o trasalado"/>
    <s v="Son el numero de PQR´S radicados a través del Bogotá te Escucha o el SIGA"/>
    <s v="Son los días utilizados para la asignación de los PQR´S"/>
    <s v="Sistema de información SIGA - SDQS"/>
    <s v="Sistema de información SIGA - SDQS"/>
    <s v="nd"/>
    <s v="nd"/>
    <s v="Constante"/>
    <s v="Trimestral"/>
    <x v="2"/>
    <s v="Técnico "/>
    <s v="Profesional Especializado"/>
    <s v="Director (a) de Gestión Corporativa"/>
    <s v="ND"/>
    <s v="ND"/>
    <s v="ND"/>
    <x v="2"/>
    <n v="1.04"/>
    <s v="ND"/>
    <s v="ND"/>
    <s v="ND"/>
    <x v="2"/>
    <m/>
    <n v="1.04"/>
    <n v="1.04"/>
    <n v="1.04"/>
    <n v="1.04"/>
    <n v="1"/>
    <m/>
    <m/>
    <m/>
    <s v="Peticiones trasladadas por competencia a otras entidades y asignadas a las dependencias de la Secretaría Jurídica, en término de un (1) día, de acuerdo con la base de datos de PQRS del Sistema Distrital de Quejas y Soluciones Bogotá, Te Escucha. _x000a_impacto: Respuesta oportuna al ciudadano acerca de la entidad competente para atender su petición o nombre de la dependencia a la que fue asignada la petición dentro de la  Secretaría Jurídica"/>
    <m/>
    <m/>
    <m/>
    <s v="3-2019-2689 "/>
    <m/>
    <m/>
    <m/>
    <s v="Indicador creado en abril de 2019"/>
    <m/>
    <m/>
    <m/>
    <m/>
  </r>
  <r>
    <x v="1"/>
    <x v="0"/>
    <m/>
    <s v="GESTIÓN"/>
    <x v="3"/>
    <x v="1"/>
    <x v="2"/>
    <s v="DIRECCIÓN DE GESTIÓN CORPORATIVA"/>
    <m/>
    <m/>
    <s v="Procesos"/>
    <m/>
    <s v="Sumatoria de la ejecución acumulada para el periodo de análisis"/>
    <s v="% Porcentaje de Ejecución Presupuestal"/>
    <s v="Sumatoria del valor de los registros presupuestales del rubro de funcionamiento / entidad"/>
    <s v="Valor del presupuesto disponible del rubro de funcionamiento / entidad"/>
    <s v="Son los registros presupuestales expedidos con cargo al rubro de funcionamiento en el periodo"/>
    <s v="Valor del presupuesto disponible registro de funcionamiento"/>
    <s v="SECRETARÍA DE HACIENDA - REPORTE PREDIS"/>
    <s v="SECRETARÍA DE HACIENDA - REPORTE PREDIS"/>
    <n v="0.63"/>
    <s v="SECRETARÍA DE HACIENDA - REPORTE PREDIS"/>
    <s v="Creciente"/>
    <s v="Trimestral"/>
    <x v="0"/>
    <s v="Profesional Universitario"/>
    <s v="Profesional Especializado"/>
    <s v="Director (a) de Gestión Corporativa"/>
    <s v="ND"/>
    <n v="0.9"/>
    <n v="0.92"/>
    <x v="3"/>
    <n v="0.9"/>
    <s v="ND"/>
    <n v="0.76890000000000003"/>
    <n v="0.87939999999999996"/>
    <x v="3"/>
    <m/>
    <n v="0.3"/>
    <n v="0.35"/>
    <n v="0.55000000000000004"/>
    <n v="0.87"/>
    <n v="0.2165"/>
    <m/>
    <m/>
    <m/>
    <s v="En el trimestre se ejecutaron 2.880,1 millones de pesos en Gastos de Personal que equivale al 16.33%, en Adquisición de Bienes se ejecutaron 19,6 millones equivalente al 32,09% y en adquisición de servicios se ejecuto 1.739,02 millones de pesos que equivale al 46,54%. Impacto: El impacto que se observa en en gastos de personal con una ejecución del 16,33% por debajo de la programada, por varios factores como son : La programación presupuestal se realiza con planta ocupada al 100% y en el seguimiento a marzo se presentaron 19 vacantes, igualmente la prima técnica no se encuentra en todos los servidores con el máximo porcentaje_x000a_y por último los aportes del mes de marzo se ejecutan en abril que corresponde aproximadamente a 250 millones de pesos."/>
    <m/>
    <m/>
    <m/>
    <s v="3-2019-2689"/>
    <m/>
    <m/>
    <m/>
    <m/>
    <n v="2"/>
    <m/>
    <m/>
    <m/>
  </r>
  <r>
    <x v="1"/>
    <x v="1"/>
    <m/>
    <s v="GESTIÓN"/>
    <x v="4"/>
    <x v="0"/>
    <x v="3"/>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x v="0"/>
    <m/>
    <m/>
    <m/>
    <s v="ND"/>
    <n v="0.25"/>
    <n v="0.75"/>
    <x v="4"/>
    <n v="1"/>
    <s v="ND"/>
    <n v="0.25"/>
    <n v="0.75"/>
    <x v="4"/>
    <m/>
    <s v="CUMPLIDO"/>
    <s v="CUMPLIDO"/>
    <s v="CUMPLIDO"/>
    <s v="CUMPLIDO"/>
    <s v="CUMPLIDO"/>
    <s v="CUMPLIDO"/>
    <s v="CUMPLIDO"/>
    <s v="CUMPLIDO"/>
    <s v="CUMPLIDO"/>
    <s v="CUMPLIDO"/>
    <s v="CUMPLIDO"/>
    <s v="CUMPLIDO"/>
    <m/>
    <m/>
    <m/>
    <m/>
    <m/>
    <m/>
    <m/>
    <m/>
    <n v="2"/>
  </r>
  <r>
    <x v="1"/>
    <x v="1"/>
    <m/>
    <s v="GESTIÓN"/>
    <x v="5"/>
    <x v="1"/>
    <x v="4"/>
    <s v="DIRECCIÓN DE GESTIÓN CORPORATIVA"/>
    <m/>
    <s v="Plan de Gestión"/>
    <s v="Procesos"/>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x v="0"/>
    <s v="Auxiliar administrativo DGC"/>
    <s v="Profesional Especializado DGC"/>
    <s v="Director (a) de Gestión Corporativa"/>
    <s v="ND"/>
    <n v="0.5"/>
    <n v="0.4"/>
    <x v="5"/>
    <n v="0"/>
    <s v="ND"/>
    <n v="0.5"/>
    <s v="ARMONIZADO"/>
    <x v="5"/>
    <s v="ARMONIZADO"/>
    <s v="ARMONIZADO"/>
    <s v="ARMONIZADO"/>
    <s v="ARMONIZADO"/>
    <s v="ARMONIZADO"/>
    <s v="ARMONIZADO"/>
    <s v="ARMONIZADO"/>
    <s v="ARMONIZADO"/>
    <s v="ARMONIZADO"/>
    <s v="ARMONIZADO"/>
    <s v="ARMONIZADO"/>
    <s v="ARMONIZADO"/>
    <s v="ARMONIZADO"/>
    <s v="ARMONIZADO"/>
    <s v="ARMONIZADO"/>
    <s v="ARMONIZADO"/>
    <s v="ARMONIZADO"/>
    <s v="ARMONIZADO"/>
    <m/>
    <m/>
    <m/>
    <n v="1"/>
  </r>
  <r>
    <x v="1"/>
    <x v="1"/>
    <m/>
    <s v="GESTIÓN"/>
    <x v="5"/>
    <x v="1"/>
    <x v="4"/>
    <s v="DIRECCIÓN DE GESTIÓN CORPORATIVA"/>
    <m/>
    <m/>
    <s v="Procesos"/>
    <m/>
    <s v="Promedio delcumplimiento de las etapas del PGD"/>
    <s v="pgd implementado"/>
    <s v="Promedio de la sumatoria  del cumplimiento del PGD del periodo"/>
    <s v="N.A."/>
    <s v="El total de actividades realizadas en el periodo divido las etapas planificadas en el periodo"/>
    <s v="N.A."/>
    <s v="PGD"/>
    <s v="Informe de contratista"/>
    <n v="0.5"/>
    <s v="indicador de DGC años anteriores"/>
    <s v="Constante"/>
    <s v="Trimestral"/>
    <x v="0"/>
    <m/>
    <s v="Profesional Especializado DGC"/>
    <s v="Director (a) de Gestión Corporativa"/>
    <s v="ND"/>
    <s v="ND"/>
    <s v="ND"/>
    <x v="0"/>
    <n v="1"/>
    <s v="ND"/>
    <s v="ND"/>
    <s v="ND"/>
    <x v="2"/>
    <m/>
    <n v="1"/>
    <n v="1"/>
    <n v="1"/>
    <n v="1"/>
    <n v="1"/>
    <m/>
    <m/>
    <m/>
    <s v="Resultado: Durante el primer trimestre se han iniciado las actividades proyectadas en el PGD, cuales están programados a corto mediano y largo plazo. impacto: Es positivo ya que se iniciaron mesas de trabajo conjuntas con las áreas, y los equipos de trabajo de cada uno de los temas._x000a_"/>
    <m/>
    <m/>
    <m/>
    <s v="3-2019-2689"/>
    <m/>
    <m/>
    <m/>
    <s v="Indicador creado en abril de 2019"/>
    <m/>
    <m/>
    <m/>
    <n v="1"/>
  </r>
  <r>
    <x v="1"/>
    <x v="0"/>
    <m/>
    <s v="GESTIÓN"/>
    <x v="6"/>
    <x v="1"/>
    <x v="3"/>
    <s v="DIRECCIÓN DE GESTIÓN CORPORATIVA"/>
    <m/>
    <m/>
    <s v="Procesos"/>
    <m/>
    <s v="Sumatoria de las evaluaciones con calificación igual o superior a 3 / total de  evaluaciones aplicadas"/>
    <s v="Nivel de percepción"/>
    <s v="Número de evaluaciones con calificación igual o superior a (3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s v="Constante"/>
    <s v="Semestral"/>
    <x v="2"/>
    <m/>
    <s v="Profesional Especializado"/>
    <s v="Director (a) de Gestión Corporativa"/>
    <s v="ND"/>
    <s v="ND"/>
    <s v="ND"/>
    <x v="4"/>
    <n v="0.9"/>
    <s v="ND"/>
    <s v="ND"/>
    <s v="ND"/>
    <x v="4"/>
    <m/>
    <n v="0"/>
    <n v="0.9"/>
    <n v="0"/>
    <n v="0.9"/>
    <n v="0"/>
    <m/>
    <m/>
    <m/>
    <s v="Resultado: Referente al proceso de bienestar, se encuentra en etapa de contratación, a la fecha no se han realizado actividades en las que se pueda evaluar la percepción, se han remitido a contratación los documentos técnicos (estudios previos, matriz de riesgo, anexo técnico, estudio de mercado, análisis del sector). En cuanto al proceso de capacitación también se encuentra en etapa de contratación, se han remitido documentos técnicos (estudios previos, matriz de riesgo, anexo técnico, tabla para cotizaciones)._x000a_Se ha realizado tres capacitaciones por el modulo de capacitación interna:_x000a_1. Fortalecimiento del ser_x000a_2. Defensoría Jurídica - Contratación estatal_x000a_3. Nuevo código único Disciplinario._x000a_Impacto: (Bienestar) El Programa de Bienestar Social y el Plan de Incentivos de la Secretaría Jurídica de la Alcaldía Mayor de Bogotá, D.C., para la vigencia 2019, contribuye al cumplimiento de los imperativos institucionales, al fortalecimiento del clima laboral y al fomento de una cultura de innovación de la entidad. La Secretaría Jurídica Distrital, considera que el ser humano es el corazón de las instituciones, por tanto, el servidor público debe ser un individuo integral en valores, conocimientos y conductas, lo que le permitirá actuar de manera acertada en los distintos roles que desempeña: laboral, familiar y social, por ello, con éste programa pretende mejorar la calidad de vida de servidores y de sus familias, intensificando el sentido de pertenencia hacia la entidad y generando mayor motivación para el desarrollo de las actividades laborales diarias que_x000a_conllevan al cumplimiento de metas y objetivos institucionales. (Capacitación) El Talento Humano es el activo más importante en las entidades públicas, el motor de_x000a_generación de resultados. La Secretaría Jurídica Distrital comprometida con el desarrollo, la defensa y sostenibilidad de Bogotá D.C. se propone fortalecer las competencias de sus servidores/as para optimizar su desempeño laboral y procurar elevar el nivel de conocimiento y calidad del servicio para sus usuarios y el logro de sus imperativos estratégicos. El enfoque de la capacitación de los empleados públicos debe garantizar el desarrollo de las competencias requeridas para el cumplimiento de las metas tanto profesionales como institucionales. El Plan Institucional de Capacitación busca incrementar la capacidad individual y colectiva de los funcionarios públicos, que contribuyan al cumplimiento de la misión institucional, a la mejor prestación de servicios a la comunidad, al eficaz desempeño del cargo y al desarrollo personal integral de los funcionarios. Así mismo, la oferta de capacitación debe propender por fortalecer una ética del servicio público basada en los valores definidos en el Código de Integridad. "/>
    <m/>
    <m/>
    <m/>
    <s v="3-2019-2689"/>
    <m/>
    <m/>
    <m/>
    <m/>
    <m/>
    <m/>
    <m/>
    <m/>
  </r>
  <r>
    <x v="1"/>
    <x v="1"/>
    <m/>
    <s v="GESTIÓN"/>
    <x v="7"/>
    <x v="1"/>
    <x v="3"/>
    <s v="DIRECCIÓN DE GESTIÓN CORPORATIVA"/>
    <m/>
    <m/>
    <s v="Procesos"/>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x v="2"/>
    <s v="Técnico DGC"/>
    <s v="Profesional Especializado"/>
    <s v="Director (a) de Gestión Corporativa"/>
    <s v="ND"/>
    <n v="0.9"/>
    <n v="0.91"/>
    <x v="6"/>
    <n v="0.93"/>
    <s v="ND"/>
    <n v="0.9"/>
    <n v="0.81"/>
    <x v="5"/>
    <s v="ARMONIZADO"/>
    <s v="ARMONIZADO"/>
    <s v="ARMONIZADO"/>
    <s v="ARMONIZADO"/>
    <s v="ARMONIZADO"/>
    <s v="ARMONIZADO"/>
    <s v="ARMONIZADO"/>
    <s v="ARMONIZADO"/>
    <s v="ARMONIZADO"/>
    <s v="ARMONIZADO"/>
    <s v="ARMONIZADO"/>
    <s v="ARMONIZADO"/>
    <s v="ARMONIZADO"/>
    <s v="ARMONIZADO"/>
    <s v="ARMONIZADO"/>
    <m/>
    <m/>
    <s v="este indicador se ajusto en la vigencia 2019 con el indicador Percepción Positiva de las actividades de bienestar y capacitación"/>
    <m/>
    <m/>
    <m/>
    <n v="1"/>
  </r>
  <r>
    <x v="1"/>
    <x v="0"/>
    <m/>
    <s v="GESTIÓN"/>
    <x v="8"/>
    <x v="1"/>
    <x v="5"/>
    <s v="DIRECCIÓN DE GESTIÓN CORPORATIVA"/>
    <m/>
    <m/>
    <s v="Procesos"/>
    <m/>
    <s v="Promedio de las evaluaciones de satisfacción con calificación igual o superior a 3 (de 1 a 5) / Total de evaluaciones aplicadas"/>
    <s v="Nivel de percepción"/>
    <s v="Número de evaluaciones con calificación igual o superior a (3 -Buena)"/>
    <s v="Total de evalauciones aplicadas en el periodo"/>
    <s v="Indica el porcentaje de servidores que perciben la gestión desarrollada como satisfactoria_x000a_(aquellos servidores que califican las actividades en un rango de 3 – 5)"/>
    <s v="La población se entiende como el número de servidores que requirieron servicios administrativos"/>
    <s v="Cuadro de control de consolidación de solicitud de servicios"/>
    <s v="Documento de análisis de encuesta"/>
    <s v="nd"/>
    <s v="nd"/>
    <s v="Constante"/>
    <s v="Trimestral"/>
    <x v="0"/>
    <s v="Auxiliar administrativo de la DGC"/>
    <s v="Profesional Especializado"/>
    <s v="Director (a) de Gestión Corporativa"/>
    <s v="ND"/>
    <s v="ND"/>
    <s v="ND"/>
    <x v="4"/>
    <n v="0.9"/>
    <s v="ND"/>
    <s v="ND"/>
    <s v="ND"/>
    <x v="4"/>
    <m/>
    <n v="0"/>
    <n v="1"/>
    <m/>
    <n v="1"/>
    <n v="0"/>
    <m/>
    <m/>
    <m/>
    <s v="Este indicador se reporta avance en el segundo trismestre"/>
    <m/>
    <m/>
    <m/>
    <m/>
    <m/>
    <m/>
    <m/>
    <s v="este indicador se ajusto en la vigencia 2019 con el indicador Percepción Positiva de las actividades de bienestar y capacitación"/>
    <m/>
    <m/>
    <m/>
    <n v="1"/>
  </r>
  <r>
    <x v="1"/>
    <x v="1"/>
    <m/>
    <s v="GESTIÓN"/>
    <x v="9"/>
    <x v="1"/>
    <x v="6"/>
    <s v="DIRECCIÓN DE GESTIÓN CORPORATIVA"/>
    <m/>
    <m/>
    <s v="Procesos"/>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x v="0"/>
    <s v="Auxiliar / Secretaria"/>
    <s v="Profesional Especializado"/>
    <s v="Director (a) de Gestión Corporativa"/>
    <s v="ND"/>
    <n v="1"/>
    <n v="1"/>
    <x v="0"/>
    <n v="1"/>
    <s v="ND"/>
    <n v="1"/>
    <n v="1"/>
    <x v="5"/>
    <m/>
    <m/>
    <m/>
    <m/>
    <m/>
    <s v="ARMONIZADO"/>
    <s v="ARMONIZADO"/>
    <s v="ARMONIZADO"/>
    <s v="ARMONIZADO"/>
    <s v="ARMONIZADO"/>
    <s v="ARMONIZADO"/>
    <s v="ARMONIZADO"/>
    <s v="ARMONIZADO"/>
    <s v="3-2019-2689"/>
    <m/>
    <m/>
    <m/>
    <s v="Se ajusta la medición del indicador con el # de actos administrativos notificados de manera indebida"/>
    <m/>
    <m/>
    <m/>
    <m/>
  </r>
  <r>
    <x v="1"/>
    <x v="0"/>
    <m/>
    <s v="GESTIÓN"/>
    <x v="10"/>
    <x v="1"/>
    <x v="6"/>
    <s v="DIRECCIÓN DE GESTIÓN CORPORATIVA"/>
    <m/>
    <m/>
    <s v="Procesos"/>
    <m/>
    <m/>
    <m/>
    <m/>
    <m/>
    <m/>
    <m/>
    <m/>
    <m/>
    <m/>
    <m/>
    <s v="Constante"/>
    <s v="Trimestral"/>
    <x v="0"/>
    <s v="Auxiliar / Secretaria"/>
    <s v="Profesional Especializado"/>
    <s v="Director (a) de Gestión Corporativa"/>
    <s v="ND"/>
    <s v="ND"/>
    <s v="ND"/>
    <x v="7"/>
    <n v="0"/>
    <s v="ND"/>
    <s v="ND"/>
    <s v="ND"/>
    <x v="4"/>
    <m/>
    <n v="0"/>
    <n v="0"/>
    <n v="0"/>
    <n v="0"/>
    <n v="0"/>
    <m/>
    <m/>
    <m/>
    <s v="Resultado: Todos los actos administrativos se publicaron en los tiempos requeridos por los responsables de proceso (Personas jurídicas, Corporativa, Doctrina) y de acuerdo con la normatividad. Impacto: Positivo porque no hay demandas, personas o entidades que puedan resultar directamente afectadas por la indebida publicación o notificación."/>
    <m/>
    <m/>
    <m/>
    <s v="3-2019-2689"/>
    <m/>
    <m/>
    <m/>
    <s v="se deben ajustar las programaciones trimestrales  a cero"/>
    <m/>
    <m/>
    <m/>
    <m/>
  </r>
  <r>
    <x v="1"/>
    <x v="1"/>
    <m/>
    <s v="GESTIÓN"/>
    <x v="11"/>
    <x v="1"/>
    <x v="7"/>
    <s v="DIRECCIÓN DE GESTIÓN CORPORATIVA"/>
    <m/>
    <m/>
    <s v="Procesos"/>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x v="0"/>
    <s v="Auxiliar / Secretaria"/>
    <s v="Profesional Especializado"/>
    <s v="Director (a) de Gestión Corporativa"/>
    <s v="ND"/>
    <n v="1"/>
    <n v="1"/>
    <x v="0"/>
    <n v="1"/>
    <s v="ND"/>
    <n v="1"/>
    <n v="1"/>
    <x v="5"/>
    <s v="ARMONIZADO"/>
    <s v="ARMONIZADO"/>
    <s v="ARMONIZADO"/>
    <s v="ARMONIZADO"/>
    <s v="ARMONIZADO"/>
    <s v="ARMONIZADO"/>
    <s v="ARMONIZADO"/>
    <s v="ARMONIZADO"/>
    <s v="ARMONIZADO"/>
    <s v="ARMONIZADO"/>
    <s v="ARMONIZADO"/>
    <s v="ARMONIZADO"/>
    <s v="ARMONIZADO"/>
    <s v="ARMONIZADO"/>
    <s v="ARMONIZADO"/>
    <m/>
    <m/>
    <s v="Indicador armonizado con &quot;Porcentaje de contratos adjudicados&quot; en el 1er trimestre de 2019"/>
    <m/>
    <m/>
    <m/>
    <m/>
  </r>
  <r>
    <x v="1"/>
    <x v="0"/>
    <m/>
    <s v="GESTIÓN"/>
    <x v="12"/>
    <x v="1"/>
    <x v="7"/>
    <s v="DIRECCIÓN DE GESTIÓN CORPORATIVA"/>
    <m/>
    <m/>
    <s v="Procesos"/>
    <m/>
    <m/>
    <m/>
    <m/>
    <m/>
    <m/>
    <m/>
    <m/>
    <m/>
    <s v="nd"/>
    <s v="nd"/>
    <s v="Creciente"/>
    <s v="Trimestral"/>
    <x v="0"/>
    <m/>
    <s v="Profesional Especializado"/>
    <s v="Director (a) de Gestión Corporativa"/>
    <s v="ND"/>
    <s v="ND"/>
    <s v="ND"/>
    <x v="0"/>
    <n v="1"/>
    <s v="ND"/>
    <s v="ND"/>
    <s v="ND"/>
    <x v="6"/>
    <m/>
    <n v="0.3"/>
    <n v="0.5"/>
    <n v="0.7"/>
    <n v="1"/>
    <n v="0.55800000000000005"/>
    <m/>
    <m/>
    <m/>
    <s v="Resultado: El grupo de abogados del área de contratación generaron procesos de contratación, así: Uno por Acuerdo Marco de Precios, uno (1) por la modalidad de licitación pública, uno (1) por mínima cuantía y sesenta y nueve (69) por la modalidad de directa impacto: Impacto favorable por cuanto se generaron bienes y servicios para el logro de los fines de la Secretaría Jurídica Distrital_x000a_"/>
    <m/>
    <m/>
    <m/>
    <s v="3-2019-2689"/>
    <m/>
    <m/>
    <m/>
    <m/>
    <m/>
    <m/>
    <m/>
    <m/>
  </r>
  <r>
    <x v="1"/>
    <x v="0"/>
    <m/>
    <s v="ACCIÓN"/>
    <x v="13"/>
    <x v="1"/>
    <x v="4"/>
    <s v="DIRECCIÓN DE GESTIÓN CORPORATIVA"/>
    <s v="Proceso"/>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s v="Creciente"/>
    <s v="Trimestral"/>
    <x v="0"/>
    <s v="Contratista"/>
    <s v="Contratista"/>
    <s v="Director (a) de Gestión Corporativa"/>
    <s v="ND"/>
    <s v="ND"/>
    <n v="0.3"/>
    <x v="8"/>
    <n v="0.2"/>
    <s v="ND"/>
    <s v="ND"/>
    <n v="0.27"/>
    <x v="7"/>
    <m/>
    <n v="0.11"/>
    <n v="0.14000000000000001"/>
    <n v="0.15"/>
    <n v="0.13"/>
    <n v="0.11"/>
    <m/>
    <m/>
    <m/>
    <s v="TRD aprobada por el consejo distrital  de archivos;  inicio de la centralización de los archivos de gestión e intervención de los mismos; primera jornada de capacitación y sensibilización del sistema de gestión documental, atendiendo a lo dispuesto en el contrato interadminitrativo No 130-2018 suscrito con el Archivo General de la Nación el cual tiene por objeto “Intervenir documentalmente los archivos de la Secretaría Jurídica Distrital.” Con el fin de adelantar los procesos archivísticos, promover el desarrollo de los archivos como centros de información, salvaguardar el patrimonio documental, cumplir con la política pública Anticorrupción de Bogotá y superar las deficiencias detectadas en la organización de los archivos desde la creación de la entidad. En el mes de enero, se llevó a cabo la revisión conjunta de los planes de Dirección y sus planes subsidiarios, así como las acciones logísticas necesarias para dar inicio a las actividades operativas del contrato No. 130-2018, en virtud de lo anterior se realizó una visita de campo a las áreas destinadas para la custodia de los archivos de cada una de las dependencias, con el fin de determinar el volumen documental intervenir. Adicionalmente el Consejo Distrital de Archivo de Bogotá D.C por unanimidad de votos convalidaron la Tablas de Retención documental de la SJD, las cuales permiten a la SJD y al AGN proceder a la organización de los expedientes. Durante este periodo se realizaron 3 capacitaciones las cuales equivalen al 100% de lo programado para el mes de febrero, así mismo por medio del convenio 130 con el AGN se realizó la intervención de 8 ml de la serie historias laborales, y se adelanta la centralización de los archivos de la Dirección de Gestión Corporativa de la SJD._x000a_"/>
    <m/>
    <m/>
    <m/>
    <s v="3-2019-2689"/>
    <m/>
    <m/>
    <s v="3-2019-2689"/>
    <m/>
    <m/>
    <m/>
    <m/>
    <m/>
  </r>
  <r>
    <x v="1"/>
    <x v="0"/>
    <m/>
    <s v="ACCIÓN"/>
    <x v="14"/>
    <x v="1"/>
    <x v="8"/>
    <s v="DIRECCIÓN DE GESTIÓN CORPORATIVA"/>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s v="Suma"/>
    <s v="Trimestral"/>
    <x v="0"/>
    <m/>
    <m/>
    <m/>
    <s v="ND"/>
    <s v="ND"/>
    <n v="1"/>
    <x v="0"/>
    <n v="1"/>
    <s v="ND"/>
    <s v="ND"/>
    <n v="1"/>
    <x v="4"/>
    <m/>
    <n v="0"/>
    <n v="0.4"/>
    <n v="0.4"/>
    <n v="0.2"/>
    <n v="0"/>
    <m/>
    <m/>
    <m/>
    <s v="No obstante que la medición se reporta los avances a partir del segundo trimestre, en el primer trimestre se efectuó revisión a las especificaciones técnicas para la conratación"/>
    <m/>
    <m/>
    <m/>
    <s v="3-2019-2689"/>
    <m/>
    <m/>
    <s v="3-2019-2689"/>
    <m/>
    <m/>
    <m/>
    <m/>
    <m/>
  </r>
  <r>
    <x v="2"/>
    <x v="0"/>
    <m/>
    <s v="ACCIÓN"/>
    <x v="15"/>
    <x v="2"/>
    <x v="9"/>
    <s v="DIRECCIÓN DISTRITAL DE ASUNTOS DISCIPLINARIOS"/>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s v="Suma"/>
    <s v="Trimestral"/>
    <x v="0"/>
    <s v="Profesional universitario grado15"/>
    <s v="Profesional universitario grado15 "/>
    <s v="Director (a) Distrital de Asuntos Disciplinarios"/>
    <n v="0"/>
    <n v="2"/>
    <n v="2"/>
    <x v="9"/>
    <n v="2"/>
    <n v="0"/>
    <n v="2"/>
    <n v="2"/>
    <x v="4"/>
    <m/>
    <n v="0"/>
    <n v="1"/>
    <n v="1"/>
    <n v="0"/>
    <n v="0"/>
    <m/>
    <m/>
    <m/>
    <s v="Para el primer trimestre de 2019 no se tiene programado avance, sin embargo la Dirección ha realizado  el levantamiento de los insumos para la construcción de las directrices en materia de política pública, mediante el Comité Distrital de Asuntos Disciplinarios realizado el día 21 de febrero de la presente anualidad con las observaciones y requerimientos de las cabezas de sector frente a los temas en materia disciplinaria, como en el diálogo ciudadano el cual, se contó con la participación de entidades vinculadas y adscritas quien aportaron ideas para la construcción de las políticas públicas en materia disciplinaria para la vigencia 2019._x000a_"/>
    <m/>
    <m/>
    <m/>
    <s v="3-2019-2676"/>
    <m/>
    <m/>
    <m/>
    <s v="CREACIÓN"/>
    <s v="VERSIÓN  1"/>
    <s v="ND"/>
    <s v="ND"/>
    <m/>
  </r>
  <r>
    <x v="2"/>
    <x v="0"/>
    <m/>
    <s v="ACCIÓN"/>
    <x v="16"/>
    <x v="0"/>
    <x v="9"/>
    <s v="DIRECCIÓN DISTRITAL DE ASUNTOS DISCIPLINARIOS"/>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s v="Suma"/>
    <s v="Trimestral"/>
    <x v="0"/>
    <s v="Profesional universitario grado15"/>
    <s v="Profesional universitario grado15"/>
    <s v="Director (a) Distrital de Asuntos Disciplinarios"/>
    <n v="0"/>
    <n v="2000"/>
    <n v="4000"/>
    <x v="10"/>
    <n v="2000"/>
    <n v="0"/>
    <n v="2426"/>
    <n v="5990"/>
    <x v="8"/>
    <m/>
    <n v="527"/>
    <n v="1057"/>
    <n v="1000"/>
    <n v="1000"/>
    <n v="584"/>
    <m/>
    <m/>
    <m/>
    <s v="Para el primer trimestre de 2019 se tiene programado un avance del 20% el cual se cumplió de manera satisfactoria, lo que conlleva a la realizar la orientación a 527 servidores públicos de las siguientes entidades: IDU, Secretaría Distrital del Hábitat, UAE Catastro Distrital, Secretaria Distrital de Desarrollo Económico, Secretaría de Gobierno y Secretaría Jurídica Distrital, en los temas relacionados a la responsabilidad disciplinaria._x000a_Con esta avance de meta, logramos el mejoramiento en el conocimiento de la  responsabilidad disciplinaria de los servidores públicos del Distrito Capital para la mitigación de las conductas disciplinarias, Generando dentro de los Servidores y contratistas de los diferentes sectores del Distrito un gusto y un interés por el tema disciplinario,  beneficiando así a los Servidores Públicos para un mejor y mayor desempeño en sus funciones y al funcionamiento de las mismas entidades Distritales._x000a_Así mismo se realizó un trabajo colaborativo entre las entidades participantes y la Secretaría Jurídica Distrital generando confianza y respaldo frente a los temas disciplinarios, convirtiéndose la Dirección Distrital de Asuntos Disciplinarios como una Dirección el cual determina lineamientos en materia disciplinaria._x000a_Generando un impacto positivo frente a las demás entidades del Distrito, las cuales, solicitan la presencia institucional de la Secretaría Jurídica Distrital cuando se abordan temas relacionados en materia disciplinaria.  _x000a_"/>
    <m/>
    <m/>
    <m/>
    <s v="3-2019-2676"/>
    <m/>
    <m/>
    <m/>
    <s v="CREACIÓN"/>
    <s v="VERSIÓN  1"/>
    <s v="ND"/>
    <s v="ND"/>
    <m/>
  </r>
  <r>
    <x v="2"/>
    <x v="0"/>
    <m/>
    <s v="ACCIÓN"/>
    <x v="17"/>
    <x v="0"/>
    <x v="9"/>
    <s v="DIRECCIÓN DISTRITAL DE ASUNTOS DISCIPLINARIOS"/>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s v="Suma"/>
    <s v="Trimestral"/>
    <x v="0"/>
    <s v="Profesional universitario grado15"/>
    <s v="Profesional universitario grado15"/>
    <s v="Director (a) Distrital de Asuntos Disciplinarios"/>
    <n v="1"/>
    <n v="1"/>
    <n v="2"/>
    <x v="0"/>
    <n v="0"/>
    <n v="1"/>
    <n v="1"/>
    <n v="2"/>
    <x v="9"/>
    <m/>
    <n v="0.05"/>
    <n v="0.35"/>
    <n v="0.35"/>
    <n v="0.25"/>
    <n v="0.05"/>
    <m/>
    <m/>
    <m/>
    <s v="Para el primer trimestre de 2019 se tiene programado un avance del 0.5% el cual se cumplió de manera satisfactoria, lo que conlleva a realizar actividades orientadas  la etapa precontractual con el acompañamiento y apoyo de la Dirección de gestión corporativa, Dirección de Política e informática y  la Dirección Distrital de Inspección Vigilancia y Control de personas Jurídicas sin ánimo de lucro._x000a_"/>
    <m/>
    <m/>
    <m/>
    <s v="3-2019-2676"/>
    <m/>
    <m/>
    <m/>
    <s v="CREACIÓN"/>
    <s v="VERSIÓN  1"/>
    <s v="ND"/>
    <s v="ND"/>
    <m/>
  </r>
  <r>
    <x v="2"/>
    <x v="1"/>
    <m/>
    <s v="GESTIÓN"/>
    <x v="18"/>
    <x v="1"/>
    <x v="9"/>
    <s v="DIRECCIÓN DISTRITAL DE ASUNTOS DISCIPLINARIOS"/>
    <s v="Plan de Gestión"/>
    <m/>
    <m/>
    <m/>
    <s v="Porcentaje de avance en la implementación de la herramienta de seguimiento y control a conductas con mayor incidencia disiciplinaria"/>
    <s v="Herramienta de seguimiento y control"/>
    <m/>
    <m/>
    <m/>
    <m/>
    <m/>
    <m/>
    <m/>
    <m/>
    <s v="Suma"/>
    <s v="Trimestral"/>
    <x v="0"/>
    <s v="Profesional universitario grado15"/>
    <s v="Profesional universitario grado15"/>
    <s v="Director (a) Distrital de Asuntos Disciplinarios"/>
    <s v="ND"/>
    <n v="0.6"/>
    <n v="0.4"/>
    <x v="11"/>
    <m/>
    <s v="ND"/>
    <n v="0.6"/>
    <n v="0.4"/>
    <x v="10"/>
    <s v="CUMPLIDO"/>
    <s v="CUMPLIDO"/>
    <s v="CUMPLIDO"/>
    <s v="CUMPLIDO"/>
    <s v="CUMPLIDO"/>
    <s v="CUMPLIDO"/>
    <s v="CUMPLIDO"/>
    <s v="CUMPLIDO"/>
    <s v="CUMPLIDO"/>
    <s v="CUMPLIDO"/>
    <s v="CUMPLIDO"/>
    <s v="CUMPLIDO"/>
    <s v="CUMPLIDO"/>
    <m/>
    <m/>
    <m/>
    <m/>
    <m/>
    <m/>
    <m/>
    <m/>
    <m/>
  </r>
  <r>
    <x v="2"/>
    <x v="0"/>
    <m/>
    <s v="GESTIÓN"/>
    <x v="19"/>
    <x v="1"/>
    <x v="10"/>
    <s v="DIRECCIÓN DISTRITAL DE ASUNTOS DISCIPLINARIOS"/>
    <s v="Plan de Gestión"/>
    <s v="Procesos"/>
    <m/>
    <m/>
    <s v="Sumatoria de las quejas disiciplinarias evaluadas / Total de quejas radicadas"/>
    <s v="Quejas evaluadas"/>
    <s v="Número de quejas evaluadas"/>
    <s v="Número de quejas disiciplinarias radicadas"/>
    <s v="Total de quejas disiciplinarias que cuenten con proyecto de decisión que en derecho corresponde"/>
    <s v="Total de quejas disiciplinarias formales cuyo merito originó una actuación disciplinaria"/>
    <s v="MEMORANDOS DE  - PLANILLA"/>
    <s v="ACTAS DE REPARTO"/>
    <s v="nd"/>
    <s v="nd"/>
    <s v="Constante"/>
    <m/>
    <x v="3"/>
    <m/>
    <m/>
    <m/>
    <m/>
    <s v="ND"/>
    <s v="ND"/>
    <x v="0"/>
    <n v="1"/>
    <s v="ND"/>
    <s v="ND"/>
    <s v="ND"/>
    <x v="2"/>
    <m/>
    <n v="1"/>
    <n v="1"/>
    <n v="1"/>
    <n v="1"/>
    <n v="1"/>
    <m/>
    <m/>
    <m/>
    <s v="Se recibieron ,radicadron, numeraron y repartieron 47 quejas que llegaron a la Dirección, las cuales se evaluaron y se proyectaron los autos respectivos"/>
    <m/>
    <m/>
    <m/>
    <s v="3-2019-2676"/>
    <m/>
    <m/>
    <m/>
    <m/>
    <m/>
    <m/>
    <m/>
    <m/>
  </r>
  <r>
    <x v="2"/>
    <x v="1"/>
    <m/>
    <s v="GESTIÓN"/>
    <x v="20"/>
    <x v="1"/>
    <x v="10"/>
    <s v="DIRECCIÓN DISTRITAL DE ASUNTOS DISCIPLINARIOS"/>
    <s v="Plan de Gestión"/>
    <s v="Procesos"/>
    <m/>
    <m/>
    <s v="Sumatoria de las quejas disiciplinarias "/>
    <s v="Quejas radicadas"/>
    <s v="Asuntos recepcionados "/>
    <s v="Asunto Tramitados "/>
    <s v="suma del numero de PQR´S "/>
    <s v="suma del numero de asuntos que se tramitan"/>
    <s v="SIGA, SDQS"/>
    <s v="SIGA, SDQS"/>
    <s v="nd"/>
    <s v="nd"/>
    <s v="Constante"/>
    <m/>
    <x v="3"/>
    <m/>
    <m/>
    <m/>
    <m/>
    <m/>
    <n v="1"/>
    <x v="0"/>
    <n v="1"/>
    <m/>
    <m/>
    <n v="1"/>
    <x v="5"/>
    <s v="ARMONIZADO"/>
    <s v="ARMONIZADO"/>
    <s v="ARMONIZADO"/>
    <s v="ARMONIZADO"/>
    <s v="ARMONIZADO"/>
    <s v="ARMONIZADO"/>
    <s v="ARMONIZADO"/>
    <s v="ARMONIZADO"/>
    <s v="ARMONIZADO"/>
    <s v="ARMONIZADO"/>
    <s v="ARMONIZADO"/>
    <s v="ARMONIZADO"/>
    <s v="ARMONIZADO"/>
    <m/>
    <m/>
    <m/>
    <m/>
    <m/>
    <m/>
    <m/>
    <m/>
    <m/>
  </r>
  <r>
    <x v="2"/>
    <x v="1"/>
    <m/>
    <s v="GESTIÓN"/>
    <x v="21"/>
    <x v="1"/>
    <x v="9"/>
    <s v="DIRECCIÓN DISTRITAL DE ASUNTOS DISCIPLINARIOS"/>
    <s v="Plan de Gestión"/>
    <s v="Procesos"/>
    <m/>
    <m/>
    <s v="Porcentaje de avance en la metodología de verificación de la impelementación y actualización del SID"/>
    <s v="Metodología de verificación"/>
    <m/>
    <m/>
    <m/>
    <m/>
    <m/>
    <m/>
    <m/>
    <m/>
    <s v="Suma"/>
    <s v="Trimestral"/>
    <x v="0"/>
    <m/>
    <m/>
    <m/>
    <s v="ND"/>
    <n v="0.4"/>
    <s v="CUMPLIDO"/>
    <x v="11"/>
    <m/>
    <s v="ND"/>
    <n v="0.39999999999999997"/>
    <n v="0.6"/>
    <x v="4"/>
    <m/>
    <s v="CUMPLIDO"/>
    <s v="CUMPLIDO"/>
    <s v="CUMPLIDO"/>
    <s v="CUMPLIDO"/>
    <s v="CUMPLIDO"/>
    <s v="CUMPLIDO"/>
    <s v="CUMPLIDO"/>
    <s v="CUMPLIDO"/>
    <s v="CUMPLIDO"/>
    <s v="CUMPLIDO"/>
    <s v="CUMPLIDO"/>
    <s v="CUMPLIDO"/>
    <s v="CUMPLIDO"/>
    <s v="CUMPLIDO"/>
    <s v="CUMPLIDO"/>
    <s v="CUMPLIDO"/>
    <s v="FALTA FICHA "/>
    <m/>
    <m/>
    <m/>
    <s v="CUMPLIDO"/>
  </r>
  <r>
    <x v="3"/>
    <x v="0"/>
    <m/>
    <s v="GESTIÓN"/>
    <x v="22"/>
    <x v="0"/>
    <x v="11"/>
    <s v="DIRECCIÓN DISTRITAL DE DEFENSA JUDICIAL Y PREVENCIÓN DEL DAÑO ANTIJURÍDICO"/>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s v="Constante"/>
    <s v="Trimestral"/>
    <x v="0"/>
    <s v="Profesional Universitario Grado 1"/>
    <s v="Profesional Universitario Grado 1"/>
    <s v="Director(a) Distirtal de Defensa Judicial y Prevención del Daño Antijurídico  "/>
    <s v="ND"/>
    <n v="1"/>
    <n v="1"/>
    <x v="0"/>
    <n v="1"/>
    <s v="ND"/>
    <n v="1"/>
    <n v="1"/>
    <x v="11"/>
    <m/>
    <n v="0.2"/>
    <n v="0.5"/>
    <n v="0.15"/>
    <n v="0.15"/>
    <n v="0.2"/>
    <m/>
    <m/>
    <m/>
    <s v="Para el primer trimestre de 2019 se tiene programado un avance del 20% el cual se cumplió de manera satisfactoria, lo que conlleva a realizar actividades orientadas al mejoramiento de la información contenida en el SIPROJ. Durante el primer trimestre de 2019 en la Secretaría Jurídica Distrital se notificaron 292 . Con la Circular N. 002 de 2019 La Dirección Distrital de Defensa Judicial y Prevención del Daño Antijurídico de la Secretaría Jurídica Distrital, dio a conocer el cronograma de mesas de trabajo con cada una de las entidades y organismos del Distrito Capital, con el fin de hacer seguimiento, y en caso de ser necesario, actualizar, corregir y/o depurar la información registrada por cada una.  En dicha Circular se convocó a todas las entidades a mesas de trabajo las cuales deberán estar integradas por los jefes de las oficinas jurídicas o la quien haga sus veces, de control interno, financieras, el gestor del sistema designado, junto con el respectivo grupo de trabajo y los administradores generales del SIPROJ-WEB._x000a_"/>
    <m/>
    <m/>
    <m/>
    <s v="3-2019-2642 / 3-2019-3167"/>
    <m/>
    <m/>
    <m/>
    <s v="FALTA FICHA "/>
    <m/>
    <m/>
    <m/>
    <m/>
  </r>
  <r>
    <x v="3"/>
    <x v="0"/>
    <m/>
    <s v="ACCIÓN"/>
    <x v="23"/>
    <x v="2"/>
    <x v="11"/>
    <s v="DIRECCIÓN DISTRITAL DE DEFENSA JUDICIAL Y PREVENCIÓN DEL DAÑO ANTIJURÍDICO"/>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s v="Constante"/>
    <s v="Trimestral"/>
    <x v="1"/>
    <s v="Profesional Universitario Grado 1"/>
    <s v="Profesional Universitario Grado 1"/>
    <s v="Director(a) Distirtal de Defensa Judicial y Prevención del Daño Antijurídico  "/>
    <n v="0.82"/>
    <n v="0.82"/>
    <n v="0.82"/>
    <x v="12"/>
    <n v="0.82"/>
    <n v="0.9"/>
    <n v="0.89"/>
    <n v="0.88"/>
    <x v="12"/>
    <m/>
    <n v="0.82"/>
    <n v="0.82"/>
    <n v="0.82"/>
    <n v="0.82"/>
    <n v="0.9"/>
    <m/>
    <m/>
    <m/>
    <s v="El  90% está representado en el valor de las pretensiones indexadas de los procesos que finalizaron con fallo a favor de las entidades del Distrito Capital. El impacto del éxito de eficiencia fiscal acumulado en términos de pretensiones indexadas ha permitido ahorrar a la ciudad $3.4 Billones de pesos aproximadamente, y el D.C. ha sido condenado en cerca de 377 mil millones de pesos._x000a_VALOR CONTINGENTE JUDICIAL: De acuerdo con la última valoración trimestral del contingente judicial, reportado por la Secretaría Distrital de Hacienda, con corte al 31 de diciembre de 2018, el valor del contingente judicial asciende a $4,6 billones de pesos._x000a_ _x000a_Es importante resaltar que el valor del contingente judicial es una valoración estimada de la suma que tendría que pagar el Distrito Capital en caso de perder todos los procesos judiciales en contra, valorados al momento de la estimación económica del riesgo de pérdida._x000a_"/>
    <m/>
    <m/>
    <m/>
    <s v="3-2019-2642"/>
    <m/>
    <m/>
    <m/>
    <s v="MODIFICACIÓN"/>
    <s v="VERSIÓN  2"/>
    <m/>
    <m/>
    <m/>
  </r>
  <r>
    <x v="3"/>
    <x v="0"/>
    <m/>
    <s v="GESTIÓN"/>
    <x v="24"/>
    <x v="0"/>
    <x v="11"/>
    <s v="DIRECCIÓN DISTRITAL DE DEFENSA JUDICIAL Y PREVENCIÓN DEL DAÑO ANTIJURÍDICO"/>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s v="Suma"/>
    <s v="Trimestral"/>
    <x v="0"/>
    <s v="Profesional Universitario Grado 1"/>
    <s v="Profesional Universitario Grado 1"/>
    <s v="Director(a) Distirtal de Defensa Judicial y Prevención del Daño Antijurídico  "/>
    <s v="ND"/>
    <n v="2"/>
    <n v="2"/>
    <x v="9"/>
    <n v="2"/>
    <s v="ND"/>
    <n v="7"/>
    <n v="2"/>
    <x v="4"/>
    <m/>
    <n v="0"/>
    <n v="1"/>
    <n v="0"/>
    <n v="1"/>
    <n v="0"/>
    <m/>
    <m/>
    <m/>
    <s v="La Dirección se encuentra participando de manera activa en el PROYECTO DE ACTO ADMINISTRATIVO SOBRE PREVENCIÓN DEL DAÑO Y POLITICAS DE DEFENSA. De manera complementaria, desde la Dirección se han proyectado los siguientes actos administrativos: Resolución 009 La Dirección se encuentra participando de manera activa en el PROYECTO DE ACTO ADMINISTRATIVO SOBRE PREVENCIÓN DEL DAÑO Y POLITICAS DE DEFENSA._x000a_Decreto No 2  Por medio del cual se adoptan medidas administrativas para el cumplimiento de la sentencia proferida por el Tribunal Administrativo de Cundinamarca, Sección Primera, Subsección A en la Acción Popular No. 25000231500020050234501_x000a__x000a_"/>
    <m/>
    <m/>
    <m/>
    <s v="3-2019-2642"/>
    <m/>
    <m/>
    <m/>
    <s v="FALTA FICHA "/>
    <m/>
    <m/>
    <m/>
    <m/>
  </r>
  <r>
    <x v="3"/>
    <x v="0"/>
    <m/>
    <s v="ACCIÓN"/>
    <x v="25"/>
    <x v="0"/>
    <x v="11"/>
    <s v="DIRECCIÓN DISTRITAL DE DEFENSA JUDICIAL Y PREVENCIÓN DEL DAÑO ANTIJURÍDICO"/>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x v="1"/>
    <s v="Profesional Universitario Grado 1"/>
    <s v="Profesional Universitario Grado 1"/>
    <s v="Director(a) Distirtal de Defensa Judicial y Prevención del Daño Antijurídico  "/>
    <n v="0.82"/>
    <n v="0.82"/>
    <n v="0.82"/>
    <x v="12"/>
    <n v="0.82"/>
    <n v="0.89"/>
    <n v="0.87270000000000003"/>
    <n v="0.83689999999999998"/>
    <x v="13"/>
    <m/>
    <n v="0.82"/>
    <n v="0.82"/>
    <n v="0.82"/>
    <n v="0.82"/>
    <n v="0.83340000000000003"/>
    <m/>
    <m/>
    <m/>
    <s v="Alcanza un 83,34% de éxito prcoesal, representado por la cantidad de fallos a favor de las entidades del distrito como proporción del total de fallos en el periodo de análisis. "/>
    <m/>
    <m/>
    <m/>
    <s v="3-2019-2642"/>
    <m/>
    <m/>
    <m/>
    <s v="MODIFICACIÓN"/>
    <s v="VERSIÓN  2"/>
    <m/>
    <m/>
    <m/>
  </r>
  <r>
    <x v="3"/>
    <x v="0"/>
    <m/>
    <s v="GESTIÓN"/>
    <x v="26"/>
    <x v="0"/>
    <x v="11"/>
    <s v="DIRECCIÓN DISTRITAL DE DEFENSA JUDICIAL Y PREVENCIÓN DEL DAÑO ANTIJURÍDICO"/>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s v="Constante"/>
    <s v="Trimestral"/>
    <x v="0"/>
    <s v="Profesional Universitario Grado 1"/>
    <s v="Profesional Universitario Grado 1"/>
    <s v="Director(a) Distirtal de Defensa Judicial y Prevención del Daño Antijurídico  "/>
    <s v="ND"/>
    <n v="1"/>
    <n v="1"/>
    <x v="0"/>
    <n v="1"/>
    <s v="ND"/>
    <n v="1"/>
    <n v="1"/>
    <x v="4"/>
    <m/>
    <n v="1"/>
    <n v="1"/>
    <n v="1"/>
    <n v="1"/>
    <m/>
    <m/>
    <m/>
    <m/>
    <s v="Los abogados de representación que tienen a cargo procesos terminados que se encuentran en cumplimiento, relacionan 11 procesos de alto impacto para Bogotá, entre los cuales se cuentan: _x000a_Descontaminación del Rio Bogotá, Ejes viales, Recuperación del Espacio Público  y Vendedores Informales estacionarios, Semi-estacionarios y Ambulantes que ocupan irregularmente el espacio público, _x000a_San Juan de Dios, Predio Cantarrana, Cerros Orientales, Comunidad Muisca de Bosa, Baños Públicos, Espacio Público, Gavilanes_x000a__x000a__x000a_"/>
    <m/>
    <m/>
    <m/>
    <s v="3-2019-2642"/>
    <m/>
    <m/>
    <m/>
    <s v="CREACIÓN"/>
    <s v="VERSIÓN  1"/>
    <m/>
    <m/>
    <m/>
  </r>
  <r>
    <x v="4"/>
    <x v="0"/>
    <m/>
    <s v="ACCIÓN"/>
    <x v="27"/>
    <x v="1"/>
    <x v="12"/>
    <s v="DIRECCIÓN DISTRITAL DE DOCTRINA Y ASUNTOS NORMATIVOS"/>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x v="1"/>
    <s v="Secretaria de la DDDAN"/>
    <s v="Contratista de la DDDAN"/>
    <s v="Director(a) de la DDDAN"/>
    <n v="23"/>
    <n v="22.7"/>
    <n v="22.5"/>
    <x v="13"/>
    <n v="22"/>
    <n v="15"/>
    <n v="21.9"/>
    <n v="17.600000000000001"/>
    <x v="14"/>
    <m/>
    <n v="22.3"/>
    <n v="22.3"/>
    <n v="22.3"/>
    <n v="22.3"/>
    <n v="13"/>
    <m/>
    <m/>
    <m/>
    <s v="Durante el primer trimestre de 2019 fueron emitidos 7 conceptos jurídicos en un tiempo promedio de 13 días hábiles, mejorando la meta de 22,3 días hábiles. Estos conceptos están relacionados con los siguientes temas:_x000a_(10 dias) Cuestionario sobre la cancelación del uso exclusivo de un bien común en una Propiedad Horizontal_x000a_(23 días) Regímen de inhabilidades e incompatibilidades para aspirar a cargos de elección popular en las entidades distritales_x000a_(11 Días)Definición del Plazo y obligaciones condicionales en los contratos estatales_x000a_(23 y 14 Días) Contratos de prestación de servicios profesionales (2) _x000a_(7 Días) Inhabilidad del contratista de prestación de servicios _x000a_(3 días) Interrogantes respecto del deber legal de la Secretarías Distritales de cumplir los Decretos Distritales_x000a_"/>
    <m/>
    <m/>
    <m/>
    <s v="3-2019-2614"/>
    <m/>
    <m/>
    <s v="  3-2019-2614"/>
    <s v="CREACIÓN"/>
    <s v="VERSIÓN  1"/>
    <s v="ND"/>
    <s v="ND"/>
    <m/>
  </r>
  <r>
    <x v="4"/>
    <x v="1"/>
    <m/>
    <s v="GESTIÓN"/>
    <x v="28"/>
    <x v="1"/>
    <x v="12"/>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x v="3"/>
    <m/>
    <m/>
    <m/>
    <s v="ND"/>
    <n v="1"/>
    <s v="CUMPLIDO"/>
    <x v="14"/>
    <m/>
    <s v="ND"/>
    <n v="1"/>
    <s v="CUMPLIDO"/>
    <x v="10"/>
    <s v="CUMPLIDO"/>
    <s v="CUMPLIDO"/>
    <s v="CUMPLIDO"/>
    <s v="CUMPLIDO"/>
    <s v="CUMPLIDO"/>
    <s v="CUMPLIDO"/>
    <s v="CUMPLIDO"/>
    <s v="CUMPLIDO"/>
    <s v="CUMPLIDO"/>
    <s v="CUMPLIDO"/>
    <s v="CUMPLIDO"/>
    <s v="CUMPLIDO"/>
    <s v="CUMPLIDO"/>
    <s v="CUMPLIDO"/>
    <s v="CUMPLIDO"/>
    <s v="CUMPLIDO"/>
    <s v="CUMPLIDO"/>
    <s v="CUMPLIDO"/>
    <s v="CUMPLIDO"/>
    <m/>
    <m/>
    <m/>
  </r>
  <r>
    <x v="4"/>
    <x v="1"/>
    <m/>
    <s v="GESTIÓN"/>
    <x v="29"/>
    <x v="1"/>
    <x v="12"/>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s v="Suma"/>
    <m/>
    <x v="3"/>
    <m/>
    <m/>
    <m/>
    <s v="ND"/>
    <n v="0.6"/>
    <n v="0.4"/>
    <x v="14"/>
    <s v="CUMPLIDO"/>
    <s v="ND"/>
    <n v="0.6"/>
    <n v="0.4"/>
    <x v="10"/>
    <s v="CUMPLIDO"/>
    <s v="CUMPLIDO"/>
    <s v="CUMPLIDO"/>
    <s v="CUMPLIDO"/>
    <s v="CUMPLIDO"/>
    <s v="CUMPLIDO"/>
    <s v="CUMPLIDO"/>
    <s v="CUMPLIDO"/>
    <s v="CUMPLIDO"/>
    <s v="CUMPLIDO"/>
    <s v="CUMPLIDO"/>
    <s v="CUMPLIDO"/>
    <s v="CUMPLIDO"/>
    <s v="CUMPLIDO"/>
    <s v="CUMPLIDO"/>
    <s v="CUMPLIDO"/>
    <m/>
    <m/>
    <m/>
    <m/>
    <m/>
    <m/>
  </r>
  <r>
    <x v="4"/>
    <x v="0"/>
    <m/>
    <s v="GESTIÓN"/>
    <x v="30"/>
    <x v="1"/>
    <x v="12"/>
    <s v="DIRECCIÓN DISTRITAL DE DOCTRINA Y ASUNTOS NORMATIVOS"/>
    <s v="Plan de Gestión"/>
    <m/>
    <m/>
    <m/>
    <m/>
    <m/>
    <m/>
    <s v="Por definir"/>
    <s v="Por definir"/>
    <s v="Por definir"/>
    <s v="Por definir"/>
    <s v="Por definir"/>
    <s v="Por definir"/>
    <s v="Por definir"/>
    <s v="Suma"/>
    <m/>
    <x v="3"/>
    <m/>
    <m/>
    <m/>
    <s v="ND"/>
    <s v="ND"/>
    <s v="ND"/>
    <x v="0"/>
    <m/>
    <s v="ND"/>
    <s v="ND"/>
    <s v="ND"/>
    <x v="0"/>
    <m/>
    <n v="0.25"/>
    <n v="0.25"/>
    <n v="0.25"/>
    <n v="0.25"/>
    <n v="0.25"/>
    <m/>
    <m/>
    <m/>
    <s v="Tuvieron lugar 54 mesas de trabajo para la discusión de Proyectos de Decreto y/o algunos otros asuntos de índole jurídica, las cuales han sido útiles para generar 8 actos administrativos._x000a_ _x000a_1.       Demanda contra Decreto 565/2017 - Humedales_x000a_2.       Instancias de coordinación_x000a_3.       Acciones predio Monteverde Humedal la Vaca_x000a_4.       Proyectos de Decreto Distrital de instancias de coordinación_x000a_5.       Revisión proyectos de Decreto Distrital racionalización de instancias SDG_x000a_6.       Revisión proyecto de Decreto único de Educación_x000a_7.       Revisión proyectos de Decreto Distrital de la SDCRD en trámite_x000a_8.       Revisión temas IDPYBA Delegación_x000a_9.       Proyecto modificación Decreto Distrital 351 de 2017_x000a_10.   Proyectos de Decretos y Acuerdos de la SDS_x000a_11.   Revisión observaciones proyecto de Decreto sobre embellecimiento fachadas_x000a_12.   Reglamentación Acuerdo Distrital 735 de 2019_x000a_13.   Publicación PP Transparencia_x000a_14.   Revisión proyecto de Decreto reglamentación Consejos locales de Gobierno_x000a_15.   Revisión comentarios y proyectos de comentarios de Acuerdo_x000a_16.   Revisión relación proyectos de Acuerdo y Decreto para trámite de firma del Alcalde_x000a_17.   Proyecto de Decreto Distrital asignación competencia disciplinaria Alcalde en SJD_x000a_18.   Revisión Proyecto de Decreto Único SED_x000a_19.   Proyecto de Decreto estacionamiento en vía_x000a_20.   Solicitud modificación Directiva 005 de 2018 - Alcalde Mayor_x000a_21.   Revisión proyecto de Convenio Acce Norte II_x000a_22.   Revisión Proyecto de Decreto SUGA y VIARTE_x000a_23.   Revisión trámite de actos posesión cabildos indígenas de Bogotá_x000a_24.   Definir acciones diálogos ciudadanos año 2019_x000a_25.   Concepto vacantes Consejo de Justicia_x000a_26.   Concepto 1848 de 2017 - Consejo de Estado - SCSR_x000a_27.   Resolución Manual de Funciones SJD_x000a_28.   Modificación Directiva N 005 de 2018_x000a_29.   Proyecto de Decreto Fenicia_x000a_30.   Proyecto modificación Directiva APP_x000a_31.   Proyecto de Decreto Distrital pico y placa emergencia ambiental_x000a_32.   Revisión trámite de Decretos Distritales procesos disciplinarios competencia Alcalde Mayor_x000a_33.   Proyecto de circular conjunta lineamientos Venezolanos_x000a_34.   Revisión Resolución instrumentos Archivísticos PGD - PINAR - TRD_x000a_35.   Revisión proyecto de Decreto mecanismos de cargas urbanísticas_x000a_36.   Proyectos Decreto Distrital modificación estructura organizacional de SDG_x000a_37.   Revisión Resolución costos de reproducción_x000a_38.   Revisión Resolución Instrumentos Archivísticos TRD_x000a_39.   Trámite solicitud revocatoria directa Decreto Distrital 674 de 2018_x000a_40.   Jornada comunicación de avances sesión 11 de diciembre de 2018 - Comisión intersectorial SIGD_x000a_41.   Proyecto Acuerdo Distrital organización y funcionamiento de las localidades_x000a_42.   Revisión proyecto de Decreto Distrital revocatoria Decreto Distrital 674 de 2018_x000a_43.   Revisión del proyecto de Resolución que modifica Resolución 436/11 SG Cumplimiento fallo Guadalupe_x000a_44.   Publicidad en movimiento - Decreto Distrital 506 de 2003_x000a_45.   Proyecto de Decreto SUGA_x000a_46.   Decreto aprovechamiento económico de las APP_x000a_47.   Requisitos urbanos licitación CAD_x000a_48.   Revisión Resolución TRD_x000a_49.   Revisión conjunta del proyecto de Resolución de Modificación de las Resoluciones 042/2012 y 044 /2013 (María Paz)_x000a_50.   Temas Registro Instrumentos Públicos_x000a_51.   Revisión proyecto Voto Nacional_x000a_52.   Creación del Sistema Local de Coordinación_x000a_53.   Revisión pacto por la Transparencia para la lucha contra la corrupción_x000a_54.   Propuesta política de tratamiento de datos en el DC / Directiva intercambio de información de datos_x000a__x000a_Por último, adicional a los descrito anteriormente y dando cumplimiento a la Resolución 102 de 2017 de la Secretaría Jurídica Distrital, modificada por la Resolución 121 de 2017 de la Secretaría Jurídica Distrital que instituyó el Comité de Doctrina con el objeto de analizar, definir, determinar y orientar el ejercicio de la actividad conceptual al interior de la Secretaría Jurídica Distrital, en el periodo se han realizado 3 Comités así:_x000a_- Fecha 30/01/2019. Temas: Comités de conciliación en empresas de servicios públicos mixtos – Grupo de Energía._x000a_- Fecha 28/02/2019. Temas: concepto unificador reconocimiento y compensación de vacaciones._x000a_- Fecha 27/03/2019. Temas: improcedencia de la revocatoria de los actos administrativos expedidos por el Alcalde.._x000a_"/>
    <m/>
    <m/>
    <m/>
    <s v="3-2019-2614"/>
    <m/>
    <m/>
    <m/>
    <m/>
    <m/>
    <m/>
    <m/>
    <m/>
  </r>
  <r>
    <x v="4"/>
    <x v="1"/>
    <m/>
    <s v="GESTIÓN"/>
    <x v="31"/>
    <x v="1"/>
    <x v="12"/>
    <s v="DIRECCIÓN DISTRITAL DE DOCTRINA Y ASUNTOS NORMATIVOS"/>
    <s v="Plan de Gestión"/>
    <m/>
    <m/>
    <m/>
    <m/>
    <m/>
    <m/>
    <s v="Por definir"/>
    <s v="Por definir"/>
    <s v="Por definir"/>
    <s v="Por definir"/>
    <s v="Por definir"/>
    <s v="Por definir"/>
    <s v="Por definir"/>
    <s v="Suma"/>
    <m/>
    <x v="3"/>
    <m/>
    <m/>
    <m/>
    <s v="ND"/>
    <s v="ND"/>
    <n v="1"/>
    <x v="14"/>
    <s v="CUMPLIDO"/>
    <s v="ND"/>
    <s v="ND"/>
    <n v="1"/>
    <x v="10"/>
    <s v="CUMPLIDO"/>
    <s v="CUMPLIDO"/>
    <s v="CUMPLIDO"/>
    <s v="CUMPLIDO"/>
    <s v="CUMPLIDO"/>
    <s v="CUMPLIDO"/>
    <s v="CUMPLIDO"/>
    <s v="CUMPLIDO"/>
    <s v="CUMPLIDO"/>
    <s v="CUMPLIDO"/>
    <s v="CUMPLIDO"/>
    <s v="CUMPLIDO"/>
    <s v="CUMPLIDO"/>
    <m/>
    <m/>
    <m/>
    <s v="CUMPLIDO"/>
    <s v="CUMPLIDO"/>
    <s v="CUMPLIDO"/>
    <m/>
    <m/>
    <m/>
  </r>
  <r>
    <x v="5"/>
    <x v="0"/>
    <m/>
    <s v="ACCIÓN"/>
    <x v="32"/>
    <x v="2"/>
    <x v="13"/>
    <s v="DIRECCIÓN DISTRITAL DE INSPECCIÓN, VIGILANCIA Y CONTROL DE PERSONAS JURÍDICAS SIN ÁNIMO DE LUCRO"/>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s v="Suma"/>
    <s v="Mensual"/>
    <x v="0"/>
    <s v="Profesional Universitario Grado 18/ Contratista"/>
    <s v="Profesional Universitario Grado 18/ Contratista"/>
    <s v="Director(a) Distirtal de Inspección Vigilancia y Control de PJ Sin Ánimo de Lucro"/>
    <n v="400"/>
    <n v="600"/>
    <n v="800"/>
    <x v="15"/>
    <n v="400"/>
    <n v="402"/>
    <n v="663"/>
    <n v="819"/>
    <x v="4"/>
    <m/>
    <n v="0"/>
    <n v="0"/>
    <n v="600"/>
    <n v="200"/>
    <m/>
    <m/>
    <m/>
    <m/>
    <s v="En el primer trimestre del 2019, se trabajó con las Direcciones Distritales de Asuntos Disciplinarios y Política e Informática con el fin de determinar el objeto contractual y las obligaciones para el contrato de Operador Logístico, así como adelantar los documentos previos de para la Licitación Pública. Así mismo, se gestionaron las revisiones con la Dirección de Gestión Corporativa para los ajustes correspondientes. Los cuales fueron radicados el 15 de marzo con el número 3-2019-2111._x000a_"/>
    <m/>
    <m/>
    <m/>
    <m/>
    <m/>
    <m/>
    <s v="3-2019-2710"/>
    <s v="CREACIÓN"/>
    <s v="VERSIÓN  1"/>
    <s v="ND"/>
    <s v="ND"/>
    <m/>
  </r>
  <r>
    <x v="5"/>
    <x v="0"/>
    <m/>
    <s v="ACCIÓN"/>
    <x v="33"/>
    <x v="0"/>
    <x v="13"/>
    <s v="DIRECCIÓN DISTRITAL DE INSPECCIÓN, VIGILANCIA Y CONTROL DE PERSONAS JURÍDICAS SIN ÁNIMO DE LUCRO"/>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s v="Creciente"/>
    <s v="Semestral"/>
    <x v="0"/>
    <s v="Profesional Universitario Grado 18 / Contratista"/>
    <s v="Profesional Universitario Grado 18 / Contratista"/>
    <s v="Director(a) Distirtal de Inspección Vigilancia y Control de PJ Sin Ánimo de Lucro"/>
    <n v="0.86"/>
    <n v="0.86099999999999999"/>
    <n v="0.86499999999999999"/>
    <x v="16"/>
    <n v="0.87"/>
    <n v="0.87"/>
    <n v="0.91300000000000003"/>
    <n v="0.92"/>
    <x v="15"/>
    <m/>
    <n v="0"/>
    <n v="0.87"/>
    <n v="0"/>
    <n v="0.87"/>
    <n v="0.92"/>
    <m/>
    <m/>
    <m/>
    <s v="El 92% correponde a la medición del 4to trimestre de 2018.  Durante el 1er trimestre de 2019 se adelantaron las gestiones administrativas correspondientes para adelantar las definiciones de los objetos contractuales, perfiles y hojas de vida, y su respectiva contratación_x000a_"/>
    <m/>
    <m/>
    <m/>
    <m/>
    <m/>
    <m/>
    <s v="3-2019-2710"/>
    <s v="CREACIÓN"/>
    <s v="VERSIÓN  1"/>
    <s v="ND"/>
    <s v="ND"/>
    <m/>
  </r>
  <r>
    <x v="5"/>
    <x v="0"/>
    <m/>
    <s v="GESTIÓN"/>
    <x v="34"/>
    <x v="0"/>
    <x v="13"/>
    <s v="DIRECCIÓN DISTRITAL DE INSPECCIÓN, VIGILANCIA Y CONTROL DE PERSONAS JURÍDICAS SIN ÁNIMO DE LUCRO"/>
    <s v="Plan de Gestión"/>
    <m/>
    <m/>
    <m/>
    <s v="Porcentaje de avance del documento técnico para la formulación de política de IVC en el distrito capital"/>
    <s v="Documento Técnico"/>
    <s v="pendiente"/>
    <m/>
    <m/>
    <m/>
    <m/>
    <m/>
    <s v="nd"/>
    <s v="nd"/>
    <s v="Creciente"/>
    <s v="Trimestral"/>
    <x v="0"/>
    <m/>
    <m/>
    <m/>
    <s v="ND"/>
    <n v="0.3"/>
    <n v="0.6"/>
    <x v="0"/>
    <m/>
    <s v="ND"/>
    <n v="0.3"/>
    <n v="0.6"/>
    <x v="2"/>
    <m/>
    <n v="0.1"/>
    <m/>
    <m/>
    <m/>
    <n v="0.1"/>
    <s v="CUMPLIDO"/>
    <s v="CUMPLIDO"/>
    <s v="CUMPLIDO"/>
    <s v="Se socializó la metodología realizada para la construcción del Documento Técnico en la Fase Preparatoria, según los lineamientos de la Secretaría Distrital de Planeación y la Guía para la formulación e implementación de políticas públicas del Distrito, se presentaron los antecedentes del trabajo realizado, la situación problemática definida, los sectores identificados que pueden trabajar principalmente los problemas encontrados, concluyendo que es un trabajo muy interesante, y pertinente en el marco de la inspección, vigilancia y control. Con esta actividad se da por cumplido el compromiso definido en el indicador_x000a_"/>
    <m/>
    <m/>
    <m/>
    <m/>
    <m/>
    <m/>
    <s v="3-2019-2710"/>
    <m/>
    <m/>
    <m/>
    <m/>
    <m/>
  </r>
  <r>
    <x v="5"/>
    <x v="1"/>
    <m/>
    <s v="GESTIÓN"/>
    <x v="35"/>
    <x v="2"/>
    <x v="13"/>
    <s v="DIRECCIÓN DISTRITAL DE INSPECCIÓN, VIGILANCIA Y CONTROL DE PERSONAS JURÍDICAS SIN ÁNIMO DE LUCRO"/>
    <s v="Plan de Gestión"/>
    <m/>
    <m/>
    <m/>
    <s v="Porcentaje de avance en el fortalecmiento de un canal  de comunicaciónque optimice la atención a la ciudadanía"/>
    <m/>
    <m/>
    <m/>
    <m/>
    <m/>
    <m/>
    <m/>
    <m/>
    <m/>
    <s v="Suma"/>
    <s v="Trimestral"/>
    <x v="0"/>
    <m/>
    <m/>
    <m/>
    <s v="ND"/>
    <n v="1"/>
    <s v="CUMPLIDO"/>
    <x v="14"/>
    <s v="CUMPLIDO"/>
    <s v="ND"/>
    <n v="1"/>
    <s v="CUMPLIDO"/>
    <x v="10"/>
    <s v="CUMPLIDO"/>
    <s v="CUMPLIDO"/>
    <s v="CUMPLIDO"/>
    <s v="CUMPLIDO"/>
    <s v="CUMPLIDO"/>
    <s v="CUMPLIDO"/>
    <s v="CUMPLIDO"/>
    <s v="CUMPLIDO"/>
    <s v="CUMPLIDO"/>
    <s v="CUMPLIDO"/>
    <s v="CUMPLIDO"/>
    <s v="CUMPLIDO"/>
    <s v="CUMPLIDO"/>
    <s v="CUMPLIDO"/>
    <s v="CUMPLIDO"/>
    <s v="CUMPLIDO"/>
    <s v="CUMPLIDO"/>
    <s v="CUMPLIDO"/>
    <m/>
    <m/>
    <m/>
    <n v="2"/>
  </r>
  <r>
    <x v="5"/>
    <x v="1"/>
    <m/>
    <s v="GESTIÓN"/>
    <x v="36"/>
    <x v="3"/>
    <x v="13"/>
    <s v="DIRECCIÓN DISTRITAL DE INSPECCIÓN, VIGILANCIA Y CONTROL DE PERSONAS JURÍDICAS SIN ÁNIMO DE LUCRO"/>
    <s v="Plan de Gestión"/>
    <m/>
    <m/>
    <m/>
    <s v="Porcentaje de avance de la estrategia para la optimización del SIPEJ"/>
    <m/>
    <m/>
    <m/>
    <m/>
    <m/>
    <m/>
    <m/>
    <m/>
    <m/>
    <s v="Suma"/>
    <s v="Trimestral"/>
    <x v="0"/>
    <m/>
    <m/>
    <m/>
    <s v="ND"/>
    <n v="1"/>
    <s v="CUMPLIDO"/>
    <x v="14"/>
    <s v="CUMPLIDO"/>
    <s v="CUMPLIDO"/>
    <s v="CUMPLIDO"/>
    <s v="CUMPLIDO"/>
    <x v="10"/>
    <s v="CUMPLIDO"/>
    <s v="CUMPLIDO"/>
    <s v="CUMPLIDO"/>
    <s v="CUMPLIDO"/>
    <s v="CUMPLIDO"/>
    <s v="CUMPLIDO"/>
    <s v="CUMPLIDO"/>
    <s v="CUMPLIDO"/>
    <s v="CUMPLIDO"/>
    <s v="CUMPLIDO"/>
    <s v="CUMPLIDO"/>
    <s v="CUMPLIDO"/>
    <s v="CUMPLIDO"/>
    <s v="CUMPLIDO"/>
    <s v="CUMPLIDO"/>
    <s v="CUMPLIDO"/>
    <s v="CUMPLIDO"/>
    <s v="CUMPLIDO"/>
    <m/>
    <m/>
    <m/>
    <n v="2"/>
  </r>
  <r>
    <x v="5"/>
    <x v="1"/>
    <m/>
    <s v="GESTIÓN"/>
    <x v="37"/>
    <x v="1"/>
    <x v="13"/>
    <s v="DIRECCIÓN DISTRITAL DE INSPECCIÓN, VIGILANCIA Y CONTROL DE PERSONAS JURÍDICAS SIN ÁNIMO DE LUCRO"/>
    <s v="Plan de Gestión"/>
    <m/>
    <m/>
    <m/>
    <s v="Procentaje de procesos administrativos sancionatorios terminados"/>
    <m/>
    <s v="pendiente"/>
    <m/>
    <m/>
    <m/>
    <m/>
    <m/>
    <m/>
    <m/>
    <s v="Constante"/>
    <s v="Trimestral"/>
    <x v="0"/>
    <m/>
    <m/>
    <m/>
    <s v="ND"/>
    <n v="0.8"/>
    <n v="0.8"/>
    <x v="17"/>
    <n v="0.8"/>
    <s v="ND"/>
    <n v="0.9"/>
    <n v="0.84"/>
    <x v="4"/>
    <m/>
    <n v="0.18"/>
    <n v="0.2"/>
    <n v="0.21"/>
    <n v="0.21"/>
    <n v="0.17759562841530055"/>
    <m/>
    <m/>
    <m/>
    <s v="Para la vigencia del 2019 se determinaron como línea base 366 procesos, estableciendo una meta anual correspondiente al 80%, es decir un total de 293 procesos con decisión definitiva._x000a_De esta manera, durante el primer trimestre se profirieron un total de 65 Resoluciones finales que culminaron el proceso administrativo sancionatorio, dando cumplimiento a la meta establecida_x000a_"/>
    <m/>
    <m/>
    <m/>
    <m/>
    <m/>
    <m/>
    <s v="3-2019-2710"/>
    <s v="CUMPLIDO"/>
    <m/>
    <m/>
    <m/>
    <n v="2"/>
  </r>
  <r>
    <x v="6"/>
    <x v="0"/>
    <m/>
    <s v="ACCIÓN"/>
    <x v="38"/>
    <x v="0"/>
    <x v="14"/>
    <s v="DIRECCIÓN DISTRITAL DE POLÍTICA E INFORMÁTICA JURÍDICA"/>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s v="Suma"/>
    <s v="Trimestral"/>
    <x v="0"/>
    <s v="Profesional Universitario Grado 1"/>
    <s v="Profesional Universitario Grado 2"/>
    <s v="Director(a) Distirtal de Política e Informática Jurídica "/>
    <n v="2"/>
    <n v="5"/>
    <n v="6"/>
    <x v="18"/>
    <n v="1"/>
    <n v="2"/>
    <n v="5"/>
    <n v="6"/>
    <x v="4"/>
    <m/>
    <m/>
    <n v="1"/>
    <n v="2"/>
    <n v="3"/>
    <n v="0"/>
    <m/>
    <m/>
    <m/>
    <s v="No se presentaron retrasos durante el primer trimestre de 2019, la ejecución se encuentra de acuerdo con lo programado para el período. _x000a_Se estableció como tema del primer estudio jurídico el acoso sexual y conductas de violencia en espacios comunitarios, en el cual durante el trimestre se obtuvieron los siguientes avances:_x000a_ _x000a_* Se efectuó la revisión normativa del acoso sexual, dentro del marco conceptual de    violencia de género._x000a_* Se identificaron los componentes estructurales del acoso sexual, como forma específica de violencia de género y violencia contra la mujer._x000a_* Se realizó el análisis del desarrollo jurisprudencial relacionado con el acoso sexual._x000a_* Se identificaron los actos de violencia contra las mujeres en espacios comunitarios de acuerdo con el derecho comparado: Hostigamiento, “acoso callejero” y amenaza._x000a_* Se estableció la diferencia entre las tipologías:  Acoso Sexual, Injuria de hecho y Actos sexuales abusivos._x000a_* Se identificaron las competencias de la administración para asumir las quejas oy/o denuncias sobre los actos de violencia contra las mujeres en lugares coumunitarios._x000a__x000a_De igual manera, se determinó el nombre del primer estudio jurídico, cuyo título es: &quot;Acoso sexual y actos de violencia contra las mujeres en espacios comunitarios&quot;. Por último, se seleccionó el tema para el segundo estudio jurídico que es acciones populares._x000a__x000a_IMPACTO: Depende del resultado del estudio jurídico, el cual puede finalizar ya sea con la elaboración de un proyecto de ley por lo que el impacto sería de orden nacional, como en la elaboración de una guía de acción frente a los delitos y contravenciones policivas, por lo que el impacto sería de orden Distrital._x000a__x000a_POBLACION BENEFICIADA: Niñas, adolescentes, mujeres y mujeres adultas del distrito capital."/>
    <m/>
    <m/>
    <m/>
    <s v="3-2019-2671_x000a_3-2019-2868"/>
    <m/>
    <m/>
    <m/>
    <s v="CREACIÓN"/>
    <s v="VERSIÓN  1"/>
    <s v="ND"/>
    <s v="ND"/>
    <m/>
  </r>
  <r>
    <x v="6"/>
    <x v="0"/>
    <m/>
    <s v="ACCIÓN"/>
    <x v="39"/>
    <x v="0"/>
    <x v="14"/>
    <s v="DIRECCIÓN DISTRITAL DE POLÍTICA E INFORMÁTICA JURÍDICA"/>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s v="Suma"/>
    <s v="Trimestral"/>
    <x v="0"/>
    <s v="Profesional Universitario Grado 1"/>
    <s v="Profesional Universitario Grado 1"/>
    <s v="Director(a) Distirtal de Política e Informática Jurídica "/>
    <n v="4"/>
    <n v="14"/>
    <n v="10"/>
    <x v="19"/>
    <n v="5"/>
    <n v="4"/>
    <n v="14"/>
    <n v="12"/>
    <x v="4"/>
    <m/>
    <n v="0"/>
    <n v="1"/>
    <n v="8"/>
    <n v="4"/>
    <n v="0"/>
    <m/>
    <m/>
    <m/>
    <s v="Teniendo en cuenta la programación de los eventos a realizar en la vigencia 2019, para el presente periodo no se contaba con resultados respecto del número de eventos. Sin embargo,se han adelantado actuaciones precontractuales para adelantar el proceso de contratación referente de los eventos de orientación jurídica para la presente vigencia. Por lo que esta meta inicia su ejecución a partir del segundo trimestre, de acuerdo con la programación establecida para la vigencia._x000a_"/>
    <m/>
    <m/>
    <m/>
    <s v="3-2019-2671_x000a_3-2019-2868"/>
    <m/>
    <m/>
    <m/>
    <s v="CREACIÓN"/>
    <s v="VERSIÓN  1"/>
    <s v="ND"/>
    <s v="ND"/>
    <m/>
  </r>
  <r>
    <x v="6"/>
    <x v="1"/>
    <m/>
    <s v="GESTIÓN"/>
    <x v="40"/>
    <x v="3"/>
    <x v="14"/>
    <s v="DIRECCIÓN DISTRITAL DE POLÍTICA E INFORMÁTICA JURÍDICA"/>
    <s v="Plan de Gestión"/>
    <m/>
    <m/>
    <m/>
    <m/>
    <m/>
    <m/>
    <m/>
    <m/>
    <m/>
    <m/>
    <m/>
    <m/>
    <m/>
    <s v="Suma"/>
    <s v="Trimestral"/>
    <x v="0"/>
    <m/>
    <m/>
    <m/>
    <s v="ND"/>
    <n v="1"/>
    <n v="0"/>
    <x v="7"/>
    <n v="0"/>
    <s v="ND"/>
    <n v="1"/>
    <s v="CUMPLIDO"/>
    <x v="10"/>
    <s v="CUMPLIDO"/>
    <s v="CUMPLIDO"/>
    <s v="CUMPLIDO"/>
    <s v="CUMPLIDO"/>
    <s v="CUMPLIDO"/>
    <s v="CUMPLIDO"/>
    <s v="CUMPLIDO"/>
    <s v="CUMPLIDO"/>
    <s v="CUMPLIDO"/>
    <s v="CUMPLIDO"/>
    <s v="CUMPLIDO"/>
    <s v="CUMPLIDO"/>
    <s v="CUMPLIDO"/>
    <m/>
    <m/>
    <m/>
    <m/>
    <m/>
    <m/>
    <m/>
    <m/>
    <n v="2"/>
  </r>
  <r>
    <x v="6"/>
    <x v="0"/>
    <m/>
    <s v="GESTIÓN"/>
    <x v="41"/>
    <x v="2"/>
    <x v="14"/>
    <s v="DIRECCIÓN DISTRITAL DE POLÍTICA E INFORMÁTICA JURÍDICA"/>
    <s v="Plan de Gestión"/>
    <m/>
    <m/>
    <m/>
    <m/>
    <m/>
    <m/>
    <m/>
    <m/>
    <m/>
    <m/>
    <m/>
    <m/>
    <m/>
    <s v="Constante"/>
    <s v="Trimestral"/>
    <x v="0"/>
    <m/>
    <m/>
    <m/>
    <s v="ND"/>
    <n v="1"/>
    <n v="1"/>
    <x v="0"/>
    <n v="1"/>
    <s v="ND"/>
    <n v="1"/>
    <n v="1"/>
    <x v="2"/>
    <m/>
    <n v="1"/>
    <n v="1"/>
    <n v="1"/>
    <n v="1"/>
    <n v="1"/>
    <m/>
    <m/>
    <m/>
    <s v="En el primer trimestre de la vigencia 2019 se incorporaron un total de 621 disposiciones en el sistema de información jurídica Régimen Legal (100%) , entre las cuales se encuentran 450 normas de nivel distrital, 88 del orden nacional y 83 jurisprudencia de interés._x000a_Se incrementó el total de inscritos al boletín Bogotá Jurídica a un total de 3.175 suscriptores, como consecuencia de la expedición Circular 012 de 2019 de la Secretaría Jurídica Distrital ._x000a_Se registraron en el primer trimestre de la vigencia 2019 un total de 7.216.479 visitas y un promedio de 80.183 consultas diarias._x000a_"/>
    <m/>
    <m/>
    <m/>
    <s v="3-2019-2671_x000a_3-2019-2868"/>
    <m/>
    <m/>
    <m/>
    <s v="FALTA FICHA "/>
    <m/>
    <m/>
    <m/>
    <m/>
  </r>
  <r>
    <x v="6"/>
    <x v="0"/>
    <m/>
    <s v="GESTIÓN"/>
    <x v="42"/>
    <x v="0"/>
    <x v="14"/>
    <s v="DIRECCIÓN DISTRITAL DE POLÍTICA E INFORMÁTICA JURÍDICA"/>
    <s v="Plan de Gestión"/>
    <m/>
    <m/>
    <m/>
    <m/>
    <m/>
    <m/>
    <m/>
    <m/>
    <m/>
    <m/>
    <m/>
    <m/>
    <m/>
    <s v="Suma"/>
    <s v="Trimestral"/>
    <x v="0"/>
    <m/>
    <m/>
    <m/>
    <s v="ND"/>
    <n v="8"/>
    <n v="8"/>
    <x v="20"/>
    <n v="8"/>
    <s v="ND"/>
    <n v="9"/>
    <n v="17"/>
    <x v="4"/>
    <m/>
    <n v="0"/>
    <n v="2"/>
    <n v="0"/>
    <n v="2"/>
    <n v="0"/>
    <m/>
    <m/>
    <m/>
    <s v="Se expidió y publicó en el sistema de información jurídico Régimen Legal la Directiva 001 de 2019, como lineamiento en materia contractual, en el cual se da cumplimiento a las disposiciones legales y reglamentarias relacionadas con la expedición del lineamiento._x000a__x000a_Se realizaron y publicaron dos (2) Circulares con el fin de presentar por una parte algunos instrumentos para el desarrollo de las actividades jurídicas en el Distrito Capital, en el marco de la orientación de la gerencia jurídica y por otra parte invitar a los funcionarios y a la ciudadanía en general a inscribirse en la base de datos del sistema Régimen Legal de Bogotá. _x000a_"/>
    <m/>
    <m/>
    <m/>
    <s v="3-2019-2671_x000a_3-2019-2868"/>
    <m/>
    <m/>
    <m/>
    <s v="FALTA FICHA "/>
    <m/>
    <m/>
    <m/>
    <m/>
  </r>
  <r>
    <x v="6"/>
    <x v="0"/>
    <m/>
    <s v="ACCIÓN"/>
    <x v="43"/>
    <x v="0"/>
    <x v="14"/>
    <s v="DIRECCIÓN DISTRITAL DE POLÍTICA E INFORMÁTICA JURÍDICA"/>
    <s v="Proyecto de Inversión 7501"/>
    <m/>
    <m/>
    <m/>
    <s v="Promedio de Cumplimiento en la implementación del Modelo de Gerencia Juridica_x000a_"/>
    <s v="Porcentaje de Implementación"/>
    <s v="Porcentaje de cumplimiento en la implementación del Modelo de Gerencia Jurídica"/>
    <s v="N.A."/>
    <s v="Planes de acción adoptados con las Entidades Distritales"/>
    <s v="N.A."/>
    <s v="Registro de asistencia de reuniones, presentaciones- Actas de Comités, Planes de acción"/>
    <s v="N.A."/>
    <s v="N.A."/>
    <s v="N.A."/>
    <s v="Suma"/>
    <s v="Trimestral"/>
    <x v="0"/>
    <s v="Profesional Universitario 1"/>
    <s v="Profesional Universitario 13"/>
    <s v="Director (a) Distrital de Política e Informática"/>
    <s v="ND"/>
    <s v="ND"/>
    <n v="0.3"/>
    <x v="8"/>
    <n v="0.2"/>
    <n v="0"/>
    <n v="0"/>
    <n v="0.3"/>
    <x v="16"/>
    <m/>
    <n v="0.1"/>
    <n v="0.2"/>
    <n v="0.1"/>
    <n v="0.1"/>
    <n v="0.1"/>
    <m/>
    <m/>
    <m/>
    <s v="Durante el primer trimestre del año 2019 se desarrollaron reuniones de planeación para determinar las fases de implementación del modelo de gestión jurídica pública. De igual manera, se adelantaron las actividades y tareas correspondientes para elaborar los instrumentos de socialización del modelo (Presentación, encuesta de entrada y salida, juego virtual y físico, modelo de medición de los componentes del modelo, folleto del modelo, campaña publicitaria). Por otro lado, se socializó el modelo a 09 entidades del nivel distrital y cuatro dependencias de la Secretaría Jurídica Distrital, incluyendo la Dirección de Política e Informática y por último se programó reuniones con otras entidades distritales para los meses de abril y mayo de 2019."/>
    <m/>
    <m/>
    <m/>
    <s v="3-2019-2671_x000a_3-2019-2868"/>
    <m/>
    <m/>
    <m/>
    <m/>
    <m/>
    <m/>
    <m/>
    <m/>
  </r>
  <r>
    <x v="7"/>
    <x v="1"/>
    <m/>
    <s v="GESTIÓN"/>
    <x v="44"/>
    <x v="1"/>
    <x v="15"/>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s v="Creciente"/>
    <s v="Trimestral"/>
    <x v="0"/>
    <m/>
    <m/>
    <m/>
    <s v="ND"/>
    <n v="0.3"/>
    <n v="0.7"/>
    <x v="11"/>
    <m/>
    <s v="ND"/>
    <n v="0.3"/>
    <n v="0.7"/>
    <x v="4"/>
    <m/>
    <n v="0.15"/>
    <n v="0.25"/>
    <n v="0.25"/>
    <n v="0.35"/>
    <s v="CUMPLIDO"/>
    <s v="CUMPLIDO"/>
    <s v="CUMPLIDO"/>
    <s v="CUMPLIDO"/>
    <s v="CUMPLIDO"/>
    <s v="CUMPLIDO"/>
    <s v="CUMPLIDO"/>
    <s v="CUMPLIDO"/>
    <s v="CUMPLIDO"/>
    <s v="CUMPLIDO"/>
    <m/>
    <m/>
    <m/>
    <m/>
    <m/>
    <m/>
    <n v="2"/>
  </r>
  <r>
    <x v="7"/>
    <x v="1"/>
    <m/>
    <s v="GESTIÓN"/>
    <x v="45"/>
    <x v="0"/>
    <x v="15"/>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s v="Suma"/>
    <s v="Semestral"/>
    <x v="0"/>
    <m/>
    <m/>
    <m/>
    <s v="ND"/>
    <s v="ND"/>
    <n v="1"/>
    <x v="0"/>
    <m/>
    <s v="ND"/>
    <s v="ND"/>
    <n v="1"/>
    <x v="4"/>
    <m/>
    <n v="0"/>
    <n v="0"/>
    <n v="0.4"/>
    <n v="0.6"/>
    <s v="CUMPLIDO"/>
    <s v="CUMPLIDO"/>
    <s v="CUMPLIDO"/>
    <s v="CUMPLIDO"/>
    <s v="CUMPLIDO"/>
    <s v="CUMPLIDO"/>
    <s v="CUMPLIDO"/>
    <s v="CUMPLIDO"/>
    <s v="CUMPLIDO"/>
    <s v="CUMPLIDO"/>
    <m/>
    <m/>
    <m/>
    <m/>
    <m/>
    <m/>
    <m/>
  </r>
  <r>
    <x v="7"/>
    <x v="0"/>
    <m/>
    <s v="GESTIÓN"/>
    <x v="46"/>
    <x v="1"/>
    <x v="15"/>
    <s v="OFICINA ASESORA DE PLANEACIÓN"/>
    <s v="Plan de Gestión"/>
    <m/>
    <m/>
    <m/>
    <s v="Número de sesiones realizadas para la fortalecer la gestión del conocimiento."/>
    <s v="sesiones"/>
    <s v="Número de sesiones desarrolladas para la fortalecer la gestión del conocimiento en la Oficina Asesora de Planeación."/>
    <s v="N.A."/>
    <s v="Número de sesiones desarrolladas para la fortalecer la gestión del conocimiento en la Oficina Asesora de Planeación."/>
    <s v="N.A."/>
    <s v="Informe de Gestión de la Oficina Asesora de Planeación"/>
    <s v="N.A."/>
    <s v="nd"/>
    <s v="nd"/>
    <s v="Suma"/>
    <s v="Trimestral"/>
    <x v="0"/>
    <m/>
    <m/>
    <m/>
    <s v="ND"/>
    <s v="ND"/>
    <s v="ND"/>
    <x v="18"/>
    <n v="6"/>
    <s v="ND"/>
    <s v="ND"/>
    <s v="ND"/>
    <x v="4"/>
    <m/>
    <n v="0"/>
    <n v="2"/>
    <n v="3"/>
    <n v="1"/>
    <n v="0"/>
    <m/>
    <m/>
    <m/>
    <s v="De acuerdo a lo establecido en el Plan de Trabajo para la meta de gestión de la OAP “llevar a cabo actividades lúdicas que fortalezcan la gestión del conocimiento” se definió la estructura temática de las sesiones a realizar, así como el orden y la fecha estimada de realización de las jornadas del saber. Las actividades desarrolladas en lo referente a las actividades lúdicas de fortalecimiento en la gestión del conocimiento, contribuyeron al cumplimiento total de la programación de la meta “desarrollar seis (6) sesiones de gestión del conocimiento que fortalezcan los procesos de planeación”._x000a_"/>
    <m/>
    <m/>
    <m/>
    <m/>
    <m/>
    <m/>
    <m/>
    <m/>
    <m/>
    <m/>
    <m/>
    <m/>
  </r>
  <r>
    <x v="7"/>
    <x v="0"/>
    <m/>
    <s v="GESTIÓN"/>
    <x v="47"/>
    <x v="1"/>
    <x v="15"/>
    <s v="OFICINA ASESORA DE PLANEACIÓN"/>
    <s v="Plan de Gestión"/>
    <m/>
    <m/>
    <m/>
    <s v="Porcentaje de avance en el cumplimiento de estrategias  para mejorar las prácticas de gestión institucional en el Proceso de Planeación y Mejora Continua."/>
    <s v="Avance de Cumplimiento"/>
    <s v="Promedio de los porcentajes de cumplimiento de las herramientas que conforman una  estrategia, para mejorar las prácticas de gestión institucional"/>
    <s v="N.A."/>
    <s v="Promedio de avance en los planes de trabajo de la estrategia definida para cada periodo"/>
    <s v="N.A."/>
    <s v="Plan de Trabajo de los servidores de  la Oficina Asesora de Planeación. / Informe de gestión de la OAP"/>
    <s v="N.A."/>
    <s v="nd"/>
    <s v="nd"/>
    <s v="Constante"/>
    <s v="Trimestral"/>
    <x v="0"/>
    <m/>
    <m/>
    <m/>
    <s v="ND"/>
    <s v="ND"/>
    <s v="ND"/>
    <x v="0"/>
    <n v="1"/>
    <s v="ND"/>
    <s v="ND"/>
    <s v="ND"/>
    <x v="0"/>
    <m/>
    <n v="0.25"/>
    <n v="0.3"/>
    <n v="0.25"/>
    <n v="0.2"/>
    <n v="0.25"/>
    <m/>
    <m/>
    <m/>
    <s v="Subsistema de Gestión Ambiental_x000a_ Dentro de las actividades desarrolladas en el marco del Subsistema de Gestión Ambiental, se destacan:_x000a_Formulación del Plan Institucional de Gestión Ambiental - PIGA de la entidad para la vigencia 2019._x000a_Coordinación del Comité Técnico Ambiental del primer semestre._x000a_Actualización del la Matriz de Requisitos Legales de la gestión ambiental, así como de la Matriz de Identificación de Aspectos e Impactos ambientales._x000a_Avance en la actualización del Plan de gestión Integral de Residuos Peligrosos -  PGIRESPEL._x000a__x000a_Plan Institucional de Gestión Ambiental 2019_x000a_Con relación a la implementación del Plan de Acción PIGA 2019 se realizaron las siguientes actividades:_x000a_ _x000a_Socialización en cada una de las dependencias de la Entidad en la cual se trató el uso eficiente del agua, uso eficiente de la energía, gestión integral de residuos sólidos, consumo sostenible e implementación de prácticas sostenibles, huella de carbono corporativa y eco- conducción._x000a_Inspección a las redes hidrosanitarias de la Entidad_x000a_Elaboración y difusión de diez (10) piezas comunicacionales relacionadas con temas ambientales: ahorro y uso eficiente del agua y la energía, manejo integral de residuos sólidos, adaptación al cambio climático, eco-conducción_x000a_Análisis de los consumos de agua y energía del año 2018 y 2019._x000a_Análisis de la generación de residuos sólidos durante el  año 2018 y 2019._x000a_Seguimiento a la generación y disposición final de los RESPEL generados durante el año 2018._x000a_Avance en la elaboración de la Estrategia de Uso Eficiente de los Recursos para la Entidad._x000a_Actualización del documento PIGA de la Entidad._x000a__x000a_Bajo este orden de ideas, la gestión ambiental en la Secretaría Jurídica Distrital, contribuyó al cumplimiento de la meta “generar una (1) estrategia para mejorar las prácticas de gestión del Proceso de Planeación y Mejora Continua”, en un 100% de lo programado._x000a_"/>
    <m/>
    <m/>
    <m/>
    <m/>
    <m/>
    <m/>
    <m/>
    <m/>
    <m/>
    <m/>
    <m/>
    <m/>
  </r>
  <r>
    <x v="7"/>
    <x v="0"/>
    <m/>
    <s v="ACCIÓN"/>
    <x v="48"/>
    <x v="1"/>
    <x v="15"/>
    <s v="OFICINA ASESORA DE PLANEACIÓN"/>
    <s v="Proceso"/>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s v="Suma"/>
    <s v="Trimestral"/>
    <x v="0"/>
    <s v="Contratista OAP"/>
    <s v="Contratista OAP"/>
    <s v="JEFE OAP"/>
    <n v="0.1"/>
    <n v="0.3"/>
    <n v="0.3"/>
    <x v="21"/>
    <n v="0.1"/>
    <n v="0.03"/>
    <n v="0.35"/>
    <n v="0.32"/>
    <x v="17"/>
    <m/>
    <n v="0.04"/>
    <n v="0.1"/>
    <n v="0.1"/>
    <n v="0.08"/>
    <n v="0.04"/>
    <m/>
    <m/>
    <m/>
    <s v="Durante el trimestre, se llevó a cabo la mesa de trabajo para la revisión del Portafolio de Productos y Servicios de la Secretaría Jurídica Distrital y las herramientas que lo integran y se realizó la revisión del módulo de Producto No Conforme frente al manual de usuario y el procedimiento Caracterización y Control de Productos y/o Servicios, con código 2310100-PR-007._x000a_se realizó la reprogramación del Plan de Acción para la vigencia 2019, en los Componentes de Inversión y de Gestión, así como también la programación de la Territorialización de la inversión Distrital y las actividades necesarias para dar cumplimiento a las metas de los proyectos en la actual vigencia, se elaboró la programación del PAC del proyecto de inversión para los períodos marzo-abril y se actualizaron las Fichas EBI para los cuatro (4) proyectos de inversión que ejecuta la Entidad, generando nuevas versiones a través del SEGPLAN.A través del módulo de indicadores del aplicativo SIG - Smart, en atención al flujo de actividades establecido en el aplicativo, se llevó a cabo la aprobación y corrección de metas de la Oficina Asesora de Planeación, reportadas por el responsable asignado para el ingreso de los datos.Se adelantaron actividades de:Proporcionar orientaciones en la construcción de los mapas de riesgos de los procesos y socializar la resolución 107 de 2018 (Adopción del SIG, roles y responsabilidades)._x000a_Divulgar la Política de Administración de Riesgos, versión 02, mediante la explicación de cada uno de sus componentes._x000a_Brindar orientaciones para el registro del primer monitoreo y revisión a los riesgos._x000a_Una vez que los mapas de riesgos de gestión de los diferentes procesos de la entidad, fueron validados, se publicó el mapa de riesgos de gestión consolidado y se llevó a cabo su publicación en web del mapa de riesgos Consolidado._x000a_"/>
    <m/>
    <m/>
    <m/>
    <m/>
    <m/>
    <m/>
    <m/>
    <m/>
    <s v="VERSIÓN  1"/>
    <s v="ND"/>
    <s v="ND"/>
    <m/>
  </r>
  <r>
    <x v="7"/>
    <x v="1"/>
    <m/>
    <s v="GESTIÓN"/>
    <x v="49"/>
    <x v="1"/>
    <x v="15"/>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s v="Suma"/>
    <s v="Anual"/>
    <x v="0"/>
    <m/>
    <m/>
    <m/>
    <s v="ND"/>
    <n v="1"/>
    <n v="4"/>
    <x v="11"/>
    <m/>
    <s v="ND"/>
    <n v="1"/>
    <n v="4"/>
    <x v="18"/>
    <m/>
    <m/>
    <m/>
    <m/>
    <m/>
    <m/>
    <m/>
    <m/>
    <m/>
    <m/>
    <m/>
    <m/>
    <m/>
    <m/>
    <m/>
    <m/>
    <m/>
    <m/>
    <m/>
    <m/>
    <m/>
    <n v="1"/>
  </r>
  <r>
    <x v="7"/>
    <x v="1"/>
    <m/>
    <s v="GESTIÓN"/>
    <x v="50"/>
    <x v="1"/>
    <x v="15"/>
    <s v="OFICINA ASESORA DE PLANEACIÓN"/>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s v="Suma"/>
    <s v="Trimestral"/>
    <x v="0"/>
    <s v="Contratista OAP"/>
    <s v="Contratista OAP"/>
    <s v="JEFE OAP"/>
    <n v="1"/>
    <s v="ND"/>
    <s v="CUMPLIDO"/>
    <x v="14"/>
    <s v="CUMPLIDO"/>
    <n v="0.5"/>
    <n v="0.5"/>
    <s v="CUMPLIDO"/>
    <x v="10"/>
    <s v="CUMPLIDO"/>
    <s v="CUMPLIDO"/>
    <s v="CUMPLIDO"/>
    <s v="CUMPLIDO"/>
    <s v="CUMPLIDO"/>
    <s v="CUMPLIDO"/>
    <s v="CUMPLIDO"/>
    <s v="CUMPLIDO"/>
    <s v="CUMPLIDO"/>
    <s v="CUMPLIDO"/>
    <s v="CUMPLIDO"/>
    <s v="CUMPLIDO"/>
    <s v="CUMPLIDO"/>
    <s v="CUMPLIDO"/>
    <s v="CUMPLIDO"/>
    <s v="CUMPLIDO"/>
    <s v="CUMPLIDO"/>
    <s v="CUMPLIDO"/>
    <s v="FINALIZADO POR CUMPLIMIENTO EN EL 2017"/>
    <m/>
    <m/>
    <s v="CUMPLIDO"/>
  </r>
  <r>
    <x v="7"/>
    <x v="0"/>
    <m/>
    <s v="ACCIÓN"/>
    <x v="51"/>
    <x v="1"/>
    <x v="15"/>
    <s v="OFICINA ASESORA DE PLANEACIÓN"/>
    <s v="Proyecto de Inversión 7502"/>
    <m/>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s v="Creciente"/>
    <s v="Trimestral"/>
    <x v="0"/>
    <s v="Contratista OAP"/>
    <s v="Contratista OAP"/>
    <s v="JEFE OAP"/>
    <s v="ND"/>
    <s v="ND"/>
    <n v="0.4"/>
    <x v="22"/>
    <m/>
    <s v="ND"/>
    <s v="ND"/>
    <n v="0.4"/>
    <x v="19"/>
    <m/>
    <n v="0.06"/>
    <n v="0.18"/>
    <n v="0.21"/>
    <n v="0.15"/>
    <n v="0.06"/>
    <m/>
    <m/>
    <m/>
    <s v="Las actividades enmarcadas en la meta “Implementar el 60% del Modelo de Arquitectura Empresarial de la Secretaría Jurídica Distrital”, previstas para el trimestre, se cumplieron en su totalidad. Hasta el mes de marzo, el avance de la meta corresponde al 6%:_x000a__x000a_Dentro de las actividades desarrolladas en torno a la arquitectura empresarial, se destacan:_x000a_Presentación de Ficha de Proyectos preliminar para resumir las iniciativas a desarrollar en el marco de la Arquitectura misional y elaboración de las fichas de los proyectos orientados al contribuir al alineamiento estratégico de la entidad._x000a_Elaboración del plan de trabajo de los temas a desarrollar en el marco de la Arquitectura Empresarial - Componente Misional, en el cual se incorporó el Índice de innovación._x000a_Elaboración de documento resumen sobre el trabajo realizado en 2018 sobre la Arquitectura Misional de la Secretaría Jurídica Distrital._x000a_Estudio de los proyectos viables a ejecutar y el alcance de los mismos._x000a_"/>
    <m/>
    <m/>
    <m/>
    <m/>
    <m/>
    <m/>
    <m/>
    <m/>
    <s v="VERSIÓN  1"/>
    <s v="ND"/>
    <s v="ND"/>
    <m/>
  </r>
  <r>
    <x v="8"/>
    <x v="0"/>
    <m/>
    <s v="GESTIÓN"/>
    <x v="52"/>
    <x v="1"/>
    <x v="16"/>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x v="0"/>
    <s v="Profesional Universitario 10"/>
    <s v="Profesional Especialziado Grado 24"/>
    <s v="Jefe Oficina de Control Interno"/>
    <s v="ND"/>
    <n v="1"/>
    <n v="1"/>
    <x v="0"/>
    <n v="1"/>
    <s v="ND"/>
    <n v="1"/>
    <n v="1"/>
    <x v="4"/>
    <m/>
    <n v="0.16700000000000001"/>
    <n v="0.34699999999999998"/>
    <n v="0.219"/>
    <n v="0.26700000000000002"/>
    <m/>
    <m/>
    <m/>
    <m/>
    <s v="Auditorias de SIG._x000a_Para el primer trimestre de la vigencia 2019, la Oficina de Control interno ha realizado 1 Auditoria al Proceso de Talento Humano de acuerdo a la programación del Plan Anual de Auditoría PAA 2019. _x000a_Planes de mejoramiento._x000a_Durante el primer trimestre de la vigencia 2019, se han realizado dos (2) seguimientos al Plan de Mejoramiento Suscrito con la Contraloría Distrital y un (1) Seguimiento a los planes de mejoramiento resultado de las Auditorías de gestión de Calidad realizadas durante la vigencia 2018 a los siguientes procesos: Control Interno Disciplinario, Gestión Disciplinaria Distrital, Atención a la Ciudadanía, Gestión Financiera, Notificaciones, Gestión Jurídica Distrital, Gestión de las Comunicaciones, Planeación y mejora Continua, Gestión TIC, Gestión Documental, Inspección Vigilancia y Control ESAL, Gestión Contractual, _x000a_Acciones de mejora._x000a_La Oficina de Control Interno en el mes de diciembre de 2018 realizó una actualización a la documentación del Proceso de Evaluación Independiente para su gestión durante la vigencia de 2019. _x000a_"/>
    <m/>
    <m/>
    <m/>
    <s v="3-2019-2624"/>
    <m/>
    <m/>
    <m/>
    <m/>
    <m/>
    <m/>
    <m/>
    <m/>
  </r>
  <r>
    <x v="9"/>
    <x v="0"/>
    <s v="ESTRATÉGICO"/>
    <s v="ACCIÓN"/>
    <x v="53"/>
    <x v="3"/>
    <x v="17"/>
    <s v="OFICINA DE TECNOLOGÍAS DE LA INFORMACIÓN Y LAS COMUNICACIONES "/>
    <s v="Plan de Desarrollo"/>
    <s v="Procesos"/>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s v="Suma"/>
    <s v="Anual"/>
    <x v="0"/>
    <s v="Profesional Especializado TIC"/>
    <s v="Profesional Especializado TIC"/>
    <s v="Jefe Oficina TIC"/>
    <n v="1"/>
    <n v="1"/>
    <n v="2"/>
    <x v="9"/>
    <n v="1"/>
    <n v="0.3"/>
    <n v="1.7"/>
    <n v="2"/>
    <x v="4"/>
    <m/>
    <n v="0"/>
    <n v="0"/>
    <n v="1"/>
    <n v="1"/>
    <n v="0"/>
    <m/>
    <m/>
    <m/>
    <s v="No se presentaron retrasos, la ejecución se encuentra de acuerdo con lo programado para el período."/>
    <m/>
    <m/>
    <m/>
    <m/>
    <m/>
    <m/>
    <m/>
    <s v="CREACIÓN"/>
    <s v="VERSIÓN  1"/>
    <s v="ND"/>
    <s v="ND"/>
    <m/>
  </r>
  <r>
    <x v="9"/>
    <x v="1"/>
    <m/>
    <s v="GESTIÓN"/>
    <x v="54"/>
    <x v="3"/>
    <x v="17"/>
    <s v="OFICINA DE TECNOLOGÍAS DE LA INFORMACIÓN Y LAS COMUNICACIONES "/>
    <m/>
    <s v="Plan de Gestión"/>
    <m/>
    <m/>
    <s v="Porcentaje de avance en la actualización del software administrativo y misional"/>
    <s v="% de actualización"/>
    <m/>
    <m/>
    <m/>
    <m/>
    <s v="Informe de Gestión Oficina TIC / Diagnóstico de Sistema Integrado de Información"/>
    <m/>
    <m/>
    <m/>
    <s v="Suma"/>
    <s v="Trimestral"/>
    <x v="0"/>
    <s v="por definir"/>
    <s v="por definir"/>
    <s v="Jefe Oficina TIC"/>
    <n v="0"/>
    <n v="0.35"/>
    <n v="0.65"/>
    <x v="11"/>
    <m/>
    <n v="0"/>
    <n v="0.35"/>
    <n v="0.65"/>
    <x v="4"/>
    <s v="CUMPLIDO"/>
    <s v="CUMPLIDO"/>
    <s v="CUMPLIDO"/>
    <s v="CUMPLIDO"/>
    <s v="CUMPLIDO"/>
    <s v="CUMPLIDO"/>
    <s v="CUMPLIDO"/>
    <s v="CUMPLIDO"/>
    <s v="CUMPLIDO"/>
    <s v="CUMPLIDO"/>
    <s v="CUMPLIDO"/>
    <s v="CUMPLIDO"/>
    <s v="CUMPLIDO"/>
    <s v="CUMPLIDO"/>
    <s v="CUMPLIDO"/>
    <s v="CUMPLIDO"/>
    <s v="CUMPLIDO"/>
    <s v="FALTA FICHA "/>
    <m/>
    <m/>
    <m/>
    <m/>
  </r>
  <r>
    <x v="9"/>
    <x v="0"/>
    <m/>
    <s v="GESTIÓN"/>
    <x v="55"/>
    <x v="3"/>
    <x v="17"/>
    <s v="OFICINA DE TECNOLOGÍAS DE LA INFORMACIÓN Y LAS COMUNICACIONES "/>
    <s v="Procesos"/>
    <s v="Plan de Gestión"/>
    <m/>
    <m/>
    <s v="Ponderación de los preguntas de satisfacción del servicio aplicadas en encuesta "/>
    <s v="Nivel de satisfacción"/>
    <s v="Evaluación ponderada de las respuestas de la encuesta de satisfacción de solución a requeimientos"/>
    <s v="N.A."/>
    <s v="Cantidad de respuestas con evalaución positiva"/>
    <s v="N.A."/>
    <s v="Encuesta de satisfacción / Plan de Trabajo"/>
    <s v="N.A."/>
    <s v="nd"/>
    <s v="nd"/>
    <s v="Constante"/>
    <s v="Trimestral"/>
    <x v="0"/>
    <s v="Profesional Especializado"/>
    <s v="Profesional Especializado"/>
    <s v="Jefe Oficina TIC"/>
    <s v="ND"/>
    <s v="ND"/>
    <s v="ND"/>
    <x v="23"/>
    <n v="0.97"/>
    <s v="ND"/>
    <s v="ND"/>
    <s v="ND"/>
    <x v="20"/>
    <m/>
    <n v="0.97"/>
    <n v="0.97"/>
    <n v="0.97"/>
    <n v="0.97"/>
    <n v="0.97"/>
    <m/>
    <m/>
    <m/>
    <s v="no hay información para el 1er trimestre"/>
    <m/>
    <m/>
    <m/>
    <s v="3-2019-3062"/>
    <m/>
    <m/>
    <m/>
    <m/>
    <s v="3-2019-1149"/>
    <m/>
    <m/>
    <m/>
  </r>
  <r>
    <x v="9"/>
    <x v="0"/>
    <m/>
    <s v="GESTIÓN"/>
    <x v="56"/>
    <x v="3"/>
    <x v="17"/>
    <s v="OFICINA DE TECNOLOGÍAS DE LA INFORMACIÓN Y LAS COMUNICACIONES "/>
    <s v="Procesos"/>
    <s v="Plan de Gestión"/>
    <m/>
    <m/>
    <m/>
    <m/>
    <m/>
    <m/>
    <m/>
    <m/>
    <m/>
    <m/>
    <m/>
    <m/>
    <m/>
    <m/>
    <x v="3"/>
    <m/>
    <m/>
    <m/>
    <s v="ND"/>
    <s v="ND"/>
    <s v="ND"/>
    <x v="24"/>
    <m/>
    <s v="ND"/>
    <s v="ND"/>
    <s v="ND"/>
    <x v="4"/>
    <m/>
    <n v="0"/>
    <m/>
    <m/>
    <m/>
    <n v="0"/>
    <m/>
    <m/>
    <m/>
    <m/>
    <m/>
    <m/>
    <m/>
    <m/>
    <m/>
    <m/>
    <m/>
    <m/>
    <m/>
    <m/>
    <m/>
    <m/>
  </r>
  <r>
    <x v="9"/>
    <x v="0"/>
    <m/>
    <s v="GESTIÓN"/>
    <x v="57"/>
    <x v="3"/>
    <x v="17"/>
    <s v="OFICINA DE TECNOLOGÍAS DE LA INFORMACIÓN Y LAS COMUNICACIONES "/>
    <s v="Procesos"/>
    <m/>
    <m/>
    <m/>
    <s v="Porcentaje de avance  en la implementación de la política de Seguridad Digital en la Entidad"/>
    <s v="Implementación de la Política"/>
    <s v="Actividades desarrolladas para implementar la Política de Seguridad Digital en la Entidad"/>
    <s v="N.A."/>
    <s v="Actividades definidas para la implementación de la Política de Seguridad Digital en la SJD"/>
    <s v="N.A."/>
    <s v="Plan de Trabajo "/>
    <s v="N.A."/>
    <s v="nd"/>
    <s v="nd"/>
    <s v="Suma"/>
    <s v="Trimestral"/>
    <x v="0"/>
    <s v="Profesional Especializado"/>
    <s v="Profesional Especializado"/>
    <s v="Jefe Oficina TIC"/>
    <s v="ND"/>
    <s v="ND"/>
    <s v="ND"/>
    <x v="0"/>
    <m/>
    <s v="ND"/>
    <s v="ND"/>
    <s v="ND"/>
    <x v="16"/>
    <m/>
    <n v="0.1"/>
    <n v="0.35"/>
    <n v="0.3"/>
    <n v="0.25"/>
    <n v="0.1"/>
    <m/>
    <m/>
    <m/>
    <s v="En este primer trimestre se realizaron las siguientes actividades cumpliendo con el 10% de ejecución del periodo._x000a_ _x000a_Presentación de avances en la implementación del Modelo de Seguridad y Privacidad de la Información_x000a_Se realizó un diagnóstico del Estado de Implementación ISO 27001 Secretaria Jurídica Distrital y el Estado y Aplicabilidad de controles de Seguridad de la Información, con el objeto de identificar que actividades ya se iniciaron cuales están implementadas y cuales aún no se han iniciado, dando como resultado lo siguiente: _x000a_Estado Significado Proporción de requerimientos SGSI Proporción de Controles de Seguridad de la Información_x000a_? Desconocido No ha sido verificado 0% 0%_x000a_Inexistente No se lleva a cabo el control de seguridad en los sistemas de información. 41% 22%_x000a_Inicial Las salvaguardas existen, pero no se gestionan, no existe un proceso formal para realizarlas. Su éxito depende de la buena suerte y de tener personal de la alta calidad. 33% 34%_x000a_Repetible La medida de seguridad se realiza de un modo totalmente informal (con procedimientos propios, informales). La responsabilidad es individual. No hay formación. 19% 13%_x000a_Definido El control se aplica conforme a un procedimiento documentado, pero no ha sido aprobado ni por el Responsable de Seguridad ni el Comité de Dirección. 4% 15%_x000a_Administrado El control se lleva a cabo de acuerdo a un procedimiento documentado, aprobado y formalizado. 4% 6%_x000a_Optimizado El control se aplica de acuerdo a un procedimiento documentado, aprobado y formalizado, y su eficacia se mide periódicamente mediante indicadores. 0% 10%_x000a_No aplicable A fin de certificar un SGSI ,todos los requerimientos principales de ISO/IEC 27001 son obligatorios. De otro modo, pueden ser ignorados por la Administración. 0% 0%_x000a_"/>
    <m/>
    <m/>
    <m/>
    <s v="3-2019-3062"/>
    <m/>
    <m/>
    <m/>
    <m/>
    <s v="3-2019-1149"/>
    <m/>
    <m/>
    <m/>
  </r>
  <r>
    <x v="9"/>
    <x v="0"/>
    <m/>
    <s v="GESTIÓN"/>
    <x v="58"/>
    <x v="3"/>
    <x v="17"/>
    <s v="OFICINA DE TECNOLOGÍAS DE LA INFORMACIÓN Y LAS COMUNICACIONES "/>
    <s v="Procesos"/>
    <m/>
    <s v="Plan de Gestión"/>
    <m/>
    <s v="Porcentaje de avance en la implementación de la Política de Gobierno Digital"/>
    <s v="Implementación de la Política"/>
    <s v="Actividades desarrolladas para implementar la Política de Gobierno Digital en la Entidad"/>
    <s v="N.A."/>
    <s v="Acciones de adecuación de la infraestructura tecnológica (redes, equipos, conectividad)"/>
    <s v="N.A."/>
    <s v="Plan de Trabajo "/>
    <s v="N.A."/>
    <s v="nd"/>
    <s v="nd"/>
    <s v="Suma"/>
    <s v="Trimestral"/>
    <x v="0"/>
    <s v="Profesional Especializado"/>
    <s v="Profesional Especializado"/>
    <s v="Jefe Oficina TIC"/>
    <s v="ND"/>
    <s v="ND"/>
    <s v="ND"/>
    <x v="0"/>
    <m/>
    <s v="ND"/>
    <s v="ND"/>
    <s v="ND"/>
    <x v="21"/>
    <m/>
    <n v="0.15"/>
    <n v="0.3"/>
    <n v="0.25"/>
    <n v="0.3"/>
    <n v="0.15"/>
    <m/>
    <m/>
    <m/>
    <s v="Reunión con la Oficina Asesora de Planeación y los diferentes responsables de los procesos y procedimientos, para identificar los procesos/ procedimientos se encuentran automatizados o se encuentran parcialmente._x000a__x000a_PROCESOS Y PROCEDIMIENTOS TOTAL AUTOMATIZADOS_x000a_Se encuentra 8 procedimientos totalmente automatizados, eso quiere decir que las actividades se realizan al interior del procedimiento utiliza herramientas tecnológicas (correo electrónico, sistema de información)._x000a__x000a_Proceso_x000a_No_x000a_Código_x000a_Documento_x000a_ Automatización_x000a_PLANEACIÓN Y MEJORA CONTINUA_x000a_2_x000a_2310100-PR-001_x000a_Elaboración y Control de Documentos_x000a_SI_x000a_PLANEACIÓN Y MEJORA CONTINUA_x000a_6_x000a_2310100-PR-006_x000a_Gestión de Riesgos_x000a_SI_x000a_PLANEACIÓN Y MEJORA CONTINUA_x000a_12_x000a_2310100-PR-085_x000a_Construcción y Actualización de Normograma_x000a_SI_x000a_GESTIÓN DE TIC_x000a_14_x000a_2310200-PR-016_x000a_Atención y Apoyo a Usuarios_x000a_SI_x000a_ATENCIÓN A LA CIUDADANÍA_x000a_36_x000a_2311000-PR-014_x000a_Gestión y Seguimiento a los Requerimientos Presentados por la Ciudadanía_x000a_SI_x000a_GESTIÓN FINANCIERA_x000a_55_x000a_2311420-PR-063_x000a_Creación de terceros de contratistas y proveedores_x000a_SI_x000a_GESTIÓN FINANCIERA_x000a_57_x000a_2311420-PR-065_x000a_Reportes de Información Tributaria a la Tesorería Distrital_x000a_SI_x000a_GESTIÓN ADMINISTRATIVA_x000a_59_x000a_2311500-PR-039_x000a_Identificación y actualización de la normatividad ambiental_x000a_SI_x000a__x000a_PROCESOS Y PROCEDIMIENTOS PARCIAL AUTOMATIZADOS_x000a_Se encuentra 33 procedimientos parcialmente automatizados, eso quiere decir que las actividades se realizan al interior del procedimiento utiliza herramientas tecnológicas (correo electrónico, sistema de información), pero además existen etapas en la cuales se deben diligenciar documentos e imprimirlos y allí se pierde la automatización del mismo._x000a_Documento del Plan de Diagnóstico y Estrategia de Transición de IPv4 a IPv6 (Protocolo de Internet Versión 6), aprobado y divulgado por el Comité Institucional de Desempeño._x000a_IPv6 es la nueva versión del Protocolo de Internet está destinada a sustituir al estándar IPv4, la misma cuenta con un límite de direcciones de red, lo cual impide el crecimiento de la red._x000a_En el Informe de Infraestructura Adopción del Protocolo IPv6 se diagnosticó la situación actual de la Secretaría Jurídica Distrital identificando que se tenía habilitada una red de datos cableada e inalámbrica al interior de la manzana Liévano, distribuida en cuatro (4) Edificios, desde donde sus funcionarios, contratistas y visitantes están conectados para llevar a cabo las actividades propias de la entidad y se tiene contratado un canal de acceso a internet con el proveedor ETB, en una configuración de alta disponibilidad de dos canales en configuración activo pasivo con un ancho de banda de 128 Mbps._x000a_Se realizó un inventario de hardware y software para identificar los elementos que se deberían configurar al momento de la transición de IPv4 a IPv6._x000a_Se realizó un análisis premilitar revisando la ficha técnica de cada dispositivo (Switch, controladora Wifi, Acces point, servidores Windows), identificando que tiene la capacidad de soportar la configuración del protocolo IPv6._x000a_Para mantener la operatividad de la red, es necesario hacer configuración el dual stack, es decir al actual protocolo IPv4 adicionar el protocolo IPv6, para que trabajen en conjunto, esto debido a que en internet el tráfico de Ipv6 tiene prioridad en su red, sin embargo, muchos sitios continúan aún trabajando sobre IPv4._x000a_Para ejecutar la migración, no se necesita modificar la topología física de la red de datos, se hace es configuración lógica adicionando el nuevo protocolo._x000a_Se realizaron las pruebas de IPv6 con el proveedor de internet ETB, se configuró las VLAN internas, Vlan de conexión entre el firewall y el Sw core, Vlan de gestión de los Sw y controladores Wifi, Vlan de servidores, configuración de los servidores DNS en los controladores de dominio y el firewall, equipos de cómputo y sistemas de información. Falta la aprobación y divulgación por el Comité Institucional de Desempeño del Plan de Diagnóstico y Estrategia de Transición de IPv4 a IPv6._x000a_"/>
    <m/>
    <m/>
    <m/>
    <s v="3-2019-3062"/>
    <m/>
    <m/>
    <m/>
    <s v="SE SOLICITA MODIFICACIÓN RAD 3-2017-4325, alineado con el indicador AVANCE EN LA ACTUALIZACIÓN DE LA INFRAESTRUCTURA HW SW COM"/>
    <m/>
    <m/>
    <m/>
    <m/>
  </r>
  <r>
    <x v="9"/>
    <x v="1"/>
    <m/>
    <s v="ACCIÓN"/>
    <x v="59"/>
    <x v="3"/>
    <x v="17"/>
    <s v="OFICINA DE TECNOLOGÍAS DE LA INFORMACIÓN Y LAS COMUNICACIONES "/>
    <s v="PROYECTO DE INVERSIÓN"/>
    <m/>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s v="Informe de Gestión Oficina TIC / Diagnóstico de Sistema Integrado de Información"/>
    <s v="N.A."/>
    <s v="nd"/>
    <s v="nd"/>
    <s v="Suma"/>
    <s v="Trimestral"/>
    <x v="0"/>
    <s v="Profesional Especializado"/>
    <s v="Profesional Especializado"/>
    <s v="Jefe Oficina TIC"/>
    <n v="0.03"/>
    <n v="0.17"/>
    <n v="0.3"/>
    <x v="25"/>
    <n v="0.2"/>
    <n v="0.01"/>
    <n v="0.14000000000000001"/>
    <n v="0.25"/>
    <x v="22"/>
    <m/>
    <n v="0.06"/>
    <n v="0.11"/>
    <n v="0.13"/>
    <n v="0.1"/>
    <n v="0.16"/>
    <m/>
    <m/>
    <m/>
    <s v="en el mes de enero se ejecutó el 10% que representa la reserva por $5.535.021 pesos, que consistió en el pago al contratista Luis Alexander Jiménez DBA de la entidad, el cual efectuó las siguientes actividades en el 2018:_x000a_1. Se implementó la política de backup para el último día el año para los Backups de la Base de Datos_x000a_Misional Full Backup de Base de Datos las 11:50 PM y mover el Backup Full a una locación fuera del_x000a_Storage (1 de enero a las 11:25 AM)_x000a_2. Backups Base de Datos Administrativa_x000a_Se implementó para el último día el año un Full Backup de Base de Datos A LAS 11:10 de la noche y mover el Backup Full a una locación fuera del Storage el 1 de enero a las 3:15 AM._x000a_3. Se implementaron los ambientes de producción en alta disponibilidad para las bases de datos misional_x000a_y administrativa, también se entregó un ambiente de pruebas Oracle Single Instance, los dos ambientes en versión 12cR2. _x000a_4. Se entrega informe final de las políticas de Backup implementadas, usando RMAN, y moviendo los backups a una segunda locación para minimizar el riesgo de pérdida de información. Por tal razón, se reportó 16% en el primer trimestre de 2019, el cual consiste en el 10% de la ejecución de las reservas de 2018 y el 6% de ejecución del primer trimestre de 2019. Adicionalmente, durante el primer trimestre de 2019, se adquirió el hardware y software necesarios para atender las necesidades de los sistemas de información misionales y administrativos en normal y óptimo estado de funcionamiento, para lo cual se cuenta con licencias, sistema PCA, sistema de backup del fabricante Oracle, para lo cual se requiere contar con el soporte del fabricante que garantiza su actualización continua mediante parches de seguridad, actualización de firmware y reemplazo de partes/componentes que puedan presentar fallas, de manera que la entidad tenga respaldo y seguridad continua para prestar sus servicios misionales y administrativos de forma segura y con el mínimo tiempo de interrupción posible._x000a_"/>
    <m/>
    <m/>
    <m/>
    <s v="3-2019-3062"/>
    <m/>
    <m/>
    <m/>
    <s v="SE SOLICITA MODIFICACIÓN RAD 3-2017-4325, alineado con el indicador AVANCE EN LA ACTUALIZACIÓN DE LA INFRAESTRUCTURA HW SW COM"/>
    <m/>
    <m/>
    <m/>
    <m/>
  </r>
  <r>
    <x v="10"/>
    <x v="0"/>
    <s v="OPERATIVO"/>
    <s v="GESTIÓN"/>
    <x v="60"/>
    <x v="1"/>
    <x v="14"/>
    <s v="SUBSECRETARÍA JURÍDICA DISTRITAL"/>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s v="Constante"/>
    <s v="Trimestral"/>
    <x v="0"/>
    <s v="PROFESIONAL ESPECIALIZADO DIRECCIUÓN CORPORATIVA"/>
    <s v="PROFESIONAL ESPECIALIZADO SUBSECRETARÍA"/>
    <s v="SUBSECRETARÍA DE DESPACHO"/>
    <s v="ND"/>
    <n v="0.95"/>
    <n v="0.95"/>
    <x v="24"/>
    <n v="0.95"/>
    <s v="ND"/>
    <n v="0.98"/>
    <n v="0.97"/>
    <x v="23"/>
    <m/>
    <n v="0.65"/>
    <n v="0.75"/>
    <n v="0.85"/>
    <n v="0.95"/>
    <n v="0.59"/>
    <m/>
    <m/>
    <m/>
    <s v="El proyecto de inversión alcanzó una ejecución del 59,06%, el rezago obedece a el acatamiento de los trámites internos a que deben someterse los procesos contractuales; no obstante, ya se encuentran radicados las solicitudes de contratación que permitirán alcanzar la meta proyectada"/>
    <m/>
    <m/>
    <m/>
    <s v=" 3-2019-2684"/>
    <m/>
    <m/>
    <m/>
    <m/>
    <m/>
    <m/>
    <m/>
    <m/>
  </r>
  <r>
    <x v="10"/>
    <x v="0"/>
    <s v="ESTRATÉGICO"/>
    <s v="ACCIÓN"/>
    <x v="61"/>
    <x v="1"/>
    <x v="14"/>
    <s v="SUBSECRETARÍA JURÍDICA DISTRITAL"/>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s v="Constante"/>
    <s v="Semestral"/>
    <x v="2"/>
    <s v="Profesional Especializado"/>
    <s v="Profesional Especializado"/>
    <s v="SUBSECRETARÍA DE DESPACHO"/>
    <n v="0.88"/>
    <n v="0.88"/>
    <n v="0.88"/>
    <x v="26"/>
    <n v="0.88"/>
    <n v="0.9"/>
    <n v="0.94569999999999999"/>
    <n v="0.88"/>
    <x v="4"/>
    <m/>
    <n v="0"/>
    <n v="0.88"/>
    <n v="0"/>
    <n v="0.88"/>
    <n v="0"/>
    <m/>
    <m/>
    <m/>
    <s v="La medición de la percepción se realiza en el segundo trimestre, no obstante, se viene trabajando en los ajustes de la herramienta de medición"/>
    <m/>
    <m/>
    <m/>
    <s v=" 3-2019-2684"/>
    <m/>
    <m/>
    <m/>
    <s v="CREACIÓN"/>
    <s v="VERSIÓN  1"/>
    <s v="ND"/>
    <s v="ND"/>
    <m/>
  </r>
  <r>
    <x v="10"/>
    <x v="0"/>
    <s v="OPERATIVO"/>
    <s v="GESTIÓN"/>
    <x v="62"/>
    <x v="1"/>
    <x v="14"/>
    <s v="SUBSECRETARÍA JURÍDICA DISTRITAL"/>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s v="Constante"/>
    <s v="Trimestral"/>
    <x v="0"/>
    <s v="Secretaria Subsecretaría"/>
    <s v="Profesional Especializado"/>
    <s v="SUBSECRETARÍA DE DESPACHO"/>
    <s v="ND"/>
    <n v="1"/>
    <n v="1"/>
    <x v="0"/>
    <n v="1"/>
    <s v="ND"/>
    <n v="1"/>
    <n v="1"/>
    <x v="2"/>
    <m/>
    <n v="1"/>
    <n v="1"/>
    <n v="1"/>
    <n v="1"/>
    <n v="1"/>
    <m/>
    <m/>
    <m/>
    <s v="Se gestionaron oportunamente en el periodo de análsis, el 100% de los requerimientos jurídicos de competencia de la Subsecretaría, que corresponden a 227 solicitudes. "/>
    <m/>
    <m/>
    <m/>
    <s v=" 3-2019-2684"/>
    <m/>
    <m/>
    <m/>
    <s v="CREACIÓN"/>
    <s v="VERSIÓN  1"/>
    <m/>
    <m/>
    <m/>
  </r>
  <r>
    <x v="1"/>
    <x v="0"/>
    <m/>
    <s v="GESTIÓN"/>
    <x v="63"/>
    <x v="1"/>
    <x v="3"/>
    <s v="DIRECCIÓN DE GESTIÓN CORPORATIVA"/>
    <m/>
    <m/>
    <s v="Procesos"/>
    <m/>
    <m/>
    <m/>
    <m/>
    <m/>
    <m/>
    <m/>
    <m/>
    <m/>
    <m/>
    <m/>
    <m/>
    <m/>
    <x v="3"/>
    <m/>
    <m/>
    <m/>
    <m/>
    <m/>
    <m/>
    <x v="0"/>
    <m/>
    <s v="ND"/>
    <s v="ND"/>
    <s v="ND"/>
    <x v="21"/>
    <m/>
    <n v="0.15"/>
    <n v="0.2"/>
    <n v="0.4"/>
    <n v="0.25"/>
    <n v="0.15"/>
    <m/>
    <m/>
    <m/>
    <s v="Como parte del Plan Estatégico del Talento Humano, la Secretaría Jurídica Distrital se encuentra en la segunda fase para la Implementación del Teletrabajo, por lo que ya se definió la ruta para alcanzar el objetivo y se está realizando las acciones necesarias como son:_x000a_-Firma del pacto por el Teletrabajo, que reafirma el compromiso institucional que existe desde el nivel directivo para la adopción de esta modalidad laboral._x000a_-De igual manera, se realizó una jornada de sensibilización en reunión del Comité de Gestión y Desempeño Institucional para la presentación del Modelo del Teletrabajo teniendo como invitada la Dra. Marisol Suárez Barreto profesional de la Dirección Distrital de Desarrollo Institucional de la Secretaría General._x000a_-Se realizó una Convocatoria Pública para participar en la prueba piloto de la Entidad, dentro de la que fueron recibidas 43 postulaciones, de candidatos a participar en la Prueba Piloto del Teletrabajo en la Secretaría Jurídica Distrital._x000a_-Se realizó la evaluación por competencias por parte de los jefes inmediatos, de los candidatos postulados que se encuentran a su cargo._x000a_- Reunión con María Alejandra Méndez Bermúdez de la Agencia Pública de Empleo Regional Distrito Capital del Servicio Público de Aprendizaje SENA buscando apoyo en el proceso de evaluación por competencias de los candidatos. La Entidad está realizando las acciones necesarias para dar inicio a la prueba piloto de teletrabajo, por esta razón a la fecha la Secretaria Jurídica Distrital no tiene tele trabajadores._x000a_"/>
    <m/>
    <m/>
    <m/>
    <s v="3-2019-2689"/>
    <m/>
    <m/>
    <m/>
    <m/>
    <m/>
    <m/>
    <m/>
    <m/>
  </r>
</pivotCacheRecords>
</file>

<file path=xl/pivotCache/pivotCacheRecords3.xml><?xml version="1.0" encoding="utf-8"?>
<pivotCacheRecords xmlns="http://schemas.openxmlformats.org/spreadsheetml/2006/main" xmlns:r="http://schemas.openxmlformats.org/officeDocument/2006/relationships" count="65">
  <r>
    <x v="0"/>
    <x v="0"/>
    <s v="GESTIÓN"/>
    <s v="PORCENTAJE DE CUMPLIMIENTO DEL PLAN DE COMUNICACIONES DE LA SECRETARÍA JURÍDICA DISTRITAL"/>
    <s v="ND"/>
    <s v="ND"/>
    <n v="1"/>
    <n v="1"/>
    <n v="1"/>
    <n v="1"/>
    <n v="1"/>
    <n v="0.25"/>
  </r>
  <r>
    <x v="1"/>
    <x v="1"/>
    <s v="GESTIÓN"/>
    <s v="PORCENTAJE DE ASIGNACIÓN DE REQUERIMIENTOS A TRAVÉS DEL SDQS"/>
    <s v="ND"/>
    <s v="ND"/>
    <n v="1"/>
    <n v="1"/>
    <n v="1"/>
    <n v="1"/>
    <s v="FINALIZADO"/>
    <s v="FINALIZADO"/>
  </r>
  <r>
    <x v="0"/>
    <x v="1"/>
    <s v="GESTIÓN"/>
    <s v="PROMEDIO DE DÍAS PARA LA ASIGNACIÓN O TRASLADO DE REQUERIMIENTOS"/>
    <s v="ND"/>
    <s v="ND"/>
    <s v="ND"/>
    <s v="ND"/>
    <s v="ND"/>
    <s v="ND"/>
    <n v="1.04"/>
    <n v="1"/>
  </r>
  <r>
    <x v="0"/>
    <x v="1"/>
    <s v="GESTIÓN"/>
    <s v="PORCENTAJE DE EJECUCIÓN DE LOS RECURSOS DE FUNCIONAMIENTO "/>
    <s v="ND"/>
    <s v="ND"/>
    <n v="0.9"/>
    <n v="0.76890000000000003"/>
    <n v="0.92"/>
    <n v="0.87939999999999996"/>
    <n v="0.87"/>
    <n v="0.2165"/>
  </r>
  <r>
    <x v="1"/>
    <x v="1"/>
    <s v="GESTIÓN"/>
    <s v="PORCENTAJE DE AVANCE EN IMPLEMENTACIÓN DEL MODELO DE GESTIÓN DEL TALENTO HUMANO."/>
    <s v="ND"/>
    <s v="ND"/>
    <n v="0.25"/>
    <n v="0.25"/>
    <n v="0.75"/>
    <n v="0.75"/>
    <n v="0.9"/>
    <n v="0"/>
  </r>
  <r>
    <x v="1"/>
    <x v="1"/>
    <s v="GESTIÓN"/>
    <s v="IMPLEMENTACIÓN DEL MODELO DE GESTIÓN DOCUMENTAL DE LA SECRETARÍA JURÍDICA DISTRITAL"/>
    <s v="ND"/>
    <s v="ND"/>
    <n v="0.5"/>
    <n v="0.5"/>
    <n v="0.4"/>
    <s v="FINALIZADO"/>
    <n v="0.1"/>
    <s v="FINALIZADO"/>
  </r>
  <r>
    <x v="1"/>
    <x v="1"/>
    <s v="GESTIÓN"/>
    <s v="IMPLEMENTACIÓN DEL MODELO DE GESTIÓN DOCUMENTAL DE LA SECRETARÍA JURÍDICA DISTRITAL"/>
    <s v="ND"/>
    <s v="ND"/>
    <n v="0.5"/>
    <n v="0.5"/>
    <n v="0.4"/>
    <s v="FINALIZADO"/>
    <n v="0.1"/>
    <s v="FINALIZADO"/>
  </r>
  <r>
    <x v="0"/>
    <x v="1"/>
    <s v="GESTIÓN"/>
    <s v="PERCEPCIÓN POSITIVA  DE ACTIVIDADES DE BIENESTAR Y CAPACITACIÓN"/>
    <s v="ND"/>
    <s v="ND"/>
    <s v="ND"/>
    <s v="ND"/>
    <s v="ND"/>
    <s v="ND"/>
    <n v="0.9"/>
    <n v="0"/>
  </r>
  <r>
    <x v="1"/>
    <x v="1"/>
    <s v="GESTIÓN"/>
    <s v="NIVEL DE SATISFACCIÓN DE LA GESTIÓN DEL TALENTO HUMANO EN LA SJD"/>
    <s v="ND"/>
    <s v="ND"/>
    <n v="0.9"/>
    <n v="0.9"/>
    <n v="0.91"/>
    <n v="0.81"/>
    <n v="0.92"/>
    <s v="FINALIZADO"/>
  </r>
  <r>
    <x v="0"/>
    <x v="1"/>
    <s v="GESTIÓN"/>
    <s v="NIVEL DE PERCEPCIÓN DE LOS SERVICIOS ADMINISTRATIVOS GESTIONADOS"/>
    <s v="ND"/>
    <s v="ND"/>
    <s v="ND"/>
    <s v="ND"/>
    <s v="ND"/>
    <s v="ND"/>
    <n v="0.9"/>
    <n v="0"/>
  </r>
  <r>
    <x v="1"/>
    <x v="1"/>
    <s v="GESTIÓN"/>
    <s v="PORCENTAJE DE ACTOS ADMINISTRATIVOS PUBLICADOS, COMUNICADOS Y/O NOTIFICADOS "/>
    <s v="ND"/>
    <s v="ND"/>
    <n v="1"/>
    <n v="1"/>
    <n v="1"/>
    <n v="1"/>
    <n v="1"/>
    <s v="FINALIZADO"/>
  </r>
  <r>
    <x v="0"/>
    <x v="1"/>
    <s v="GESTIÓN"/>
    <s v="Número actos administrativo notificados de manera indebida"/>
    <s v="ND"/>
    <s v="ND"/>
    <s v="ND"/>
    <s v="ND"/>
    <s v="ND"/>
    <s v="ND"/>
    <n v="0"/>
    <n v="0"/>
  </r>
  <r>
    <x v="1"/>
    <x v="1"/>
    <s v="GESTIÓN"/>
    <s v="NUMERO DE SOLICITUDES DE CONTRATACIÓN TRAMITADAS"/>
    <s v="ND"/>
    <s v="ND"/>
    <n v="1"/>
    <n v="1"/>
    <n v="1"/>
    <n v="1"/>
    <n v="1"/>
    <s v="FINALIZADO"/>
  </r>
  <r>
    <x v="0"/>
    <x v="1"/>
    <s v="GESTIÓN"/>
    <s v="Porcentaje de contratos adjudicados"/>
    <s v="ND"/>
    <s v="ND"/>
    <s v="ND"/>
    <s v="ND"/>
    <s v="ND"/>
    <s v="ND"/>
    <n v="1"/>
    <n v="0.55800000000000005"/>
  </r>
  <r>
    <x v="0"/>
    <x v="1"/>
    <s v="ACCIÓN"/>
    <s v="AVANCE EN LA IMPLEMENTACIÓN DE LAS HERRAMIENTAS DE GESTIÓN Y ADMINISTRATIVAS"/>
    <s v="ND"/>
    <s v="ND"/>
    <s v="ND"/>
    <s v="ND"/>
    <n v="0.3"/>
    <n v="0.27"/>
    <n v="0.5"/>
    <n v="0.11"/>
  </r>
  <r>
    <x v="0"/>
    <x v="1"/>
    <s v="ACCIÓN"/>
    <s v="AVANCE DE ADECUACIÓN Y DOTACIÓN DE LA SECRETARÍA JURÍDICA DISTRITAL PARA LA SJD"/>
    <s v="ND"/>
    <s v="ND"/>
    <s v="ND"/>
    <s v="ND"/>
    <n v="1"/>
    <n v="1"/>
    <n v="1"/>
    <n v="0"/>
  </r>
  <r>
    <x v="0"/>
    <x v="2"/>
    <s v="ACCIÓN"/>
    <s v="428 NÚMERO DE DIRECTRICES EN MATERIA DE POLÍTICA PÚBLICA DISCIPLINARIA DISTRITAL FORMULADAS POR LA DDAD"/>
    <n v="0"/>
    <n v="0"/>
    <n v="2"/>
    <n v="2"/>
    <n v="2"/>
    <n v="2"/>
    <n v="2"/>
    <n v="0"/>
  </r>
  <r>
    <x v="0"/>
    <x v="2"/>
    <s v="ACCIÓN"/>
    <s v="429 NÚMERO DE SERVIDORES PÚBLICOS DEL DISTRITO ORIENTADOS EN TEMAS DE RESPONSABILIDAD DISCIPLINARIA"/>
    <n v="0"/>
    <n v="0"/>
    <n v="2000"/>
    <n v="2426"/>
    <n v="4000"/>
    <n v="5990"/>
    <n v="4000"/>
    <n v="584"/>
  </r>
  <r>
    <x v="0"/>
    <x v="2"/>
    <s v="ACCIÓN"/>
    <s v="430 NÚMERO DE CAPACITACIONES BRINDADAS A LOS OPERADORES DISCIPLINARIOS DISTRITALES EN TEMAS PROPIOS DEL DERECHO DISCIPLINARIO"/>
    <n v="1"/>
    <n v="1"/>
    <n v="1"/>
    <n v="1"/>
    <n v="2"/>
    <n v="2"/>
    <n v="1"/>
    <n v="0.05"/>
  </r>
  <r>
    <x v="1"/>
    <x v="2"/>
    <s v="GESTIÓN"/>
    <s v="AVANCE EN LA HERRAMIENTA DE SEGUIMIENTO Y CONTROL A LAS DIRECTIVAS EN MATERIA DISCIPLINARIA. "/>
    <s v="ND"/>
    <s v="ND"/>
    <n v="0.6"/>
    <n v="0.6"/>
    <n v="0.4"/>
    <n v="0.4"/>
    <n v="0"/>
    <s v="CUMPLIDO"/>
  </r>
  <r>
    <x v="0"/>
    <x v="2"/>
    <s v="GESTIÓN"/>
    <s v="Porcentaje de quejas disciplinarias radicadas y evaluadas en la Dirección Distrital de Asuntos Disciplinarios, de competencia normativa."/>
    <n v="0"/>
    <s v="ND"/>
    <s v="ND"/>
    <s v="ND"/>
    <s v="ND"/>
    <s v="ND"/>
    <n v="1"/>
    <n v="1"/>
  </r>
  <r>
    <x v="1"/>
    <x v="2"/>
    <s v="GESTIÓN"/>
    <s v="QUEJAS DISCIPLINARIAS RADICADAS EN LA DIRECCIÓN DISTRITAL DE ASUNTOS DISCIPLINARIOS "/>
    <n v="0"/>
    <n v="0"/>
    <n v="0"/>
    <n v="0"/>
    <n v="1"/>
    <n v="1"/>
    <n v="1"/>
    <s v="FINALIZADO"/>
  </r>
  <r>
    <x v="1"/>
    <x v="2"/>
    <s v="GESTIÓN"/>
    <s v="AVANCE EN LA METODOLOGÍA DE VERIFICACIÓN Y ACTUALIZACIÓN DEL S.I.D. 3"/>
    <s v="ND"/>
    <s v="ND"/>
    <n v="0.4"/>
    <n v="0.39999999999999997"/>
    <s v="CUMPLIDO"/>
    <n v="0.6"/>
    <n v="0"/>
    <n v="0"/>
  </r>
  <r>
    <x v="0"/>
    <x v="3"/>
    <s v="GESTIÓN"/>
    <s v="PROCENTAJE DE ENTIDADES DISTRITALES CON SEGUIMIENTO A LA INFORMACIÓN REGISTRADA EN SIPROJ"/>
    <s v="ND"/>
    <s v="ND"/>
    <n v="1"/>
    <n v="1"/>
    <n v="1"/>
    <n v="1"/>
    <n v="1"/>
    <n v="0.2"/>
  </r>
  <r>
    <x v="0"/>
    <x v="3"/>
    <s v="ACCIÓN"/>
    <s v="PORCENTAJE DE EFICIENCIA FISCAL EN LA DEFENSA JUDICIAL DE LOS INTERESES DEL DISTRITO CAPITAL"/>
    <n v="0.82"/>
    <n v="0.9"/>
    <n v="0.82"/>
    <n v="0.89"/>
    <n v="0.82"/>
    <n v="0.88"/>
    <n v="0.82"/>
    <n v="0.9"/>
  </r>
  <r>
    <x v="0"/>
    <x v="3"/>
    <s v="GESTIÓN"/>
    <s v="DIRECTRICES O PROYECTOS NORMATIVOS ELABORADOS DE REPRESENTACIÓN JUDICIAL Y EXTRAJUDICIAL PARA LA ADMINISTRACIÓN DISTRITAL"/>
    <s v="ND"/>
    <s v="ND"/>
    <n v="2"/>
    <n v="7"/>
    <n v="2"/>
    <n v="2"/>
    <n v="2"/>
    <n v="0"/>
  </r>
  <r>
    <x v="0"/>
    <x v="3"/>
    <s v="ACCIÓN"/>
    <s v="ÉXITO PROCESAL EN EL DISTRITO CAPITAL"/>
    <n v="0.82"/>
    <n v="0.89"/>
    <n v="0.82"/>
    <n v="0.87270000000000003"/>
    <n v="0.82"/>
    <n v="0.83689999999999998"/>
    <n v="0.82"/>
    <n v="0.83340000000000003"/>
  </r>
  <r>
    <x v="0"/>
    <x v="3"/>
    <s v="GESTIÓN"/>
    <s v="PORCENTAJE DE PROCESOS JUDICIALES Y EXTRAJUDICIALES DE LA D.D.D.J. REPRESENTADOS JURÍDICAMENTE"/>
    <s v="ND"/>
    <s v="ND"/>
    <n v="1"/>
    <n v="1"/>
    <n v="1"/>
    <n v="1"/>
    <n v="1"/>
    <n v="0"/>
  </r>
  <r>
    <x v="0"/>
    <x v="4"/>
    <s v="ACCIÓN"/>
    <s v="422 NÚMERO DE DÍAS PROMEDIO UTILIZADO PARA LA EXPEDICIÓN DE CONCEPTOS"/>
    <n v="23"/>
    <n v="15"/>
    <n v="22.7"/>
    <n v="21.9"/>
    <n v="22.5"/>
    <n v="17.600000000000001"/>
    <n v="22.3"/>
    <n v="13"/>
  </r>
  <r>
    <x v="1"/>
    <x v="4"/>
    <s v="GESTIÓN"/>
    <s v="CONSTRUCCIÓN Y PUESTA EN FUNCIONAMIENTO DEL COMITÉ DE DOCTRINA."/>
    <s v="ND"/>
    <s v="ND"/>
    <n v="1"/>
    <n v="1"/>
    <s v="CUMPLIDO"/>
    <s v="CUMPLIDO"/>
    <s v="CUMPLIDO"/>
    <s v="CUMPLIDO"/>
  </r>
  <r>
    <x v="1"/>
    <x v="4"/>
    <s v="GESTIÓN"/>
    <s v="IMPLEMENTACIÓN DE LA HERRAMIENTA DE SEGUIMIENTO DE LA DDDAN"/>
    <s v="ND"/>
    <s v="ND"/>
    <n v="0.6"/>
    <n v="0.6"/>
    <n v="0.4"/>
    <n v="0.4"/>
    <s v="CUMPLIDO"/>
    <s v="CUMPLIDO"/>
  </r>
  <r>
    <x v="0"/>
    <x v="4"/>
    <s v="GESTIÓN"/>
    <s v="Avance en la generación de proyectos de actos administrativos y otros documentos para firma del Alcalde Mayor y/o la Secretaría Jurídica Distrital"/>
    <s v="ND"/>
    <s v="ND"/>
    <s v="ND"/>
    <s v="ND"/>
    <s v="ND"/>
    <s v="ND"/>
    <n v="1"/>
    <n v="0.25"/>
  </r>
  <r>
    <x v="1"/>
    <x v="4"/>
    <s v="GESTIÓN"/>
    <s v="AVANCE EN LA CONSTRUCCIÓN Y PUESTA EN FUNCIONAMIENTO DEL ESPACIO DE DIÁLOGO JURÍDICO."/>
    <s v="ND"/>
    <s v="ND"/>
    <s v="ND"/>
    <s v="ND"/>
    <n v="1"/>
    <n v="1"/>
    <s v="CUMPLIDO"/>
    <s v="CUMPLIDO"/>
  </r>
  <r>
    <x v="0"/>
    <x v="5"/>
    <s v="ACCIÓN"/>
    <s v="426 NÚMERO DE CIUDADANOS ORIENTADOS EN DERECHOS Y OBLIGACIONES DE LAS ENTIDADES SIN ÁNIMO DE LUCRO - ESAL"/>
    <n v="400"/>
    <n v="402"/>
    <n v="600"/>
    <n v="663"/>
    <n v="800"/>
    <n v="819"/>
    <n v="800"/>
    <n v="0"/>
  </r>
  <r>
    <x v="0"/>
    <x v="5"/>
    <s v="ACCIÓN"/>
    <s v="427 PORCENTAJE DE PERCEPCIÓN DE LOS SERVICIOS PRESTADOS A ENTIDADES SIN ÁNIMO DE LUCRO - ESAL"/>
    <n v="0.86"/>
    <n v="0.87"/>
    <n v="0.86099999999999999"/>
    <n v="0.91300000000000003"/>
    <n v="0.86499999999999999"/>
    <n v="0.92"/>
    <n v="0.86699999999999999"/>
    <n v="0.92"/>
  </r>
  <r>
    <x v="0"/>
    <x v="5"/>
    <s v="GESTIÓN"/>
    <s v="AVANCE DEL DOCUMENTO TÉCNICO PARA LA FORMULACIÓN DE POLÍTICA DE IVC EN EL DISTRITO CAPITAL"/>
    <s v="ND"/>
    <s v="ND"/>
    <n v="0.3"/>
    <n v="0.3"/>
    <n v="0.6"/>
    <n v="0.6"/>
    <n v="1"/>
    <n v="1"/>
  </r>
  <r>
    <x v="1"/>
    <x v="5"/>
    <s v="GESTIÓN"/>
    <s v="AVANCE EN EL FORTALECMIENTO DE UN CANAL  DE COMUNICACIÓN QUE OPTIMICE LA ATENCIÓN A LA CIUDADANÍA"/>
    <s v="ND"/>
    <s v="ND"/>
    <n v="1"/>
    <n v="1"/>
    <s v="CUMPLIDO"/>
    <s v="CUMPLIDO"/>
    <s v="CUMPLIDO"/>
    <s v="CUMPLIDO"/>
  </r>
  <r>
    <x v="1"/>
    <x v="5"/>
    <s v="GESTIÓN"/>
    <s v="ESTRATEGIA PARA LA OPTIMIZACIÓN DEL SIPEJ"/>
    <s v="ND"/>
    <s v="CUMPLIDO"/>
    <n v="1"/>
    <s v="CUMPLIDO"/>
    <s v="CUMPLIDO"/>
    <s v="CUMPLIDO"/>
    <s v="CUMPLIDO"/>
    <s v="CUMPLIDO"/>
  </r>
  <r>
    <x v="1"/>
    <x v="5"/>
    <s v="GESTIÓN"/>
    <s v="PORCENTAJE DE PROCESOS ADMINISTRATIVOS SANCIONATORIOS TERMINADOS"/>
    <s v="ND"/>
    <s v="ND"/>
    <n v="0.8"/>
    <n v="0.9"/>
    <n v="0.8"/>
    <n v="0.84"/>
    <n v="0.8"/>
    <n v="0"/>
  </r>
  <r>
    <x v="0"/>
    <x v="6"/>
    <s v="ACCIÓN"/>
    <s v="423 NÚMERO DE ESTUDIOS JURÍDICOS, REALIZADOS EN TEMAS DE INTERÉS PARA EL DISTRITO CAPITAL"/>
    <n v="2"/>
    <n v="2"/>
    <n v="5"/>
    <n v="5"/>
    <n v="6"/>
    <n v="6"/>
    <n v="6"/>
    <n v="0"/>
  </r>
  <r>
    <x v="0"/>
    <x v="6"/>
    <s v="ACCIÓN"/>
    <s v="425 NÚMERO DE EVENTOS DE ORIENTACIÓN JURÍDICA DESARROLLADOS"/>
    <n v="4"/>
    <n v="4"/>
    <n v="14"/>
    <n v="14"/>
    <n v="10"/>
    <n v="12"/>
    <n v="13"/>
    <n v="0"/>
  </r>
  <r>
    <x v="1"/>
    <x v="6"/>
    <s v="GESTIÓN"/>
    <s v="DOCUMENTO PARA LA CONSTRUCCIÓN DE LA HERRAMIENTA TECNOLÓGICA"/>
    <s v="ND"/>
    <s v="ND"/>
    <n v="1"/>
    <n v="1"/>
    <n v="0"/>
    <s v="CUMPLIDO"/>
    <n v="0"/>
    <s v="CUMPLIDO"/>
  </r>
  <r>
    <x v="0"/>
    <x v="6"/>
    <s v="GESTIÓN"/>
    <s v="PORCENTAJE DE INCORPORACIÓN DE LA NORMATIVIDAD A REGIMEN LEGAL"/>
    <s v="ND"/>
    <s v="ND"/>
    <n v="1"/>
    <n v="1"/>
    <n v="1"/>
    <n v="1"/>
    <n v="1"/>
    <n v="1"/>
  </r>
  <r>
    <x v="0"/>
    <x v="6"/>
    <s v="GESTIÓN"/>
    <s v="LINEAMIENTOS NORMATIVOS EXPEDIDOS Y PUBLICADOS EN REGIMEN LEGAL"/>
    <s v="ND"/>
    <s v="ND"/>
    <n v="8"/>
    <n v="9"/>
    <n v="8"/>
    <n v="17"/>
    <n v="4"/>
    <n v="0"/>
  </r>
  <r>
    <x v="0"/>
    <x v="6"/>
    <s v="ACCIÓN"/>
    <s v="MODELO DE GERENCIA JURÍDICA "/>
    <s v="ND"/>
    <n v="0"/>
    <s v="ND"/>
    <n v="0"/>
    <n v="0.3"/>
    <n v="0.3"/>
    <n v="0.5"/>
    <n v="0.1"/>
  </r>
  <r>
    <x v="1"/>
    <x v="7"/>
    <s v="GESTIÓN"/>
    <s v="PORCENTAJE DE AVANCE EN LA ESTRATEGIA ORIENTADA A MEJORAR LAS PRÁCTICAS DE GESTIÓN INSTITUCIONAL"/>
    <s v="ND"/>
    <s v="ND"/>
    <n v="0.3"/>
    <n v="0.3"/>
    <n v="0.7"/>
    <n v="0.7"/>
    <n v="0"/>
    <n v="0"/>
  </r>
  <r>
    <x v="1"/>
    <x v="7"/>
    <s v="GESTIÓN"/>
    <s v="PORCENTAJE DE AVANCE EN EL DISEÑO DE ESTRATEGIAS DE POSICIONAMIENTO PROPUESTAS POR LA OAP DE LA SJD"/>
    <s v="ND"/>
    <s v="ND"/>
    <s v="ND"/>
    <s v="ND"/>
    <n v="1"/>
    <n v="1"/>
    <n v="1"/>
    <n v="0"/>
  </r>
  <r>
    <x v="0"/>
    <x v="7"/>
    <s v="GESTIÓN"/>
    <s v="Número de sesiones realizadas para la fortalecer la gestión del conocimiento."/>
    <s v="ND"/>
    <s v="ND"/>
    <s v="ND"/>
    <s v="ND"/>
    <s v="ND"/>
    <s v="ND"/>
    <n v="6"/>
    <n v="0"/>
  </r>
  <r>
    <x v="0"/>
    <x v="7"/>
    <s v="GESTIÓN"/>
    <s v="Porcentaje de avance en el cumplimiento de la estrategia para mejorar las prácticas de gestión institucional en el Proceso de Planeación y Mejora Continua."/>
    <s v="ND"/>
    <s v="ND"/>
    <s v="ND"/>
    <s v="ND"/>
    <s v="ND"/>
    <s v="ND"/>
    <n v="1"/>
    <n v="0.25"/>
  </r>
  <r>
    <x v="0"/>
    <x v="7"/>
    <s v="ACCIÓN"/>
    <s v="PORCENTAJE DE IMPLEMENTACIÓN DEL SISTEMA INTEGRADO DE GESTIÓN DE LA SECRETARÍA JURÍDICA"/>
    <n v="0.1"/>
    <n v="0.03"/>
    <n v="0.3"/>
    <n v="0.35"/>
    <n v="0.3"/>
    <n v="0.32"/>
    <n v="0.2"/>
    <n v="0.04"/>
  </r>
  <r>
    <x v="1"/>
    <x v="7"/>
    <s v="GESTIÓN"/>
    <s v="NÚMERO DE INFORMES DE SEGUIMIENTO DE LA GESTIÓN DE LA SJD BAJO LA HERRAMIENTA BSC PRESENTADOS "/>
    <s v="ND"/>
    <s v="ND"/>
    <n v="1"/>
    <n v="1"/>
    <n v="4"/>
    <n v="4"/>
    <s v="CUMPLIDO"/>
    <s v="CUMPLIDO"/>
  </r>
  <r>
    <x v="1"/>
    <x v="7"/>
    <s v="GESTIÓN"/>
    <s v="PORCENTAJE DE CUMPLIMIENTO PARA LA CONSTRUCCIÓN DE LA PLATAFORMA ESTRATÉGICA DE LA SJD"/>
    <n v="1"/>
    <n v="0.5"/>
    <s v="ND"/>
    <n v="0.5"/>
    <s v="CUMPLIDO"/>
    <s v="CUMPLIDO"/>
    <s v="CUMPLIDO"/>
    <s v="CUMPLIDO"/>
  </r>
  <r>
    <x v="0"/>
    <x v="7"/>
    <s v="ACCIÓN"/>
    <s v="PORCENTAJE DE AVANCE EN LA IMPLEMENTACIÓN DE LA ARQUITECTURA EMPRESARIAL EN LA SJD"/>
    <s v="ND"/>
    <s v="ND"/>
    <s v="ND"/>
    <s v="ND"/>
    <n v="0.4"/>
    <n v="0.4"/>
    <n v="0.6"/>
    <n v="0.06"/>
  </r>
  <r>
    <x v="0"/>
    <x v="8"/>
    <s v="GESTIÓN"/>
    <s v="PORCENTAJE DE CUMPLIMIENTO DEL PLAN ANUAL DE AUDITORIA"/>
    <s v="ND"/>
    <s v="ND"/>
    <n v="1"/>
    <n v="1"/>
    <n v="1"/>
    <n v="1"/>
    <n v="1"/>
    <n v="0"/>
  </r>
  <r>
    <x v="0"/>
    <x v="9"/>
    <s v="ACCIÓN"/>
    <s v="424 NÚMERO DE SISTEMAS DE INFORMACIÓN JURÍDICOS CON DESARROLLO, SOPORTE Y MANTENIMIENTO"/>
    <n v="1"/>
    <n v="0.3"/>
    <n v="1"/>
    <n v="1.7"/>
    <n v="2"/>
    <n v="2"/>
    <n v="2"/>
    <n v="0"/>
  </r>
  <r>
    <x v="1"/>
    <x v="9"/>
    <s v="GESTIÓN"/>
    <s v="AVANCE EN LA ACTUALIZACIÓN DEL SOFTWARE ADMINISTRATIVO Y MISIONAL"/>
    <n v="0"/>
    <n v="0"/>
    <n v="0.35"/>
    <n v="0.35"/>
    <n v="0.65"/>
    <n v="0.65"/>
    <n v="0"/>
    <n v="0"/>
  </r>
  <r>
    <x v="0"/>
    <x v="9"/>
    <s v="GESTIÓN"/>
    <s v="Porcentaje de satisfacción en la prestación del servicio TIC"/>
    <s v="ND"/>
    <s v="ND"/>
    <s v="ND"/>
    <s v="ND"/>
    <s v="ND"/>
    <s v="ND"/>
    <n v="0.97"/>
    <s v="97.79%"/>
  </r>
  <r>
    <x v="0"/>
    <x v="9"/>
    <s v="GESTIÓN"/>
    <s v="Porcentaje de disponibilidad de los servicios tecnológicos de la SJD"/>
    <s v="ND"/>
    <s v="ND"/>
    <s v="ND"/>
    <s v="ND"/>
    <s v="ND"/>
    <s v="ND"/>
    <n v="0.95"/>
    <n v="0"/>
  </r>
  <r>
    <x v="0"/>
    <x v="9"/>
    <s v="GESTIÓN"/>
    <s v="Porcentaje de avance en la implementación de la Política de Seguridad Digital en la Entidad."/>
    <s v="ND"/>
    <s v="ND"/>
    <s v="ND"/>
    <s v="ND"/>
    <s v="ND"/>
    <s v="ND"/>
    <n v="1"/>
    <n v="0.1"/>
  </r>
  <r>
    <x v="0"/>
    <x v="9"/>
    <s v="GESTIÓN"/>
    <s v="PORCENTAJE DE AVANCE E LA IMPLEMENTACIÓN DE LA POLÍTICA DE GOBIERNO DIGITAL EN LA SJD"/>
    <s v="ND"/>
    <s v="ND"/>
    <s v="ND"/>
    <s v="ND"/>
    <s v="ND"/>
    <s v="ND"/>
    <n v="1"/>
    <n v="0.15"/>
  </r>
  <r>
    <x v="1"/>
    <x v="9"/>
    <s v="ACCIÓN"/>
    <s v="AVANCE EN EL  IMPLEMENTACIÓN  DE LA INFRAESTRUCTURA TECNOLÓGICA QUE SOPORTA LOS SISTEMAS DE INFORMACIÓN JURÍDICOS"/>
    <n v="0.03"/>
    <n v="0.01"/>
    <n v="0.17"/>
    <n v="0.14000000000000001"/>
    <n v="0.3"/>
    <n v="0.25"/>
    <n v="0.3"/>
    <n v="0.16"/>
  </r>
  <r>
    <x v="0"/>
    <x v="10"/>
    <s v="GESTIÓN"/>
    <s v="EJECUCIÓN DEL PROYECTO DE INVERSIÓN CON CÓDIGO 7501"/>
    <s v="ND"/>
    <s v="ND"/>
    <n v="0.95"/>
    <n v="0.98"/>
    <n v="0.95"/>
    <n v="0.97"/>
    <n v="0.95"/>
    <n v="0.59"/>
  </r>
  <r>
    <x v="0"/>
    <x v="10"/>
    <s v="ACCIÓN"/>
    <s v="PERCEPCIÓN FAVORABLE DE LA COORDINACIÓN JURÍDICA DISTRITAL SUPERIOR AL 88%"/>
    <n v="0.88"/>
    <n v="0.9"/>
    <n v="0.88"/>
    <n v="0.94569999999999999"/>
    <n v="0.88"/>
    <n v="0.88"/>
    <n v="0.88"/>
    <n v="0"/>
  </r>
  <r>
    <x v="0"/>
    <x v="10"/>
    <s v="GESTIÓN"/>
    <s v="REQUERIMIENTOS JURÍDICOS GESTIONADOS EN LOS TIEMPOS ESTABLECIDOS"/>
    <s v="ND"/>
    <s v="ND"/>
    <n v="1"/>
    <n v="1"/>
    <n v="1"/>
    <n v="1"/>
    <n v="1"/>
    <n v="1"/>
  </r>
  <r>
    <x v="0"/>
    <x v="1"/>
    <s v="GESTIÓN"/>
    <s v="PORCENTAJE DE AVANCE EN LA CONSTRUCCIÓN DEL PLAN ESTRATEGICO DEL TALENTO HUMANO"/>
    <n v="0"/>
    <s v="ND"/>
    <n v="0"/>
    <s v="ND"/>
    <n v="0"/>
    <s v="ND"/>
    <n v="1"/>
    <n v="0.15"/>
  </r>
</pivotCacheRecords>
</file>

<file path=xl/pivotCache/pivotCacheRecords4.xml><?xml version="1.0" encoding="utf-8"?>
<pivotCacheRecords xmlns="http://schemas.openxmlformats.org/spreadsheetml/2006/main" xmlns:r="http://schemas.openxmlformats.org/officeDocument/2006/relationships" count="67">
  <r>
    <x v="0"/>
    <x v="0"/>
    <m/>
    <s v="GESTIÓN"/>
    <s v="PORCENTAJE DE CUMPLIMIENTO DEL PLAN DE COMUNICACIONES DE LA SECRETARÍA JURÍDICA DISTRITAL"/>
    <s v="POSICIONAMIENTO COMO ENTE RECTOR"/>
    <s v="GESTIÓN DE LAS COMUNICACIONES"/>
    <s v="DESPACHO SECRETARÍA JURÍDICA"/>
    <s v="PLAN DE GESTIÓN"/>
    <m/>
    <m/>
    <m/>
    <s v="Porcentaje de avance del Plan de Comunicaciones de la Secretaría Jurídica Distrital"/>
    <s v="Acciones"/>
    <s v="Acciones ejecutadas en el periodo"/>
    <s v="Total acciones programdas en el Plan de la vigencia"/>
    <s v="Son las acciones programadas y CUMPLIDOs del Plan de Comunicaciones"/>
    <s v="Acciones programadas y aprobadas necesarias para llevar a cabo el plan de Comunicaciones"/>
    <s v="Plan de Comunicaciones / Informes de gestión"/>
    <s v="Plan de Comunicaciones / Informes de gestión"/>
    <s v="nd"/>
    <s v="nd"/>
    <s v="Constante"/>
    <s v="Trimestral"/>
    <x v="0"/>
    <s v="Profesional Universitario Grado 18"/>
    <s v="Profesional Universitario Grado 18"/>
    <s v="Asesor (a) Despacho"/>
    <s v="ND"/>
    <n v="1"/>
    <n v="1"/>
    <n v="1"/>
    <n v="1"/>
    <s v="ND"/>
    <n v="1"/>
    <n v="1"/>
    <n v="0.25"/>
    <m/>
    <n v="0.25"/>
    <n v="0.25"/>
    <n v="0.25"/>
    <n v="0.25"/>
    <n v="0.25"/>
    <m/>
    <m/>
    <m/>
    <s v="Con el objetivo de consolidar las necesidades de comunicación de todas las dependencias de la SJD y  para elaborar y estructurar el plan de comunicaciones 2019, se realziaron las siguientes actividades: Se hizo un diagnóstico con las diferentes dependencias de la entidad para identificar sus necesidades de comunicaciones. Diariamente se hace el monitoreo de los diferentes medios masivos de comunicación locales y nacionales (físicos y virtuales), para identificar los temas y acontecimientos de interés para nuestras partes interesadas._x000a_Adicionalmente sesocializaron los siguientes temas:_x000a_Enero _x000a_1. Cambios en los documentos del SIG._x000a_2. Plan anticorrupción._x000a_3. Diplomado de creatividad e innovación en alianza con la universidad Militar._x000a_4. Capacitaciones sobre la plataforma Vlex._x000a_5. 3 de enero, día de la movilidad sostenible._x000a_6. Seguridad en el trabajo._x000a_7. Plaza de mercado para los funcionarios de la manzana Liévano._x000a_Febrero_x000a_1. 2 de febrero, día de los humedales._x000a_2. 7 de febrero, día de la movilidad sostenible._x000a_3. Plan institucional de capacitación._x000a_4. Actualización y modificación de los documentos del SIG._x000a_5. Capacitaciones sobre la plataforma Vlex._x000a_6. Campaña sobre el uso de las canecas. – Manejo de los residuos sólidos._x000a_7. Curso virtual de presupuesto público._x000a_8. Nota sobre el cambio climático – PIGA._x000a_9. Capacitaciones sobre el decreto 1273 – Pago de seguridad social de contratista_x000a_10. Conformación de equipos de trabajo para presentar propuestas de creatividad e innovación._x000a_11. Convocatoria para solicitudes de financiación de educación formal._x000a_12. Convocatoria para elaborar diseños para conmemorar el día de la mujer._x000a_13. Curso de gestión del conflicto y educación para la paz._x000a_Marzo _x000a_1. Diálogos ciudadanos._x000a_2. Responsabilidades en materia de seguridad y salud en el trabajo._x000a_3. Programa de bienestar y plan de incentivos._x000a_4. 6 de marzo, registro de bicicletas en el cicloparqueadero de la Alcaldía._x000a_5. 7 de marzo, día de la movilidad sostenible._x000a_6. Convocatoria para ser parte de la brigada de emergencias._x000a_7. Recomendaciones para la protección de la información de trabajo._x000a_8. Curso de innovación de la Veeduría._x000a_9. Conmemoración del día de la mujer._x000a_10. Beneficios de Compensar para funcionarios de la SJD._x000a_11. Noticias sobre éxito procesal de la SJD._x000a_12. Plan de gestión ambiental._x000a_13. Convocatoria para ser gestor de la felicidad._x000a_14. Capacitación sobre acoso laboral y sexual._x000a_15. Ahorro y uso eficiente del agua. PIGA._x000a_16. Portafolio de espacios cortos de formación._x000a_17. Actualización y modificación de los documentos del SIG._x000a_18. Capacitaciones sobre el nuevo código disciplinario._x000a_19. Recomendaciones de seguridad y salud en el trabajo._x000a_20. Día de la felicidad._x000a_21. Proyecto de decreto 430 de 2018._x000a_22. Autoreporte de condiciones de trabajo._x000a_23. Manual del sistema de gestión y salud en el trabajo._x000a_24. Ahorro y uso eficiente de energía – PIGA._x000a_25. Huella de carbono._x000a_26. Alianza Uniempresarial – Estudio._x000a_27. Felicitaciones por el día del hombre._x000a_28. Acciones formativas para funcionarios de carrera y libre nombramiento y remoción._x000a_29. Día internacional de los árboles._x000a_30. Uso adecuado de los baños._x000a_31. Cursos virtuales ofrecidos por Política e informática._x000a_32. Nuevo sello de certificación._x000a_33. Día mundial del agua._x000a_34. Formatos actualizados de la SJD._x000a_35. Envío del seguimiento y monitoreo de los riesgos de los PROCESOS de la SJD._x000a_36. Código de integridad de la SJD._x000a_37. Curso virtual de lenguaje claro._x000a_38. Curso sobre servicio al ciudadano._x000a_39. Política de administración de riesgos._x000a_40. Plan anticorrupción y de atención al ciudadano._x000a_41. Tips de seguridad para incidentes informáticos._x000a_42. Eco – Conducción._x000a_43. Capacitación sobre gestión documental._x000a_44. Actualización de la información en el SIDEAP._x000a__x000a__x000a__x000a_"/>
    <m/>
    <m/>
    <m/>
    <s v="3-2019-2565"/>
    <m/>
    <m/>
    <m/>
    <m/>
    <m/>
    <m/>
    <m/>
    <m/>
  </r>
  <r>
    <x v="1"/>
    <x v="1"/>
    <m/>
    <s v="GESTIÓN"/>
    <s v="PORCENTAJE DE ASIGNACIÓN DE REQUERIMIENTOS A TRAVÉS DEL SDQS"/>
    <s v="OPTIMIZACIÓN DE PROCESOS"/>
    <s v="ATENCIÓN A LA CIUDADANÍA"/>
    <s v="DIRECCIÓN DE GESTIÓN CORPORATIVA"/>
    <s v="PROCESOS"/>
    <m/>
    <m/>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x v="1"/>
    <s v="Técnico "/>
    <s v="Profesional Especializado"/>
    <s v="Director (a) de Gestión Corporativa"/>
    <s v="ND"/>
    <n v="1"/>
    <n v="1"/>
    <s v="FINALIZADO"/>
    <s v="FINALIZADO"/>
    <s v="ND"/>
    <n v="1"/>
    <n v="1"/>
    <s v="FINALIZADO"/>
    <s v="FINALIZADO"/>
    <m/>
    <m/>
    <m/>
    <m/>
    <m/>
    <m/>
    <m/>
    <m/>
    <s v="FINALIZADO"/>
    <s v="FINALIZADO"/>
    <s v="FINALIZADO"/>
    <s v="FINALIZADO"/>
    <m/>
    <m/>
    <m/>
    <m/>
    <s v="SE ARMONIZA CON NUEVO INDICADOR"/>
    <m/>
    <m/>
    <m/>
    <n v="1"/>
  </r>
  <r>
    <x v="1"/>
    <x v="0"/>
    <m/>
    <s v="GESTIÓN"/>
    <s v="PROMEDIO DE DÍAS PARA LA ASIGNACIÓN O TRASLADO DE REQUERIMIENTOS"/>
    <s v="OPTIMIZACIÓN DE PROCESOS"/>
    <s v="ATENCIÓN A LA CIUDADANÍA"/>
    <s v="DIRECCIÓN DE GESTIÓN CORPORATIVA"/>
    <s v="PROCESOS"/>
    <m/>
    <m/>
    <m/>
    <s v="Número de días hábiles utilizados para la asignación o traslado de  PQRS / total de días del periodo"/>
    <s v="Días hábiles"/>
    <s v="Sumatoria de los días utilizados para la asignación de los PQRS"/>
    <s v="Total de días requeridos para la asignación o trasalado"/>
    <s v="Son el numero de PQR´S radicados a través del Bogotá te Escucha o el SIGA"/>
    <s v="Son los días utilizados para la asignación de los PQR´S"/>
    <s v="Sistema de información SIGA - SDQS"/>
    <s v="Sistema de información SIGA - SDQS"/>
    <s v="nd"/>
    <s v="nd"/>
    <s v="Constante"/>
    <s v="Trimestral"/>
    <x v="2"/>
    <s v="Técnico "/>
    <s v="Profesional Especializado"/>
    <s v="Director (a) de Gestión Corporativa"/>
    <s v="ND"/>
    <s v="ND"/>
    <s v="ND"/>
    <n v="1.04"/>
    <n v="1.04"/>
    <s v="ND"/>
    <s v="ND"/>
    <s v="ND"/>
    <n v="1"/>
    <m/>
    <n v="1.04"/>
    <n v="1.04"/>
    <n v="1.04"/>
    <n v="1.04"/>
    <n v="1"/>
    <m/>
    <m/>
    <m/>
    <s v="Peticiones trasladadas por competencia a otras entidades y asignadas a las dependencias de la Secretaría Jurídica, en término de un (1) día, de acuerdo con la base de datos de PQRS del Sistema Distrital de Quejas y Soluciones Bogotá, Te Escucha. _x000a_impacto: Respuesta oportuna al ciudadano acerca de la entidad competente para atender su petición o nombre de la dependencia a la que fue asignada la petición dentro de la  Secretaría Jurídica"/>
    <m/>
    <m/>
    <m/>
    <s v="3-2019-2689 "/>
    <m/>
    <m/>
    <m/>
    <s v="Indicador creado en abril de 2019"/>
    <m/>
    <m/>
    <m/>
    <m/>
  </r>
  <r>
    <x v="1"/>
    <x v="0"/>
    <m/>
    <s v="GESTIÓN"/>
    <s v="PORCENTAJE DE EJECUCIÓN DE LOS RECURSOS DE FUNCIONAMIENTO "/>
    <s v="OPTIMIZACIÓN DE PROCESOS"/>
    <s v="GESTIÓN FINANCIERA"/>
    <s v="DIRECCIÓN DE GESTIÓN CORPORATIVA"/>
    <s v="PROCESOS"/>
    <m/>
    <m/>
    <m/>
    <s v="Sumatoria de la ejecución acumulada para el periodo de análisis"/>
    <s v="% Porcentaje de Ejecución Presupuestal"/>
    <s v="Sumatoria del valor de los registros presupuestales del rubro de funcionamiento / entidad"/>
    <s v="Valor del presupuesto disponible del rubro de funcionamiento / entidad"/>
    <s v="Son los registros presupuestales expedidos con cargo al rubro de funcionamiento en el periodo"/>
    <s v="Valor del presupuesto disponible registro de funcionamiento"/>
    <s v="SECRETARÍA DE HACIENDA - REPORTE PREDIS"/>
    <s v="SECRETARÍA DE HACIENDA - REPORTE PREDIS"/>
    <n v="0.63"/>
    <s v="SECRETARÍA DE HACIENDA - REPORTE PREDIS"/>
    <s v="Creciente"/>
    <s v="Trimestral"/>
    <x v="0"/>
    <s v="Profesional Universitario"/>
    <s v="Profesional Especializado"/>
    <s v="Director (a) de Gestión Corporativa"/>
    <s v="ND"/>
    <n v="0.9"/>
    <n v="0.92"/>
    <n v="0.87"/>
    <n v="0.9"/>
    <s v="ND"/>
    <n v="0.76890000000000003"/>
    <n v="0.87939999999999996"/>
    <n v="0.2165"/>
    <m/>
    <n v="0.3"/>
    <n v="0.35"/>
    <n v="0.55000000000000004"/>
    <n v="0.87"/>
    <n v="0.2165"/>
    <m/>
    <m/>
    <m/>
    <s v="En el trimestre se ejecutaron 2.880,1 millones de pesos en Gastos de Personal que equivale al 16.33%, en Adquisición de Bienes se ejecutaron 19,6 millones equivalente al 32,09% y en adquisición de servicios se ejecuto 1.739,02 millones de pesos que equivale al 46,54%. Impacto: El impacto que se observa en en gastos de personal con una ejecución del 16,33% por debajo de la programada, por varios factores como son : La programación presupuestal se realiza con planta ocupada al 100% y en el seguimiento a marzo se presentaron 19 vacantes, igualmente la prima técnica no se encuentra en todos los servidores con el máximo porcentaje_x000a_y por último los aportes del mes de marzo se ejecutan en abril que corresponde aproximadamente a 250 millones de pesos."/>
    <m/>
    <m/>
    <m/>
    <s v="3-2019-2689"/>
    <m/>
    <m/>
    <m/>
    <m/>
    <n v="2"/>
    <m/>
    <m/>
    <m/>
  </r>
  <r>
    <x v="1"/>
    <x v="1"/>
    <m/>
    <s v="GESTIÓN"/>
    <s v="PORCENTAJE DE AVANCE EN IMPLEMENTACIÓN DEL MODELO DE GESTIÓN DEL TALENTO HUMANO."/>
    <s v="POSICIONAMIENTO COMO ENTE RECTOR"/>
    <s v="GESTIÓN DEL TALENTO HUMANO"/>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x v="0"/>
    <m/>
    <m/>
    <m/>
    <s v="ND"/>
    <n v="0.25"/>
    <n v="0.75"/>
    <n v="0.9"/>
    <n v="1"/>
    <s v="ND"/>
    <n v="0.25"/>
    <n v="0.75"/>
    <n v="0"/>
    <m/>
    <m/>
    <m/>
    <m/>
    <m/>
    <m/>
    <m/>
    <m/>
    <m/>
    <s v="CUMPLIDO"/>
    <s v="CUMPLIDO"/>
    <s v="CUMPLIDO"/>
    <s v="CUMPLIDO"/>
    <m/>
    <m/>
    <m/>
    <m/>
    <m/>
    <m/>
    <m/>
    <m/>
    <n v="2"/>
  </r>
  <r>
    <x v="1"/>
    <x v="1"/>
    <m/>
    <s v="GESTIÓN"/>
    <s v="IMPLEMENTACIÓN DEL MODELO DE GESTIÓN DOCUMENTAL DE LA SECRETARÍA JURÍDICA DISTRITAL"/>
    <s v="OPTIMIZACIÓN DE PROCESOS"/>
    <s v="GESTIÓN DOCUMENTAL"/>
    <s v="DIRECCIÓN DE GESTIÓN CORPORATIVA"/>
    <s v="PLAN DE GESTIÓN"/>
    <s v="PROCESOS"/>
    <m/>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x v="0"/>
    <s v="Auxiliar administrativo DGC"/>
    <s v="Profesional Especializado DGC"/>
    <s v="Director (a) de Gestión Corporativa"/>
    <s v="ND"/>
    <n v="0.5"/>
    <n v="0.4"/>
    <n v="0.1"/>
    <n v="0"/>
    <s v="ND"/>
    <n v="0.5"/>
    <s v="FINALIZADO"/>
    <s v="FINALIZADO"/>
    <s v="FINALIZADO"/>
    <m/>
    <m/>
    <m/>
    <m/>
    <m/>
    <m/>
    <m/>
    <m/>
    <s v="FINALIZADO"/>
    <s v="FINALIZADO"/>
    <s v="FINALIZADO"/>
    <s v="FINALIZADO"/>
    <s v="FINALIZADO"/>
    <s v="FINALIZADO"/>
    <s v="FINALIZADO"/>
    <s v="FINALIZADO"/>
    <m/>
    <m/>
    <m/>
    <m/>
    <n v="1"/>
  </r>
  <r>
    <x v="1"/>
    <x v="1"/>
    <m/>
    <s v="GESTIÓN"/>
    <s v="IMPLEMENTACIÓN DEL MODELO DE GESTIÓN DOCUMENTAL DE LA SECRETARÍA JURÍDICA DISTRITAL"/>
    <s v="OPTIMIZACIÓN DE PROCESOS"/>
    <s v="GESTIÓN DOCUMENTAL"/>
    <s v="DIRECCIÓN DE GESTIÓN CORPORATIVA"/>
    <s v="PROCESOS"/>
    <m/>
    <m/>
    <m/>
    <s v="Promedio delcumplimiento de las etapas del PGD"/>
    <s v="pgd implementado"/>
    <s v="Promedio de la sumatoria  del cumplimiento del PGD del periodo"/>
    <s v="N.A."/>
    <s v="El total de actividades realizadas en el periodo divido las etapas planificadas en el periodo"/>
    <s v="N.A."/>
    <s v="PGD"/>
    <s v="Informe de contratista"/>
    <n v="0.5"/>
    <s v="indicador de DGC años anteriores"/>
    <s v="Constante"/>
    <s v="Trimestral"/>
    <x v="0"/>
    <m/>
    <s v="Profesional Especializado DGC"/>
    <s v="Director (a) de Gestión Corporativa"/>
    <s v="ND"/>
    <s v="ND"/>
    <s v="ND"/>
    <n v="1"/>
    <n v="1"/>
    <s v="ND"/>
    <s v="ND"/>
    <s v="ND"/>
    <n v="1"/>
    <m/>
    <n v="1"/>
    <n v="1"/>
    <n v="1"/>
    <n v="1"/>
    <n v="1"/>
    <m/>
    <m/>
    <m/>
    <s v="Resultado: Durante el primer trimestre se han iniciado las actividades proyectadas en el PGD, cuales están programados a corto mediano y largo plazo. impacto: Es positivo ya que se iniciaron mesas de trabajo conjuntas con las áreas, y los equipos de trabajo de cada uno de los temas._x000a_"/>
    <m/>
    <m/>
    <m/>
    <s v="3-2019-2689"/>
    <m/>
    <m/>
    <m/>
    <s v="Indicador creado en abril de 2019"/>
    <m/>
    <m/>
    <m/>
    <n v="1"/>
  </r>
  <r>
    <x v="1"/>
    <x v="0"/>
    <m/>
    <s v="GESTIÓN"/>
    <s v="PERCEPCIÓN POSITIVA  DE ACTIVIDADES DE BIENESTAR Y CAPACITACIÓN"/>
    <s v="OPTIMIZACIÓN DE PROCESOS"/>
    <s v="GESTIÓN DEL TALENTO HUMANO"/>
    <s v="DIRECCIÓN DE GESTIÓN CORPORATIVA"/>
    <s v="PROCESOS"/>
    <m/>
    <m/>
    <m/>
    <s v="Sumatoria de las evaluaciones con calificación igual o superior a 3 / total de  evaluaciones aplicadas"/>
    <s v="Nivel de percepción"/>
    <s v="Número de evaluaciones con calificación igual o superior a (3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s v="Constante"/>
    <s v="Semestral"/>
    <x v="2"/>
    <m/>
    <s v="Profesional Especializado"/>
    <s v="Director (a) de Gestión Corporativa"/>
    <s v="ND"/>
    <s v="ND"/>
    <s v="ND"/>
    <n v="0.9"/>
    <n v="0.9"/>
    <s v="ND"/>
    <s v="ND"/>
    <s v="ND"/>
    <n v="0"/>
    <m/>
    <n v="0"/>
    <n v="0.9"/>
    <n v="0"/>
    <n v="0.9"/>
    <n v="0"/>
    <m/>
    <m/>
    <m/>
    <s v="Resultado: Referente al proceso de bienestar, se encuentra en etapa de contratación, a la fecha no se han realizado actividades en las que se pueda evaluar la percepción, se han remitido a contratación los documentos técnicos (estudios previos, matriz de riesgo, anexo técnico, estudio de mercado, análisis del sector). En cuanto al proceso de capacitación también se encuentra en etapa de contratación, se han remitido documentos técnicos (estudios previos, matriz de riesgo, anexo técnico, tabla para cotizaciones)._x000a_Se ha realizado tres capacitaciones por el modulo de capacitación interna:_x000a_1. Fortalecimiento del ser_x000a_2. Defensoría Jurídica - Contratación estatal_x000a_3. Nuevo código único Disciplinario._x000a_Impacto: (Bienestar) El Programa de Bienestar Social y el Plan de Incentivos de la Secretaría Jurídica de la Alcaldía Mayor de Bogotá, D.C., para la vigencia 2019, contribuye al cumplimiento de los imperativos institucionales, al fortalecimiento del clima laboral y al fomento de una cultura de innovación de la entidad. La Secretaría Jurídica Distrital, considera que el ser humano es el corazón de las instituciones, por tanto, el servidor público debe ser un individuo integral en valores, conocimientos y conductas, lo que le permitirá actuar de manera acertada en los distintos roles que desempeña: laboral, familiar y social, por ello, con éste programa pretende mejorar la calidad de vida de servidores y de sus familias, intensificando el sentido de pertenencia hacia la entidad y generando mayor motivación para el desarrollo de las actividades laborales diarias que_x000a_conllevan al cumplimiento de metas y objetivos institucionales. (Capacitación) El Talento Humano es el activo más importante en las entidades públicas, el motor de_x000a_generación de resultados. La Secretaría Jurídica Distrital comprometida con el desarrollo, la defensa y sostenibilidad de Bogotá D.C. se propone fortalecer las competencias de sus servidores/as para optimizar su desempeño laboral y procurar elevar el nivel de conocimiento y calidad del servicio para sus usuarios y el logro de sus imperativos estratégicos. El enfoque de la capacitación de los empleados públicos debe garantizar el desarrollo de las competencias requeridas para el cumplimiento de las metas tanto profesionales como institucionales. El Plan Institucional de Capacitación busca incrementar la capacidad individual y colectiva de los funcionarios públicos, que contribuyan al cumplimiento de la misión institucional, a la mejor prestación de servicios a la comunidad, al eficaz desempeño del cargo y al desarrollo personal integral de los funcionarios. Así mismo, la oferta de capacitación debe propender por fortalecer una ética del servicio público basada en los valores definidos en el Código de Integridad. "/>
    <m/>
    <m/>
    <m/>
    <s v="3-2019-2689"/>
    <m/>
    <m/>
    <m/>
    <m/>
    <m/>
    <m/>
    <m/>
    <m/>
  </r>
  <r>
    <x v="1"/>
    <x v="1"/>
    <m/>
    <s v="GESTIÓN"/>
    <s v="NIVEL DE SATISFACCIÓN DE LA GESTIÓN DEL TALENTO HUMANO EN LA SJD"/>
    <s v="OPTIMIZACIÓN DE PROCESOS"/>
    <s v="GESTIÓN DEL TALENTO HUMANO"/>
    <s v="DIRECCIÓN DE GESTIÓN CORPORATIVA"/>
    <s v="PROCESOS"/>
    <m/>
    <m/>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x v="2"/>
    <s v="Técnico DGC"/>
    <s v="Profesional Especializado"/>
    <s v="Director (a) de Gestión Corporativa"/>
    <s v="ND"/>
    <n v="0.9"/>
    <n v="0.91"/>
    <n v="0.92"/>
    <n v="0.93"/>
    <s v="ND"/>
    <n v="0.9"/>
    <n v="0.81"/>
    <s v="FINALIZADO"/>
    <s v="FINALIZADO"/>
    <m/>
    <m/>
    <m/>
    <m/>
    <m/>
    <m/>
    <m/>
    <m/>
    <s v="FINALIZADO"/>
    <s v="FINALIZADO"/>
    <s v="FINALIZADO"/>
    <s v="FINALIZADO"/>
    <s v="FINALIZADO"/>
    <s v="FINALIZADO"/>
    <s v="FINALIZADO"/>
    <s v="FINALIZADO"/>
    <s v="este indicador se ajusto en la vigencia 2019 con el indicador Percepción Positiva de las actividades de bienestar y capacitación"/>
    <m/>
    <m/>
    <m/>
    <n v="1"/>
  </r>
  <r>
    <x v="1"/>
    <x v="0"/>
    <m/>
    <s v="GESTIÓN"/>
    <s v="NIVEL DE PERCEPCIÓN DE LOS SERVICIOS ADMINISTRATIVOS GESTIONADOS"/>
    <s v="OPTIMIZACIÓN DE PROCESOS"/>
    <s v="GESTIÓN ADMINISTRATIVA"/>
    <s v="DIRECCIÓN DE GESTIÓN CORPORATIVA"/>
    <s v="PROCESOS"/>
    <m/>
    <m/>
    <m/>
    <s v="Promedio de las evaluaciones de satisfacción con calificación igual o superior a 3 (de 1 a 5) / Total de evaluaciones aplicadas"/>
    <s v="Nivel de percepción"/>
    <s v="Número de evaluaciones con calificación igual o superior a (3 -Buena)"/>
    <s v="Total de evalauciones aplicadas en el periodo"/>
    <s v="Indica el porcentaje de servidores que perciben la gestión desarrollada como satisfactoria_x000a_(aquellos servidores que califican las actividades en un rango de 3 – 5)"/>
    <s v="La población se entiende como el número de servidores que requirieron servicios administrativos"/>
    <s v="Cuadro de control de consolidación de solicitud de servicios"/>
    <s v="Documento de análisis de encuesta"/>
    <s v="nd"/>
    <s v="nd"/>
    <s v="Constante"/>
    <s v="Trimestral"/>
    <x v="0"/>
    <s v="Auxiliar administrativo de la DGC"/>
    <s v="Profesional Especializado"/>
    <s v="Director (a) de Gestión Corporativa"/>
    <s v="ND"/>
    <s v="ND"/>
    <s v="ND"/>
    <n v="0.9"/>
    <n v="0.9"/>
    <s v="ND"/>
    <s v="ND"/>
    <s v="ND"/>
    <n v="0"/>
    <m/>
    <n v="0"/>
    <n v="1"/>
    <m/>
    <n v="1"/>
    <n v="0"/>
    <m/>
    <m/>
    <m/>
    <s v="Este indicador se reporta avance en el segundo trismestre"/>
    <m/>
    <m/>
    <m/>
    <m/>
    <m/>
    <m/>
    <m/>
    <s v="este indicador se ajusto en la vigencia 2019 con el indicador Percepción Positiva de las actividades de bienestar y capacitación"/>
    <m/>
    <m/>
    <m/>
    <n v="1"/>
  </r>
  <r>
    <x v="1"/>
    <x v="1"/>
    <m/>
    <s v="GESTIÓN"/>
    <s v="PORCENTAJE DE ACTOS ADMINISTRATIVOS PUBLICADOS, COMUNICADOS Y/O NOTIFICADOS "/>
    <s v="OPTIMIZACIÓN DE PROCESOS"/>
    <s v="NOTIFICACIONES"/>
    <s v="DIRECCIÓN DE GESTIÓN CORPORATIVA"/>
    <s v="PROCESOS"/>
    <m/>
    <m/>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x v="0"/>
    <s v="Auxiliar / Secretaria"/>
    <s v="Profesional Especializado"/>
    <s v="Director (a) de Gestión Corporativa"/>
    <s v="ND"/>
    <n v="1"/>
    <n v="1"/>
    <n v="1"/>
    <n v="1"/>
    <s v="ND"/>
    <n v="1"/>
    <n v="1"/>
    <s v="FINALIZADO"/>
    <s v="FINALIZADO"/>
    <m/>
    <m/>
    <m/>
    <m/>
    <m/>
    <m/>
    <m/>
    <m/>
    <s v="FINALIZADO"/>
    <s v="FINALIZADO"/>
    <s v="FINALIZADO"/>
    <s v="ARMONIZADO"/>
    <s v="3-2019-2689"/>
    <m/>
    <m/>
    <m/>
    <s v="Se ajusta la medición del indicador con el # de actos administrativos notificados de manera indebida"/>
    <n v="2"/>
    <m/>
    <m/>
    <m/>
  </r>
  <r>
    <x v="1"/>
    <x v="0"/>
    <m/>
    <s v="GESTIÓN"/>
    <s v="Número actos administrativo notificados de manera indebida"/>
    <s v="OPTIMIZACIÓN DE PROCESOS"/>
    <s v="NOTIFICACIONES"/>
    <s v="DIRECCIÓN DE GESTIÓN CORPORATIVA"/>
    <s v="PROCESOS"/>
    <m/>
    <m/>
    <m/>
    <s v="Sumatoria de actos administrativos notificados de manera indebida"/>
    <s v="actos administrativos"/>
    <s v="Cantidad de actos administrativos notificados indebidamente"/>
    <s v="N.A."/>
    <s v="son aquellos actos administrativos (resoluciones, recursos, circulares, etc) mal notificados o dejados de notificar"/>
    <s v="N.A."/>
    <m/>
    <m/>
    <m/>
    <m/>
    <s v="Constante"/>
    <s v="Trimestral"/>
    <x v="0"/>
    <s v="Auxiliar / Secretaria"/>
    <s v="Profesional Especializado"/>
    <s v="Director (a) de Gestión Corporativa"/>
    <s v="ND"/>
    <s v="ND"/>
    <s v="ND"/>
    <n v="0"/>
    <n v="0"/>
    <s v="ND"/>
    <s v="ND"/>
    <s v="ND"/>
    <n v="0"/>
    <m/>
    <n v="0"/>
    <n v="0"/>
    <n v="0"/>
    <n v="0"/>
    <n v="0"/>
    <m/>
    <m/>
    <m/>
    <s v="Resultado: Todos los actos administrativos se publicaron en los tiempos requeridos por los responsables de proceso (Personas jurídicas, Corporativa, Doctrina) y de acuerdo con la normatividad. Impacto: Positivo porque no hay demandas, personas o entidades que puedan resultar directamente afectadas por la indebida publicación o notificación."/>
    <m/>
    <m/>
    <m/>
    <s v="3-2019-2689"/>
    <m/>
    <m/>
    <m/>
    <s v="se deben ajustar las programaciones trimestrales  a cero"/>
    <m/>
    <m/>
    <m/>
    <m/>
  </r>
  <r>
    <x v="1"/>
    <x v="1"/>
    <m/>
    <s v="GESTIÓN"/>
    <s v="NUMERO DE SOLICITUDES DE CONTRATACIÓN TRAMITADAS"/>
    <s v="OPTIMIZACIÓN DE PROCESOS"/>
    <s v="GESTIÓN CONTRACTUAL"/>
    <s v="DIRECCIÓN DE GESTIÓN CORPORATIVA"/>
    <s v="PROCESOS"/>
    <m/>
    <m/>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x v="0"/>
    <s v="Auxiliar / Secretaria"/>
    <s v="Profesional Especializado"/>
    <s v="Director (a) de Gestión Corporativa"/>
    <s v="ND"/>
    <n v="1"/>
    <n v="1"/>
    <n v="1"/>
    <n v="1"/>
    <s v="ND"/>
    <n v="1"/>
    <n v="1"/>
    <s v="FINALIZADO"/>
    <s v="FINALIZADO"/>
    <m/>
    <m/>
    <m/>
    <m/>
    <m/>
    <m/>
    <m/>
    <m/>
    <s v="FINALIZADO"/>
    <s v="FINALIZADO"/>
    <s v="FINALIZADO"/>
    <s v="FINALIZADO"/>
    <s v="FINALIZADO"/>
    <s v="FINALIZADO"/>
    <s v="FINALIZADO"/>
    <s v="FINALIZADO"/>
    <s v="Indicador armonizado con &quot;Porcentaje de contratos adjudicados&quot; en el 1er trimestre de 2019"/>
    <m/>
    <m/>
    <m/>
    <n v="1"/>
  </r>
  <r>
    <x v="1"/>
    <x v="0"/>
    <m/>
    <s v="GESTIÓN"/>
    <s v="Porcentaje de contratos adjudicados"/>
    <s v="OPTIMIZACIÓN DE PROCESOS"/>
    <s v="GESTIÓN CONTRACTUAL"/>
    <s v="DIRECCIÓN DE GESTIÓN CORPORATIVA"/>
    <s v="PROCESOS"/>
    <m/>
    <m/>
    <m/>
    <s v="Sumatoria del número de contratos adjudicados / total de contratos programados en el Plan Anual de Adquisiciones (PAA)"/>
    <s v="Contratos adjudicados"/>
    <s v="Cantidad de Contratos de funcionamiento adjudicados"/>
    <s v="Número de contratos programados en el PAA"/>
    <s v="Contratos con minuta elaborada y formalizada"/>
    <s v="lineas de contratación programadas en el PAA"/>
    <s v="Matriz de control de contratos"/>
    <s v="Plan Anual de Adquisiciones"/>
    <s v="nd"/>
    <s v="nd"/>
    <s v="Constante"/>
    <s v="Trimestral"/>
    <x v="0"/>
    <s v="Auxiliar / Secretaria"/>
    <s v="Profesional Especializado"/>
    <s v="Director (a) de Gestión Corporativa"/>
    <s v="ND"/>
    <s v="ND"/>
    <s v="ND"/>
    <n v="1"/>
    <n v="1"/>
    <s v="ND"/>
    <s v="ND"/>
    <s v="ND"/>
    <n v="0.55800000000000005"/>
    <m/>
    <n v="0.3"/>
    <n v="0.5"/>
    <n v="0.7"/>
    <n v="1"/>
    <n v="0.55800000000000005"/>
    <m/>
    <m/>
    <m/>
    <s v="Resultado: El grupo de abogados del área de contratación generaron PROCESOS de contratación, así: Uno por Acuerdo Marco de Precios, uno (1) por la modalidad de licitación pública, uno (1) por mínima cuantía y sesenta y nueve (69) por la modalidad de directa impacto: Impacto favorable por cuanto se generaron bienes y servicios para el logro de los fines de la Secretaría Jurídica Distrital_x000a_"/>
    <m/>
    <m/>
    <m/>
    <s v="3-2019-2689"/>
    <m/>
    <m/>
    <m/>
    <m/>
    <m/>
    <m/>
    <m/>
    <m/>
  </r>
  <r>
    <x v="1"/>
    <x v="0"/>
    <m/>
    <s v="ACCIÓN"/>
    <s v="AVANCE EN LA IMPLEMENTACIÓN DE LAS HERRAMIENTAS DE GESTIÓN Y ADMINISTRATIVAS"/>
    <s v="OPTIMIZACIÓN DE PROCESOS"/>
    <s v="GESTIÓN DOCUMENTAL"/>
    <s v="DIRECCIÓN DE GESTIÓN CORPORATIVA"/>
    <s v="PROCESOS"/>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s v="Suma"/>
    <s v="Trimestral"/>
    <x v="0"/>
    <s v="Contratista"/>
    <s v="Contratista"/>
    <s v="Director (a) de Gestión Corporativa"/>
    <s v="ND"/>
    <s v="ND"/>
    <n v="0.3"/>
    <n v="0.5"/>
    <n v="0.2"/>
    <s v="ND"/>
    <s v="ND"/>
    <n v="0.27"/>
    <n v="0.11"/>
    <m/>
    <n v="0.11"/>
    <n v="0.14000000000000001"/>
    <n v="0.15"/>
    <n v="0.13"/>
    <n v="0.11"/>
    <m/>
    <m/>
    <m/>
    <s v="TRD aprobada por el consejo distrital  de archivos;  inicio de la centralización de los archivos de gestión e intervención de los mismos; primera jornada de capacitación y sensibilización del sistema de gestión documental, atendiendo a lo dispuesto en el contrato interadminitrativo No 130-2018 suscrito con el Archivo General de la Nación el cual tiene por objeto “Intervenir documentalmente los archivos de la Secretaría Jurídica Distrital.” Con el fin de adelantar los PROCESOS archivísticos, promover el desarrollo de los archivos como centros de información, salvaguardar el patrimonio documental, cumplir con la política pública Anticorrupción de Bogotá y superar las deficiencias detectadas en la organización de los archivos desde la creación de la entidad. En el mes de enero, se llevó a cabo la revisión conjunta de los planes de Dirección y sus planes subsidiarios, así como las acciones logísticas necesarias para dar inicio a las actividades operativas del contrato No. 130-2018, en virtud de lo anterior se realizó una visita de campo a las áreas destinadas para la custodia de los archivos de cada una de las dependencias, con el fin de determinar el volumen documental intervenir. Adicionalmente el Consejo Distrital de Archivo de Bogotá D.C por unanimidad de votos convalidaron la Tablas de Retención documental de la SJD, las cuales permiten a la SJD y al AGN proceder a la organización de los expedientes. Durante este periodo se realizaron 3 capacitaciones las cuales equivalen al 100% de lo programado para el mes de febrero, así mismo por medio del convenio 130 con el AGN se realizó la intervención de 8 ml de la serie historias laborales, y se adelanta la centralización de los archivos de la Dirección de Gestión Corporativa de la SJD._x000a_"/>
    <m/>
    <m/>
    <m/>
    <s v="3-2019-2689"/>
    <m/>
    <m/>
    <s v="3-2019-2689"/>
    <m/>
    <m/>
    <m/>
    <m/>
    <m/>
  </r>
  <r>
    <x v="1"/>
    <x v="0"/>
    <m/>
    <s v="ACCIÓN"/>
    <s v="AVANCE DE ADECUACIÓN Y DOTACIÓN DE LA SECRETARÍA JURÍDICA DISTRITAL PARA LA SJD"/>
    <s v="OPTIMIZACIÓN DE PROCESOS"/>
    <s v="GESTION ADMINISTRATIVA"/>
    <s v="DIRECCIÓN DE GESTIÓN CORPORATIVA"/>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s v="Suma"/>
    <s v="Trimestral"/>
    <x v="0"/>
    <m/>
    <m/>
    <m/>
    <s v="ND"/>
    <s v="ND"/>
    <n v="1"/>
    <n v="1"/>
    <n v="1"/>
    <s v="ND"/>
    <s v="ND"/>
    <n v="1"/>
    <n v="0"/>
    <m/>
    <n v="0"/>
    <n v="0.4"/>
    <n v="0.4"/>
    <n v="0.2"/>
    <n v="0"/>
    <m/>
    <m/>
    <m/>
    <s v="No obstante que la medición se reporta los avances a partir del segundo trimestre, en el primer trimestre se efectuó revisión a las especificaciones técnicas para la conratación"/>
    <m/>
    <m/>
    <m/>
    <s v="3-2019-2689"/>
    <m/>
    <m/>
    <s v="3-2019-2689"/>
    <m/>
    <m/>
    <m/>
    <m/>
    <m/>
  </r>
  <r>
    <x v="2"/>
    <x v="0"/>
    <m/>
    <s v="ACCIÓN"/>
    <s v="428 NÚMERO DE DIRECTRICES EN MATERIA DE POLÍTICA PÚBLICA DISCIPLINARIA DISTRITAL FORMULADAS POR LA DDAD"/>
    <s v="RESPALDO JURÍDICO QUE GENERA CONFIANZA. "/>
    <s v="GESTIÓN DISCIPLINARIA DISTRITAL"/>
    <s v="DIRECCIÓN DISTRITAL DE ASUNTOS DISCIPLINARIOS"/>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s v="Suma"/>
    <s v="Trimestral"/>
    <x v="0"/>
    <s v="Profesional universitario grado15"/>
    <s v="Profesional universitario grado15 "/>
    <s v="Director (a) Distrital de Asuntos Disciplinarios"/>
    <n v="0"/>
    <n v="2"/>
    <n v="2"/>
    <n v="2"/>
    <n v="2"/>
    <n v="0"/>
    <n v="2"/>
    <n v="2"/>
    <n v="0"/>
    <m/>
    <n v="0"/>
    <n v="1"/>
    <n v="1"/>
    <n v="0"/>
    <n v="0"/>
    <m/>
    <m/>
    <m/>
    <s v="Para el primer trimestre de 2019 no se tiene programado avance, sin embargo la Dirección ha realizado  el levantamiento de los insumos para la construcción de las directrices en materia de política pública, mediante el Comité Distrital de Asuntos Disciplinarios realizado el día 21 de febrero de la presente anualidad con las observaciones y requerimientos de las cabezas de sector frente a los temas en materia disciplinaria, como en el diálogo ciudadano el cual, se contó con la participación de entidades vinculadas y adscritas quien aportaron ideas para la construcción de las políticas públicas en materia disciplinaria para la vigencia 2019._x000a_"/>
    <m/>
    <m/>
    <m/>
    <s v="3-2019-2676"/>
    <m/>
    <m/>
    <m/>
    <s v="CREACIÓN"/>
    <s v="VERSIÓN  1"/>
    <s v="ND"/>
    <s v="ND"/>
    <m/>
  </r>
  <r>
    <x v="2"/>
    <x v="0"/>
    <m/>
    <s v="ACCIÓN"/>
    <s v="429 NÚMERO DE SERVIDORES PÚBLICOS DEL DISTRITO ORIENTADOS EN TEMAS DE RESPONSABILIDAD DISCIPLINARIA"/>
    <s v="POSICIONAMIENTO COMO ENTE RECTOR"/>
    <s v="GESTIÓN DISCIPLINARIA DISTRITAL"/>
    <s v="DIRECCIÓN DISTRITAL DE ASUNTOS DISCIPLINARIOS"/>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s v="Suma"/>
    <s v="Trimestral"/>
    <x v="0"/>
    <s v="Profesional universitario grado15"/>
    <s v="Profesional universitario grado15"/>
    <s v="Director (a) Distrital de Asuntos Disciplinarios"/>
    <n v="0"/>
    <n v="2000"/>
    <n v="4000"/>
    <n v="4000"/>
    <n v="2000"/>
    <n v="0"/>
    <n v="2426"/>
    <n v="5990"/>
    <n v="584"/>
    <m/>
    <n v="527"/>
    <n v="1057"/>
    <n v="1000"/>
    <n v="1000"/>
    <n v="584"/>
    <m/>
    <m/>
    <m/>
    <s v="Para el primer trimestre de 2019 se tiene programado un avance del 20% el cual se cumplió de manera satisfactoria, lo que conlleva a la realizar la orientación a 527 servidores públicos de las siguientes entidades: IDU, Secretaría Distrital del Hábitat, UAE Catastro Distrital, Secretaria Distrital de Desarrollo Económico, Secretaría de Gobierno y Secretaría Jurídica Distrital, en los temas relacionados a la responsabilidad disciplinaria._x000a_Con esta avance de meta, logramos el mejoramiento en el conocimiento de la  responsabilidad disciplinaria de los servidores públicos del Distrito Capital para la mitigación de las conductas disciplinarias, Generando dentro de los Servidores y contratistas de los diferentes sectores del Distrito un gusto y un interés por el tema disciplinario,  beneficiando así a los Servidores Públicos para un mejor y mayor desempeño en sus funciones y al funcionamiento de las mismas entidades Distritales._x000a_Así mismo se realizó un trabajo colaborativo entre las entidades participantes y la Secretaría Jurídica Distrital generando confianza y respaldo frente a los temas disciplinarios, convirtiéndose la Dirección Distrital de Asuntos Disciplinarios como una Dirección el cual determina lineamientos en materia disciplinaria._x000a_Generando un impacto positivo frente a las demás entidades del Distrito, las cuales, solicitan la presencia institucional de la Secretaría Jurídica Distrital cuando se abordan temas relacionados en materia disciplinaria.  _x000a_"/>
    <m/>
    <m/>
    <m/>
    <s v="3-2019-2676"/>
    <m/>
    <m/>
    <m/>
    <s v="CREACIÓN"/>
    <s v="VERSIÓN  1"/>
    <s v="ND"/>
    <s v="ND"/>
    <m/>
  </r>
  <r>
    <x v="2"/>
    <x v="0"/>
    <m/>
    <s v="ACCIÓN"/>
    <s v="430 NÚMERO DE CAPACITACIONES BRINDADAS A LOS OPERADORES DISCIPLINARIOS DISTRITALES EN TEMAS PROPIOS DEL DERECHO DISCIPLINARIO"/>
    <s v="POSICIONAMIENTO COMO ENTE RECTOR"/>
    <s v="GESTIÓN DISCIPLINARIA DISTRITAL"/>
    <s v="DIRECCIÓN DISTRITAL DE ASUNTOS DISCIPLINARIOS"/>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s v="Suma"/>
    <s v="Trimestral"/>
    <x v="0"/>
    <s v="Profesional universitario grado15"/>
    <s v="Profesional universitario grado15"/>
    <s v="Director (a) Distrital de Asuntos Disciplinarios"/>
    <n v="1"/>
    <n v="1"/>
    <n v="2"/>
    <n v="1"/>
    <n v="0"/>
    <n v="1"/>
    <n v="1"/>
    <n v="2"/>
    <n v="0.05"/>
    <m/>
    <n v="0.05"/>
    <n v="0.35"/>
    <n v="0.35"/>
    <n v="0.25"/>
    <n v="0.05"/>
    <m/>
    <m/>
    <m/>
    <s v="Para el primer trimestre de 2019 se tiene programado un avance del 0.5% el cual se cumplió de manera satisfactoria, lo que conlleva a realizar actividades orientadas  la etapa precontractual con el acompañamiento y apoyo de la Dirección de gestión corporativa, Dirección de Política e informática y  la Dirección Distrital de Inspección Vigilancia y Control de personas Jurídicas sin ánimo de lucro._x000a_"/>
    <m/>
    <m/>
    <m/>
    <s v="3-2019-2676"/>
    <m/>
    <m/>
    <m/>
    <s v="CREACIÓN"/>
    <s v="VERSIÓN  1"/>
    <s v="ND"/>
    <s v="ND"/>
    <m/>
  </r>
  <r>
    <x v="2"/>
    <x v="1"/>
    <m/>
    <s v="GESTIÓN"/>
    <s v="AVANCE EN LA HERRAMIENTA DE SEGUIMIENTO Y CONTROL A LAS DIRECTIVAS EN MATERIA DISCIPLINARIA. "/>
    <s v="OPTIMIZACIÓN DE PROCESOS"/>
    <s v="GESTIÓN DISCIPLINARIA DISTRITAL"/>
    <s v="DIRECCIÓN DISTRITAL DE ASUNTOS DISCIPLINARIOS"/>
    <s v="PLAN DE GESTIÓN"/>
    <m/>
    <m/>
    <m/>
    <s v="Porcentaje de avance en la implementación de la herramienta de seguimiento y control a conductas con mayor incidencia disiciplinaria"/>
    <s v="Herramienta de seguimiento y control"/>
    <m/>
    <m/>
    <m/>
    <m/>
    <m/>
    <m/>
    <m/>
    <m/>
    <s v="Suma"/>
    <s v="Trimestral"/>
    <x v="0"/>
    <s v="Profesional universitario grado15"/>
    <s v="Profesional universitario grado15"/>
    <s v="Director (a) Distrital de Asuntos Disciplinarios"/>
    <s v="ND"/>
    <n v="0.6"/>
    <n v="0.4"/>
    <m/>
    <m/>
    <s v="ND"/>
    <n v="0.6"/>
    <n v="0.4"/>
    <s v="CUMPLIDO"/>
    <s v="CUMPLIDO"/>
    <m/>
    <m/>
    <m/>
    <m/>
    <m/>
    <m/>
    <m/>
    <m/>
    <s v="CUMPLIDO"/>
    <s v="CUMPLIDO"/>
    <s v="CUMPLIDO"/>
    <s v="CUMPLIDO"/>
    <m/>
    <m/>
    <m/>
    <m/>
    <m/>
    <m/>
    <m/>
    <m/>
    <n v="2"/>
  </r>
  <r>
    <x v="2"/>
    <x v="0"/>
    <m/>
    <s v="GESTIÓN"/>
    <s v="Porcentaje de quejas disciplinarias radicadas y evaluadas en la Dirección Distrital de Asuntos Disciplinarios, de competencia normativa."/>
    <s v="OPTIMIZACIÓN DE PROCESOS"/>
    <s v="CONTROL INTERNO DISCIPLINARIO"/>
    <s v="DIRECCIÓN DISTRITAL DE ASUNTOS DISCIPLINARIOS"/>
    <s v="PLAN DE GESTIÓN"/>
    <s v="PROCESOS"/>
    <m/>
    <m/>
    <s v="Sumatoria de las quejas disiciplinarias evaluadas / Total de quejas radicadas"/>
    <s v="Quejas evaluadas"/>
    <s v="Número de quejas evaluadas"/>
    <s v="Número de quejas disiciplinarias radicadas"/>
    <s v="Total de quejas disiciplinarias que cuenten con proyecto de decisión que en derecho corresponde"/>
    <s v="Total de quejas disiciplinarias formales cuyo merito originó una actuación disciplinaria"/>
    <s v="MEMORANDOS DE  - PLANILLA"/>
    <s v="ACTAS DE REPARTO"/>
    <s v="nd"/>
    <s v="nd"/>
    <s v="Constante"/>
    <m/>
    <x v="3"/>
    <m/>
    <m/>
    <m/>
    <m/>
    <s v="ND"/>
    <s v="ND"/>
    <n v="1"/>
    <n v="1"/>
    <s v="ND"/>
    <s v="ND"/>
    <s v="ND"/>
    <n v="1"/>
    <m/>
    <n v="1"/>
    <n v="1"/>
    <n v="1"/>
    <n v="1"/>
    <n v="1"/>
    <m/>
    <m/>
    <m/>
    <s v="Se recibieron ,radicadron, numeraron y repartieron 47 quejas que llegaron a la Dirección, las cuales se evaluaron y se proyectaron los autos respectivos"/>
    <m/>
    <m/>
    <m/>
    <s v="3-2019-2676"/>
    <m/>
    <m/>
    <m/>
    <m/>
    <m/>
    <m/>
    <m/>
    <m/>
  </r>
  <r>
    <x v="2"/>
    <x v="1"/>
    <m/>
    <s v="GESTIÓN"/>
    <s v="QUEJAS DISCIPLINARIAS RADICADAS EN LA DIRECCIÓN DISTRITAL DE ASUNTOS DISCIPLINARIOS "/>
    <s v="OPTIMIZACIÓN DE PROCESOS"/>
    <s v="CONTROL INTERNO DISCIPLINARIO"/>
    <s v="DIRECCIÓN DISTRITAL DE ASUNTOS DISCIPLINARIOS"/>
    <s v="PLAN DE GESTIÓN"/>
    <s v="PROCESOS"/>
    <m/>
    <m/>
    <s v="Sumatoria de las quejas disiciplinarias "/>
    <s v="Quejas radicadas"/>
    <s v="Asuntos recepcionados "/>
    <s v="Asunto Tramitados "/>
    <s v="suma del numero de PQR´S "/>
    <s v="suma del numero de asuntos que se tramitan"/>
    <s v="SIGA, SDQS"/>
    <s v="SIGA, SDQS"/>
    <s v="nd"/>
    <s v="nd"/>
    <s v="Constante"/>
    <m/>
    <x v="3"/>
    <m/>
    <m/>
    <m/>
    <m/>
    <m/>
    <n v="1"/>
    <n v="1"/>
    <n v="1"/>
    <m/>
    <m/>
    <n v="1"/>
    <s v="FINALIZADO"/>
    <s v="FINALIZADO"/>
    <m/>
    <m/>
    <m/>
    <m/>
    <m/>
    <m/>
    <m/>
    <m/>
    <s v="FINALIZADO"/>
    <s v="FINALIZADO"/>
    <s v="FINALIZADO"/>
    <s v="FINALIZADO"/>
    <m/>
    <m/>
    <m/>
    <m/>
    <m/>
    <m/>
    <m/>
    <m/>
    <n v="1"/>
  </r>
  <r>
    <x v="2"/>
    <x v="1"/>
    <m/>
    <s v="GESTIÓN"/>
    <s v="AVANCE EN LA METODOLOGÍA DE VERIFICACIÓN Y ACTUALIZACIÓN DEL S.I.D. 3"/>
    <s v="OPTIMIZACIÓN DE PROCESOS"/>
    <s v="GESTIÓN DISCIPLINARIA DISTRITAL"/>
    <s v="DIRECCIÓN DISTRITAL DE ASUNTOS DISCIPLINARIOS"/>
    <s v="PLAN DE GESTIÓN"/>
    <s v="PROCESOS"/>
    <m/>
    <m/>
    <s v="Porcentaje de avance en la metodología de verificación de la impelementación y actualización del SID"/>
    <s v="Metodología de verificación"/>
    <m/>
    <m/>
    <m/>
    <m/>
    <m/>
    <m/>
    <m/>
    <m/>
    <s v="Suma"/>
    <s v="Trimestral"/>
    <x v="0"/>
    <m/>
    <m/>
    <m/>
    <s v="ND"/>
    <n v="0.4"/>
    <s v="CUMPLIDO"/>
    <m/>
    <m/>
    <s v="ND"/>
    <n v="0.39999999999999997"/>
    <n v="0.6"/>
    <n v="0"/>
    <m/>
    <m/>
    <m/>
    <m/>
    <m/>
    <m/>
    <m/>
    <m/>
    <m/>
    <s v="CUMPLIDO"/>
    <s v="CUMPLIDO"/>
    <s v="CUMPLIDO"/>
    <s v="CUMPLIDO"/>
    <s v="CUMPLIDO"/>
    <s v="CUMPLIDO"/>
    <s v="CUMPLIDO"/>
    <s v="CUMPLIDO"/>
    <s v="FALTA FICHA "/>
    <m/>
    <m/>
    <m/>
    <n v="2"/>
  </r>
  <r>
    <x v="3"/>
    <x v="0"/>
    <m/>
    <s v="GESTIÓN"/>
    <s v="PROCENTAJE DE ENTIDADES DISTRITALES CON SEGUIMIENTO A LA INFORMACIÓN REGISTRADA EN SIPROJ"/>
    <s v="POSICIONAMIENTO COMO ENTE RECTOR"/>
    <s v="GESTIÓN JUDICIAL Y EXTRAJUDICIAL DEL DISTRITO"/>
    <s v="DIRECCIÓN DISTRITAL DE DEFENSA JUDICIAL Y PREVENCIÓN DEL DAÑO ANTIJURÍDICO"/>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s v="Constante"/>
    <s v="Trimestral"/>
    <x v="0"/>
    <s v="Profesional Universitario Grado 1"/>
    <s v="Profesional Universitario Grado 1"/>
    <s v="Director(a) Distirtal de Defensa Judicial y Prevención del Daño Antijurídico  "/>
    <s v="ND"/>
    <n v="1"/>
    <n v="1"/>
    <n v="1"/>
    <n v="1"/>
    <s v="ND"/>
    <n v="1"/>
    <n v="1"/>
    <n v="0.2"/>
    <m/>
    <n v="0.2"/>
    <n v="0.5"/>
    <n v="0.15"/>
    <n v="0.15"/>
    <n v="0.2"/>
    <m/>
    <m/>
    <m/>
    <s v="Para el primer trimestre de 2019 se tiene programado un avance del 20% el cual se cumplió de manera satisfactoria, lo que conlleva a realizar actividades orientadas al mejoramiento de la información contenida en el SIPROJ. Durante el primer trimestre de 2019 en la Secretaría Jurídica Distrital se notificaron 292 . Con la Circular N. 002 de 2019 La Dirección Distrital de Defensa Judicial y Prevención del Daño Antijurídico de la Secretaría Jurídica Distrital, dio a conocer el cronograma de mesas de trabajo con cada una de las entidades y organismos del Distrito Capital, con el fin de hacer seguimiento, y en caso de ser necesario, actualizar, corregir y/o depurar la información registrada por cada una.  En dicha Circular se convocó a todas las entidades a mesas de trabajo las cuales deberán estar integradas por los jefes de las oficinas jurídicas o la quien haga sus veces, de control interno, financieras, el gestor del sistema designado, junto con el respectivo grupo de trabajo y los administradores generales del SIPROJ-WEB._x000a_"/>
    <m/>
    <m/>
    <m/>
    <s v="3-2019-2642 / 3-2019-3167"/>
    <m/>
    <m/>
    <m/>
    <s v="FALTA FICHA "/>
    <m/>
    <m/>
    <m/>
    <m/>
  </r>
  <r>
    <x v="3"/>
    <x v="0"/>
    <m/>
    <s v="ACCIÓN"/>
    <s v="PORCENTAJE DE EFICIENCIA FISCAL EN LA DEFENSA JUDICIAL DE LOS INTERESES DEL DISTRITO CAPITAL"/>
    <s v="RESPALDO JURÍDICO QUE GENERA CONFIANZA. "/>
    <s v="GESTIÓN JUDICIAL Y EXTRAJUDICIAL DEL DISTRITO"/>
    <s v="DIRECCIÓN DISTRITAL DE DEFENSA JUDICIAL Y PREVENCIÓN DEL DAÑO ANTIJURÍDICO"/>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s v="Constante"/>
    <s v="Trimestral"/>
    <x v="1"/>
    <s v="Profesional Universitario Grado 1"/>
    <s v="Profesional Universitario Grado 1"/>
    <s v="Director(a) Distirtal de Defensa Judicial y Prevención del Daño Antijurídico  "/>
    <n v="0.82"/>
    <n v="0.82"/>
    <n v="0.82"/>
    <n v="0.82"/>
    <n v="0.82"/>
    <n v="0.9"/>
    <n v="0.89"/>
    <n v="0.88"/>
    <n v="0.9"/>
    <m/>
    <n v="0.82"/>
    <n v="0.82"/>
    <n v="0.82"/>
    <n v="0.82"/>
    <n v="0.9"/>
    <m/>
    <m/>
    <m/>
    <s v="El  90% está representado en el valor de las pretensiones indexadas de los PROCESOS que finalizaron con fallo a favor de las entidades del Distrito Capital. El impacto del éxito de eficiencia fiscal acumulado en términos de pretensiones indexadas ha permitido ahorrar a la ciudad $3.4 Billones de pesos aproximadamente, y el D.C. ha sido condenado en cerca de 377 mil millones de pesos._x000a_VALOR CONTINGENTE JUDICIAL: De acuerdo con la última valoración trimestral del contingente judicial, reportado por la Secretaría Distrital de Hacienda, con corte al 31 de diciembre de 2018, el valor del contingente judicial asciende a $4,6 billones de pesos._x000a_ _x000a_Es importante resaltar que el valor del contingente judicial es una valoración estimada de la suma que tendría que pagar el Distrito Capital en caso de perder todos los PROCESOS judiciales en contra, valorados al momento de la estimación económica del riesgo de pérdida._x000a_"/>
    <m/>
    <m/>
    <m/>
    <s v="3-2019-2642"/>
    <m/>
    <m/>
    <m/>
    <s v="MODIFICACIÓN"/>
    <s v="VERSIÓN  2"/>
    <m/>
    <m/>
    <m/>
  </r>
  <r>
    <x v="3"/>
    <x v="0"/>
    <m/>
    <s v="GESTIÓN"/>
    <s v="DIRECTRICES O PROYECTOS NORMATIVOS ELABORADOS DE REPRESENTACIÓN JUDICIAL Y EXTRAJUDICIAL PARA LA ADMINISTRACIÓN DISTRITAL"/>
    <s v="POSICIONAMIENTO COMO ENTE RECTOR"/>
    <s v="GESTIÓN JUDICIAL Y EXTRAJUDICIAL DEL DISTRITO"/>
    <s v="DIRECCIÓN DISTRITAL DE DEFENSA JUDICIAL Y PREVENCIÓN DEL DAÑO ANTIJURÍDICO"/>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s v="Suma"/>
    <s v="Trimestral"/>
    <x v="0"/>
    <s v="Profesional Universitario Grado 1"/>
    <s v="Profesional Universitario Grado 1"/>
    <s v="Director(a) Distirtal de Defensa Judicial y Prevención del Daño Antijurídico  "/>
    <s v="ND"/>
    <n v="2"/>
    <n v="2"/>
    <n v="2"/>
    <n v="2"/>
    <s v="ND"/>
    <n v="7"/>
    <n v="2"/>
    <n v="0"/>
    <m/>
    <n v="0"/>
    <n v="1"/>
    <n v="0"/>
    <n v="1"/>
    <n v="0"/>
    <m/>
    <m/>
    <m/>
    <s v="La Dirección se encuentra participando de manera activa en el PROYECTO DE ACTO ADMINISTRATIVO SOBRE PREVENCIÓN DEL DAÑO Y POLITICAS DE DEFENSA. De manera complementaria, desde la Dirección se han proyectado los siguientes actos administrativos: Resolución 009 La Dirección se encuentra participando de manera activa en el PROYECTO DE ACTO ADMINISTRATIVO SOBRE PREVENCIÓN DEL DAÑO Y POLITICAS DE DEFENSA._x000a_Decreto No 2  Por medio del cual se adoptan medidas administrativas para el cumplimiento de la sentencia proferida por el Tribunal Administrativo de Cundinamarca, Sección Primera, Subsección A en la Acción Popular No. 25000231500020050234501_x000a__x000a_"/>
    <m/>
    <m/>
    <m/>
    <s v="3-2019-2642"/>
    <m/>
    <m/>
    <m/>
    <s v="FALTA FICHA "/>
    <m/>
    <m/>
    <m/>
    <m/>
  </r>
  <r>
    <x v="3"/>
    <x v="0"/>
    <m/>
    <s v="ACCIÓN"/>
    <s v="ÉXITO PROCESAL EN EL DISTRITO CAPITAL"/>
    <s v="POSICIONAMIENTO COMO ENTE RECTOR"/>
    <s v="GESTIÓN JUDICIAL Y EXTRAJUDICIAL DEL DISTRITO"/>
    <s v="DIRECCIÓN DISTRITAL DE DEFENSA JUDICIAL Y PREVENCIÓN DEL DAÑO ANTIJURÍDICO"/>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x v="1"/>
    <s v="Profesional Universitario Grado 1"/>
    <s v="Profesional Universitario Grado 1"/>
    <s v="Director(a) Distirtal de Defensa Judicial y Prevención del Daño Antijurídico  "/>
    <n v="0.82"/>
    <n v="0.82"/>
    <n v="0.82"/>
    <n v="0.82"/>
    <n v="0.82"/>
    <n v="0.89"/>
    <n v="0.87270000000000003"/>
    <n v="0.83689999999999998"/>
    <n v="0.83340000000000003"/>
    <m/>
    <n v="0.82"/>
    <n v="0.82"/>
    <n v="0.82"/>
    <n v="0.82"/>
    <n v="0.83340000000000003"/>
    <m/>
    <m/>
    <m/>
    <s v="Alcanza un 83,34% de éxito prcoesal, representado por la cantidad de fallos a favor de las entidades del distrito como proporción del total de fallos en el periodo de análisis. "/>
    <m/>
    <m/>
    <m/>
    <s v="3-2019-2642"/>
    <m/>
    <m/>
    <m/>
    <s v="MODIFICACIÓN"/>
    <s v="VERSIÓN  2"/>
    <m/>
    <m/>
    <m/>
  </r>
  <r>
    <x v="3"/>
    <x v="0"/>
    <m/>
    <s v="GESTIÓN"/>
    <s v="PORCENTAJE DE PROCESOS JUDICIALES Y EXTRAJUDICIALES DE LA D.D.D.J. REPRESENTADOS JURÍDICAMENTE"/>
    <s v="POSICIONAMIENTO COMO ENTE RECTOR"/>
    <s v="GESTIÓN JUDICIAL Y EXTRAJUDICIAL DEL DISTRITO"/>
    <s v="DIRECCIÓN DISTRITAL DE DEFENSA JUDICIAL Y PREVENCIÓN DEL DAÑO ANTIJURÍDICO"/>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s v="Constante"/>
    <s v="Trimestral"/>
    <x v="0"/>
    <s v="Profesional Universitario Grado 1"/>
    <s v="Profesional Universitario Grado 1"/>
    <s v="Director(a) Distirtal de Defensa Judicial y Prevención del Daño Antijurídico  "/>
    <s v="ND"/>
    <n v="1"/>
    <n v="1"/>
    <n v="1"/>
    <n v="1"/>
    <s v="ND"/>
    <n v="1"/>
    <n v="1"/>
    <n v="0"/>
    <m/>
    <n v="1"/>
    <n v="1"/>
    <n v="1"/>
    <n v="1"/>
    <n v="1"/>
    <m/>
    <m/>
    <m/>
    <s v="Los abogados de representación que tienen a cargo PROCESOS terminados que se encuentran en cumplimiento, relacionan 11 PROCESOS de alto impacto para Bogotá, entre los cuales se cuentan: _x000a_Descontaminación del Rio Bogotá, Ejes viales, Recuperación del Espacio Público  y Vendedores Informales estacionarios, Semi-estacionarios y Ambulantes que ocupan irregularmente el espacio público, _x000a_San Juan de Dios, Predio Cantarrana, Cerros Orientales, Comunidad Muisca de Bosa, Baños Públicos, Espacio Público, Gavilanes_x000a__x000a__x000a_"/>
    <m/>
    <m/>
    <m/>
    <s v="3-2019-2642"/>
    <m/>
    <m/>
    <m/>
    <s v="CREACIÓN"/>
    <s v="VERSIÓN  1"/>
    <m/>
    <m/>
    <m/>
  </r>
  <r>
    <x v="4"/>
    <x v="0"/>
    <m/>
    <s v="ACCIÓN"/>
    <s v="422 NÚMERO DE DÍAS PROMEDIO UTILIZADO PARA LA EXPEDICIÓN DE CONCEPTOS"/>
    <s v="OPTIMIZACIÓN DE PROCESOS"/>
    <s v="GESTIÓN NORMATIVA Y CONCEPTUAL"/>
    <s v="DIRECCIÓN DISTRITAL DE DOCTRINA Y ASUNTOS NORMATIVOS"/>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x v="1"/>
    <s v="Secretaria de la DDDAN"/>
    <s v="Contratista de la DDDAN"/>
    <s v="Director(a) de la DDDAN"/>
    <n v="23"/>
    <n v="22.7"/>
    <n v="22.5"/>
    <n v="22.3"/>
    <n v="22"/>
    <n v="15"/>
    <n v="21.9"/>
    <n v="17.600000000000001"/>
    <n v="13"/>
    <m/>
    <n v="22.3"/>
    <n v="22.3"/>
    <n v="22.3"/>
    <n v="22.3"/>
    <n v="13"/>
    <m/>
    <m/>
    <m/>
    <s v="Durante el primer trimestre de 2019 fueron emitidos 7 conceptos jurídicos en un tiempo promedio de 13 días hábiles, mejorando la meta de 22,3 días hábiles. Estos conceptos están relacionados con los siguientes temas:_x000a_(10 dias) Cuestionario sobre la cancelación del uso exclusivo de un bien común en una Propiedad Horizontal_x000a_(23 días) Regímen de inhabilidades e incompatibilidades para aspirar a cargos de elección popular en las entidades distritales_x000a_(11 Días)Definición del Plazo y obligaciones condicionales en los contratos estatales_x000a_(23 y 14 Días) Contratos de prestación de servicios profesionales (2) _x000a_(7 Días) Inhabilidad del contratista de prestación de servicios _x000a_(3 días) Interrogantes respecto del deber legal de la Secretarías Distritales de cumplir los Decretos Distritales_x000a_"/>
    <m/>
    <m/>
    <m/>
    <s v="3-2019-2614"/>
    <m/>
    <m/>
    <s v="  3-2019-2614"/>
    <s v="CREACIÓN"/>
    <s v="VERSIÓN  1"/>
    <s v="ND"/>
    <s v="ND"/>
    <m/>
  </r>
  <r>
    <x v="4"/>
    <x v="1"/>
    <m/>
    <s v="GESTIÓN"/>
    <s v="CONSTRUCCIÓN Y PUESTA EN FUNCIONAMIENTO DEL COMITÉ DE DOCTRINA."/>
    <s v="OPTIMIZACIÓN DE PROCESOS"/>
    <s v="GESTIÓN NORMATIVA Y CONCEPTUAL"/>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x v="3"/>
    <m/>
    <m/>
    <m/>
    <s v="ND"/>
    <n v="1"/>
    <s v="CUMPLIDO"/>
    <s v="CUMPLIDO"/>
    <m/>
    <s v="ND"/>
    <n v="1"/>
    <s v="CUMPLIDO"/>
    <s v="CUMPLIDO"/>
    <s v="CUMPLIDO"/>
    <m/>
    <m/>
    <m/>
    <m/>
    <m/>
    <m/>
    <m/>
    <m/>
    <s v="CUMPLIDO"/>
    <s v="CUMPLIDO"/>
    <s v="CUMPLIDO"/>
    <s v="CUMPLIDO"/>
    <s v="CUMPLIDO"/>
    <s v="CUMPLIDO"/>
    <s v="CUMPLIDO"/>
    <s v="CUMPLIDO"/>
    <s v="CUMPLIDO"/>
    <s v="CUMPLIDO"/>
    <m/>
    <m/>
    <n v="2"/>
  </r>
  <r>
    <x v="4"/>
    <x v="1"/>
    <m/>
    <s v="GESTIÓN"/>
    <s v="IMPLEMENTACIÓN DE LA HERRAMIENTA DE SEGUIMIENTO DE LA DDDAN"/>
    <s v="OPTIMIZACIÓN DE PROCESOS"/>
    <s v="GESTIÓN NORMATIVA Y CONCEPTUAL"/>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s v="Suma"/>
    <m/>
    <x v="3"/>
    <m/>
    <m/>
    <m/>
    <s v="ND"/>
    <n v="0.6"/>
    <n v="0.4"/>
    <s v="CUMPLIDO"/>
    <s v="CUMPLIDO"/>
    <s v="ND"/>
    <n v="0.6"/>
    <n v="0.4"/>
    <s v="CUMPLIDO"/>
    <s v="CUMPLIDO"/>
    <m/>
    <m/>
    <m/>
    <m/>
    <m/>
    <m/>
    <m/>
    <m/>
    <s v="CUMPLIDO"/>
    <s v="CUMPLIDO"/>
    <s v="CUMPLIDO"/>
    <s v="CUMPLIDO"/>
    <s v="CUMPLIDO"/>
    <s v="CUMPLIDO"/>
    <s v="CUMPLIDO"/>
    <m/>
    <m/>
    <m/>
    <m/>
    <m/>
    <n v="2"/>
  </r>
  <r>
    <x v="4"/>
    <x v="0"/>
    <m/>
    <s v="GESTIÓN"/>
    <s v="Avance en la generación de proyectos de actos administrativos y otros documentos para firma del Alcalde Mayor y/o la Secretaría Jurídica Distrital"/>
    <s v="OPTIMIZACIÓN DE PROCESOS"/>
    <s v="GESTIÓN NORMATIVA Y CONCEPTUAL"/>
    <s v="DIRECCIÓN DISTRITAL DE DOCTRINA Y ASUNTOS NORMATIVOS"/>
    <s v="PLAN DE GESTIÓN"/>
    <m/>
    <m/>
    <m/>
    <m/>
    <m/>
    <m/>
    <s v="Por definir"/>
    <s v="Por definir"/>
    <s v="Por definir"/>
    <s v="Por definir"/>
    <s v="Por definir"/>
    <s v="Por definir"/>
    <s v="Por definir"/>
    <s v="Suma"/>
    <m/>
    <x v="3"/>
    <m/>
    <m/>
    <m/>
    <s v="ND"/>
    <s v="ND"/>
    <s v="ND"/>
    <n v="1"/>
    <m/>
    <s v="ND"/>
    <s v="ND"/>
    <s v="ND"/>
    <n v="0.25"/>
    <m/>
    <n v="0.25"/>
    <n v="0.25"/>
    <n v="0.25"/>
    <n v="0.25"/>
    <n v="0.25"/>
    <m/>
    <m/>
    <m/>
    <s v="Tuvieron lugar 54 mesas de trabajo para la discusión de Proyectos de Decreto y/o algunos otros asuntos de índole jurídica, las cuales han sido útiles para generar 8 actos administrativos._x000a_ _x000a_1.       Demanda contra Decreto 565/2017 - Humedales_x000a_2.       Instancias de coordinación_x000a_3.       Acciones predio Monteverde Humedal la Vaca_x000a_4.       Proyectos de Decreto Distrital de instancias de coordinación_x000a_5.       Revisión proyectos de Decreto Distrital racionalización de instancias SDG_x000a_6.       Revisión proyecto de Decreto único de Educación_x000a_7.       Revisión proyectos de Decreto Distrital de la SDCRD en trámite_x000a_8.       Revisión temas IDPYBA Delegación_x000a_9.       Proyecto modificación Decreto Distrital 351 de 2017_x000a_10.   Proyectos de Decretos y Acuerdos de la SDS_x000a_11.   Revisión observaciones proyecto de Decreto sobre embellecimiento fachadas_x000a_12.   Reglamentación Acuerdo Distrital 735 de 2019_x000a_13.   Publicación PP Transparencia_x000a_14.   Revisión proyecto de Decreto reglamentación Consejos locales de Gobierno_x000a_15.   Revisión comentarios y proyectos de comentarios de Acuerdo_x000a_16.   Revisión relación proyectos de Acuerdo y Decreto para trámite de firma del Alcalde_x000a_17.   Proyecto de Decreto Distrital asignación competencia disciplinaria Alcalde en SJD_x000a_18.   Revisión Proyecto de Decreto Único SED_x000a_19.   Proyecto de Decreto estacionamiento en vía_x000a_20.   Solicitud modificación Directiva 005 de 2018 - Alcalde Mayor_x000a_21.   Revisión proyecto de Convenio Acce Norte II_x000a_22.   Revisión Proyecto de Decreto SUGA y VIARTE_x000a_23.   Revisión trámite de actos posesión cabildos indígenas de Bogotá_x000a_24.   Definir acciones diálogos ciudadanos año 2019_x000a_25.   Concepto vacantes Consejo de Justicia_x000a_26.   Concepto 1848 de 2017 - Consejo de Estado - SCSR_x000a_27.   Resolución Manual de Funciones SJD_x000a_28.   Modificación Directiva N 005 de 2018_x000a_29.   Proyecto de Decreto Fenicia_x000a_30.   Proyecto modificación Directiva APP_x000a_31.   Proyecto de Decreto Distrital pico y placa emergencia ambiental_x000a_32.   Revisión trámite de Decretos Distritales PROCESOS disciplinarios competencia Alcalde Mayor_x000a_33.   Proyecto de circular conjunta lineamientos Venezolanos_x000a_34.   Revisión Resolución instrumentos Archivísticos PGD - PINAR - TRD_x000a_35.   Revisión proyecto de Decreto mecanismos de cargas urbanísticas_x000a_36.   Proyectos Decreto Distrital modificación estructura organizacional de SDG_x000a_37.   Revisión Resolución costos de reproducción_x000a_38.   Revisión Resolución Instrumentos Archivísticos TRD_x000a_39.   Trámite solicitud revocatoria directa Decreto Distrital 674 de 2018_x000a_40.   Jornada comunicación de avances sesión 11 de diciembre de 2018 - Comisión intersectorial SIGD_x000a_41.   Proyecto Acuerdo Distrital organización y funcionamiento de las localidades_x000a_42.   Revisión proyecto de Decreto Distrital revocatoria Decreto Distrital 674 de 2018_x000a_43.   Revisión del proyecto de Resolución que modifica Resolución 436/11 SG Cumplimiento fallo Guadalupe_x000a_44.   Publicidad en movimiento - Decreto Distrital 506 de 2003_x000a_45.   Proyecto de Decreto SUGA_x000a_46.   Decreto aprovechamiento económico de las APP_x000a_47.   Requisitos urbanos licitación CAD_x000a_48.   Revisión Resolución TRD_x000a_49.   Revisión conjunta del proyecto de Resolución de Modificación de las Resoluciones 042/2012 y 044 /2013 (María Paz)_x000a_50.   Temas Registro Instrumentos Públicos_x000a_51.   Revisión proyecto Voto Nacional_x000a_52.   Creación del Sistema Local de Coordinación_x000a_53.   Revisión pacto por la Transparencia para la lucha contra la corrupción_x000a_54.   Propuesta política de tratamiento de datos en el DC / Directiva intercambio de información de datos_x000a__x000a_Por último, adicional a los descrito anteriormente y dando cumplimiento a la Resolución 102 de 2017 de la Secretaría Jurídica Distrital, modificada por la Resolución 121 de 2017 de la Secretaría Jurídica Distrital que instituyó el Comité de Doctrina con el objeto de analizar, definir, determinar y orientar el ejercicio de la actividad conceptual al interior de la Secretaría Jurídica Distrital, en el periodo se han realizado 3 Comités así:_x000a_- Fecha 30/01/2019. Temas: Comités de conciliación en empresas de servicios públicos mixtos – Grupo de Energía._x000a_- Fecha 28/02/2019. Temas: concepto unificador reconocimiento y compensación de vacaciones._x000a_- Fecha 27/03/2019. Temas: improcedencia de la revocatoria de los actos administrativos expedidos por el Alcalde.._x000a_"/>
    <m/>
    <m/>
    <m/>
    <s v="3-2019-2614"/>
    <m/>
    <m/>
    <m/>
    <m/>
    <m/>
    <m/>
    <m/>
    <m/>
  </r>
  <r>
    <x v="4"/>
    <x v="1"/>
    <m/>
    <s v="GESTIÓN"/>
    <s v="AVANCE EN LA CONSTRUCCIÓN Y PUESTA EN FUNCIONAMIENTO DEL ESPACIO DE DIÁLOGO JURÍDICO."/>
    <s v="OPTIMIZACIÓN DE PROCESOS"/>
    <s v="GESTIÓN NORMATIVA Y CONCEPTUAL"/>
    <s v="DIRECCIÓN DISTRITAL DE DOCTRINA Y ASUNTOS NORMATIVOS"/>
    <s v="PLAN DE GESTIÓN"/>
    <m/>
    <m/>
    <m/>
    <m/>
    <m/>
    <m/>
    <s v="Por definir"/>
    <s v="Por definir"/>
    <s v="Por definir"/>
    <s v="Por definir"/>
    <s v="Por definir"/>
    <s v="Por definir"/>
    <s v="Por definir"/>
    <s v="Suma"/>
    <m/>
    <x v="3"/>
    <m/>
    <m/>
    <m/>
    <s v="ND"/>
    <s v="ND"/>
    <n v="1"/>
    <s v="CUMPLIDO"/>
    <s v="CUMPLIDO"/>
    <s v="ND"/>
    <s v="ND"/>
    <n v="1"/>
    <s v="CUMPLIDO"/>
    <s v="CUMPLIDO"/>
    <m/>
    <m/>
    <m/>
    <m/>
    <m/>
    <m/>
    <m/>
    <m/>
    <s v="CUMPLIDO"/>
    <s v="CUMPLIDO"/>
    <s v="CUMPLIDO"/>
    <s v="CUMPLIDO"/>
    <m/>
    <m/>
    <m/>
    <s v="CUMPLIDO"/>
    <s v="CUMPLIDO"/>
    <s v="CUMPLIDO"/>
    <m/>
    <m/>
    <n v="2"/>
  </r>
  <r>
    <x v="5"/>
    <x v="0"/>
    <m/>
    <s v="ACCIÓN"/>
    <s v="426 NÚMERO DE CIUDADANOS ORIENTADOS EN DERECHOS Y OBLIGACIONES DE LAS ENTIDADES SIN ÁNIMO DE LUCRO - ESAL"/>
    <s v="RESPALDO JURÍDICO QUE GENERA CONFIANZA. "/>
    <s v="INSPECCIÓN VIGILANCIA Y CONTROL ESAL"/>
    <s v="DIRECCIÓN DISTRITAL DE INSPECCIÓN, VIGILANCIA Y CONTROL DE PERSONAS JURÍDICAS SIN ÁNIMO DE LUCRO"/>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s v="Suma"/>
    <s v="Mensual"/>
    <x v="0"/>
    <s v="Profesional Universitario Grado 18/ Contratista"/>
    <s v="Profesional Universitario Grado 18/ Contratista"/>
    <s v="Director(a) Distirtal de Inspección Vigilancia y Control de PJ Sin Ánimo de Lucro"/>
    <n v="400"/>
    <n v="600"/>
    <n v="800"/>
    <n v="800"/>
    <n v="400"/>
    <n v="402"/>
    <n v="663"/>
    <n v="819"/>
    <n v="0"/>
    <m/>
    <n v="0"/>
    <n v="0"/>
    <n v="600"/>
    <n v="200"/>
    <m/>
    <m/>
    <m/>
    <m/>
    <s v="En el primer trimestre del 2019, se trabajó con las Direcciones Distritales de Asuntos Disciplinarios y Política e Informática con el fin de determinar el objeto contractual y las obligaciones para el contrato de Operador Logístico, así como adelantar los documentos previos de para la Licitación Pública. Así mismo, se gestionaron las revisiones con la Dirección de Gestión Corporativa para los ajustes correspondientes. Los cuales fueron radicados el 15 de marzo con el número 3-2019-2111._x000a_"/>
    <m/>
    <m/>
    <m/>
    <m/>
    <m/>
    <m/>
    <s v="3-2019-2710"/>
    <s v="CREACIÓN"/>
    <s v="VERSIÓN  1"/>
    <s v="ND"/>
    <s v="ND"/>
    <m/>
  </r>
  <r>
    <x v="5"/>
    <x v="0"/>
    <m/>
    <s v="ACCIÓN"/>
    <s v="427 PORCENTAJE DE PERCEPCIÓN DE LOS SERVICIOS PRESTADOS A ENTIDADES SIN ÁNIMO DE LUCRO - ESAL"/>
    <s v="POSICIONAMIENTO COMO ENTE RECTOR"/>
    <s v="INSPECCIÓN VIGILANCIA Y CONTROL ESAL"/>
    <s v="DIRECCIÓN DISTRITAL DE INSPECCIÓN, VIGILANCIA Y CONTROL DE PERSONAS JURÍDICAS SIN ÁNIMO DE LUCRO"/>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s v="Creciente"/>
    <s v="Semestral"/>
    <x v="0"/>
    <s v="Profesional Universitario Grado 18 / Contratista"/>
    <s v="Profesional Universitario Grado 18 / Contratista"/>
    <s v="Director(a) Distirtal de Inspección Vigilancia y Control de PJ Sin Ánimo de Lucro"/>
    <n v="0.86"/>
    <n v="0.86099999999999999"/>
    <n v="0.86499999999999999"/>
    <n v="0.86699999999999999"/>
    <n v="0.87"/>
    <n v="0.87"/>
    <n v="0.91300000000000003"/>
    <n v="0.92"/>
    <n v="0.92"/>
    <m/>
    <n v="0"/>
    <n v="0.87"/>
    <n v="0"/>
    <n v="0.87"/>
    <n v="0.92"/>
    <m/>
    <m/>
    <m/>
    <s v="El 92% correponde a la medición del 4to trimestre de 2018.  Durante el 1er trimestre de 2019 se adelantaron las gestiones administrativas correspondientes para adelantar las definiciones de los objetos contractuales, perfiles y hojas de vida, y su respectiva contratación_x000a_"/>
    <m/>
    <m/>
    <m/>
    <m/>
    <m/>
    <m/>
    <s v="3-2019-2710"/>
    <s v="CREACIÓN"/>
    <s v="VERSIÓN  1"/>
    <s v="ND"/>
    <s v="ND"/>
    <m/>
  </r>
  <r>
    <x v="5"/>
    <x v="0"/>
    <m/>
    <s v="GESTIÓN"/>
    <s v="AVANCE DEL DOCUMENTO TÉCNICO PARA LA FORMULACIÓN DE POLÍTICA DE IVC EN EL DISTRITO CAPITAL"/>
    <s v="POSICIONAMIENTO COMO ENTE RECTOR"/>
    <s v="INSPECCIÓN VIGILANCIA Y CONTROL ESAL"/>
    <s v="DIRECCIÓN DISTRITAL DE INSPECCIÓN, VIGILANCIA Y CONTROL DE PERSONAS JURÍDICAS SIN ÁNIMO DE LUCRO"/>
    <s v="PLAN DE GESTIÓN"/>
    <m/>
    <m/>
    <m/>
    <s v="Porcentaje de avance del documento técnico para la formulación de política de IVC en el distrito capital"/>
    <s v="Documento Técnico"/>
    <s v="pendiente"/>
    <m/>
    <m/>
    <m/>
    <m/>
    <m/>
    <s v="nd"/>
    <s v="nd"/>
    <s v="Creciente"/>
    <s v="Trimestral"/>
    <x v="0"/>
    <m/>
    <m/>
    <m/>
    <s v="ND"/>
    <n v="0.3"/>
    <n v="0.6"/>
    <n v="1"/>
    <m/>
    <s v="ND"/>
    <n v="0.3"/>
    <n v="0.6"/>
    <n v="1"/>
    <m/>
    <n v="0.1"/>
    <m/>
    <m/>
    <m/>
    <n v="0.1"/>
    <s v="CUMPLIDO"/>
    <s v="CUMPLIDO"/>
    <s v="CUMPLIDO"/>
    <s v="Se socializó la metodología realizada para la construcción del Documento Técnico en la Fase Preparatoria, según los lineamientos de la Secretaría Distrital de Planeación y la Guía para la formulación e implementación de políticas públicas del Distrito, se presentaron los antecedentes del trabajo realizado, la situación problemática definida, los sectores identificados que pueden trabajar principalmente los problemas encontrados, concluyendo que es un trabajo muy interesante, y pertinente en el marco de la inspección, vigilancia y control. Con esta actividad se da por cumplido el compromiso definido en el indicador_x000a_"/>
    <m/>
    <m/>
    <m/>
    <m/>
    <m/>
    <m/>
    <s v="3-2019-2710"/>
    <m/>
    <m/>
    <m/>
    <m/>
    <m/>
  </r>
  <r>
    <x v="5"/>
    <x v="1"/>
    <m/>
    <s v="GESTIÓN"/>
    <s v="AVANCE EN EL FORTALECMIENTO DE UN CANAL  DE COMUNICACIÓN QUE OPTIMICE LA ATENCIÓN A LA CIUDADANÍA"/>
    <s v="RESPALDO JURÍDICO QUE GENERA CONFIANZA. "/>
    <s v="INSPECCIÓN VIGILANCIA Y CONTROL ESAL"/>
    <s v="DIRECCIÓN DISTRITAL DE INSPECCIÓN, VIGILANCIA Y CONTROL DE PERSONAS JURÍDICAS SIN ÁNIMO DE LUCRO"/>
    <s v="PLAN DE GESTIÓN"/>
    <m/>
    <m/>
    <m/>
    <s v="Porcentaje de avance en el fortalecmiento de un canal  de comunicaciónque optimice la atención a la ciudadanía"/>
    <m/>
    <m/>
    <m/>
    <m/>
    <m/>
    <m/>
    <m/>
    <m/>
    <m/>
    <s v="Suma"/>
    <s v="Trimestral"/>
    <x v="0"/>
    <m/>
    <m/>
    <m/>
    <s v="ND"/>
    <n v="1"/>
    <s v="CUMPLIDO"/>
    <s v="CUMPLIDO"/>
    <s v="CUMPLIDO"/>
    <s v="ND"/>
    <n v="1"/>
    <s v="CUMPLIDO"/>
    <s v="CUMPLIDO"/>
    <s v="CUMPLIDO"/>
    <m/>
    <m/>
    <m/>
    <m/>
    <m/>
    <m/>
    <m/>
    <m/>
    <s v="CUMPLIDO"/>
    <s v="CUMPLIDO"/>
    <s v="CUMPLIDO"/>
    <s v="CUMPLIDO"/>
    <s v="CUMPLIDO"/>
    <s v="CUMPLIDO"/>
    <s v="CUMPLIDO"/>
    <s v="CUMPLIDO"/>
    <s v="CUMPLIDO"/>
    <m/>
    <m/>
    <m/>
    <n v="2"/>
  </r>
  <r>
    <x v="5"/>
    <x v="1"/>
    <m/>
    <s v="GESTIÓN"/>
    <s v="ESTRATEGIA PARA LA OPTIMIZACIÓN DEL SIPEJ"/>
    <s v="MODERNIZACIÓN DE SISTEMAS DE INFORMACIÓN. "/>
    <s v="INSPECCIÓN VIGILANCIA Y CONTROL ESAL"/>
    <s v="DIRECCIÓN DISTRITAL DE INSPECCIÓN, VIGILANCIA Y CONTROL DE PERSONAS JURÍDICAS SIN ÁNIMO DE LUCRO"/>
    <s v="PLAN DE GESTIÓN"/>
    <m/>
    <m/>
    <m/>
    <s v="Porcentaje de avance de la estrategia para la optimización del SIPEJ"/>
    <m/>
    <m/>
    <m/>
    <m/>
    <m/>
    <m/>
    <m/>
    <m/>
    <m/>
    <s v="Suma"/>
    <s v="Trimestral"/>
    <x v="0"/>
    <m/>
    <m/>
    <m/>
    <s v="ND"/>
    <n v="1"/>
    <s v="CUMPLIDO"/>
    <s v="CUMPLIDO"/>
    <s v="CUMPLIDO"/>
    <s v="CUMPLIDO"/>
    <s v="CUMPLIDO"/>
    <s v="CUMPLIDO"/>
    <s v="CUMPLIDO"/>
    <s v="CUMPLIDO"/>
    <m/>
    <m/>
    <m/>
    <m/>
    <m/>
    <m/>
    <m/>
    <m/>
    <s v="CUMPLIDO"/>
    <s v="CUMPLIDO"/>
    <s v="CUMPLIDO"/>
    <s v="CUMPLIDO"/>
    <s v="CUMPLIDO"/>
    <s v="CUMPLIDO"/>
    <s v="CUMPLIDO"/>
    <s v="CUMPLIDO"/>
    <s v="CUMPLIDO"/>
    <m/>
    <m/>
    <m/>
    <n v="2"/>
  </r>
  <r>
    <x v="5"/>
    <x v="1"/>
    <m/>
    <s v="GESTIÓN"/>
    <s v="PORCENTAJE DE PROCESOS ADMINISTRATIVOS SANCIONATORIOS TERMINADOS"/>
    <s v="OPTIMIZACIÓN DE PROCESOS"/>
    <s v="INSPECCIÓN VIGILANCIA Y CONTROL ESAL"/>
    <s v="DIRECCIÓN DISTRITAL DE INSPECCIÓN, VIGILANCIA Y CONTROL DE PERSONAS JURÍDICAS SIN ÁNIMO DE LUCRO"/>
    <s v="PLAN DE GESTIÓN"/>
    <m/>
    <m/>
    <m/>
    <s v="Procentaje de PROCESOS administrativos sancionatorios terminados"/>
    <m/>
    <s v="pendiente"/>
    <m/>
    <m/>
    <m/>
    <m/>
    <m/>
    <m/>
    <m/>
    <s v="Constante"/>
    <s v="Trimestral"/>
    <x v="0"/>
    <m/>
    <m/>
    <m/>
    <s v="ND"/>
    <n v="0.8"/>
    <n v="0.8"/>
    <n v="0.8"/>
    <n v="0.8"/>
    <s v="ND"/>
    <n v="0.9"/>
    <n v="0.84"/>
    <n v="0"/>
    <m/>
    <n v="0.18"/>
    <n v="0.2"/>
    <n v="0.21"/>
    <n v="0.21"/>
    <n v="0.17759562841530055"/>
    <m/>
    <m/>
    <m/>
    <s v="Para la vigencia del 2019 se determinaron como línea base 366 PROCESOS, estableciendo una meta anual correspondiente al 80%, es decir un total de 293 PROCESOS con decisión definitiva._x000a_De esta manera, durante el primer trimestre se profirieron un total de 65 Resoluciones finales que culminaron el proceso administrativo sancionatorio, dando cumplimiento a la meta establecida_x000a_"/>
    <m/>
    <m/>
    <m/>
    <m/>
    <m/>
    <m/>
    <s v="3-2019-2710"/>
    <s v="CUMPLIDO"/>
    <m/>
    <m/>
    <m/>
    <n v="2"/>
  </r>
  <r>
    <x v="6"/>
    <x v="0"/>
    <m/>
    <s v="ACCIÓN"/>
    <s v="423 NÚMERO DE ESTUDIOS JURÍDICOS, REALIZADOS EN TEMAS DE INTERÉS PARA EL DISTRITO CAPITAL"/>
    <s v="POSICIONAMIENTO COMO ENTE RECTOR"/>
    <s v="GESTIÓN JURÍDICA DISTRITAL"/>
    <s v="DIRECCIÓN DISTRITAL DE POLÍTICA E INFORMÁTICA JURÍDICA"/>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s v="Suma"/>
    <s v="Trimestral"/>
    <x v="0"/>
    <s v="Profesional Universitario Grado 1"/>
    <s v="Profesional Universitario Grado 2"/>
    <s v="Director(a) Distirtal de Política e Informática Jurídica "/>
    <n v="2"/>
    <n v="5"/>
    <n v="6"/>
    <n v="6"/>
    <n v="1"/>
    <n v="2"/>
    <n v="5"/>
    <n v="6"/>
    <n v="0"/>
    <m/>
    <m/>
    <n v="1"/>
    <n v="2"/>
    <n v="3"/>
    <n v="0"/>
    <m/>
    <m/>
    <m/>
    <s v="No se presentaron retrasos durante el primer trimestre de 2019, la ejecución se encuentra de acuerdo con lo programado para el período. _x000a_Se estableció como tema del primer estudio jurídico el acoso sexual y conductas de violencia en espacios comunitarios, en el cual durante el trimestre se obtuvieron los siguientes avances:_x000a_ _x000a_* Se efectuó la revisión normativa del acoso sexual, dentro del marco conceptual de    violencia de género._x000a_* Se identificaron los componentes estructurales del acoso sexual, como forma específica de violencia de género y violencia contra la mujer._x000a_* Se realizó el análisis del desarrollo jurisprudencial relacionado con el acoso sexual._x000a_* Se identificaron los actos de violencia contra las mujeres en espacios comunitarios de acuerdo con el derecho comparado: Hostigamiento, “acoso callejero” y amenaza._x000a_* Se estableció la diferencia entre las tipologías:  Acoso Sexual, Injuria de hecho y Actos sexuales abusivos._x000a_* Se identificaron las competencias de la administración para asumir las quejas oy/o denuncias sobre los actos de violencia contra las mujeres en lugares coumunitarios._x000a__x000a_De igual manera, se determinó el nombre del primer estudio jurídico, cuyo título es: &quot;Acoso sexual y actos de violencia contra las mujeres en espacios comunitarios&quot;. Por último, se seleccionó el tema para el segundo estudio jurídico que es acciones populares._x000a__x000a_IMPACTO: Depende del resultado del estudio jurídico, el cual puede finalizar ya sea con la elaboración de un proyecto de ley por lo que el impacto sería de orden nacional, como en la elaboración de una guía de acción frente a los delitos y contravenciones policivas, por lo que el impacto sería de orden Distrital._x000a__x000a_POBLACION BENEFICIADA: Niñas, adolescentes, mujeres y mujeres adultas del distrito capital."/>
    <m/>
    <m/>
    <m/>
    <s v="3-2019-2671 / _x000a_3-2019-2868"/>
    <m/>
    <m/>
    <m/>
    <s v="CREACIÓN"/>
    <s v="VERSIÓN  1"/>
    <s v="ND"/>
    <s v="ND"/>
    <m/>
  </r>
  <r>
    <x v="6"/>
    <x v="0"/>
    <m/>
    <s v="ACCIÓN"/>
    <s v="425 NÚMERO DE EVENTOS DE ORIENTACIÓN JURÍDICA DESARROLLADOS"/>
    <s v="POSICIONAMIENTO COMO ENTE RECTOR"/>
    <s v="GESTIÓN JURÍDICA DISTRITAL"/>
    <s v="DIRECCIÓN DISTRITAL DE POLÍTICA E INFORMÁTICA JURÍDICA"/>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s v="Suma"/>
    <s v="Trimestral"/>
    <x v="0"/>
    <s v="Profesional Universitario Grado 1"/>
    <s v="Profesional Universitario Grado 1"/>
    <s v="Director(a) Distirtal de Política e Informática Jurídica "/>
    <n v="4"/>
    <n v="14"/>
    <n v="10"/>
    <n v="13"/>
    <n v="5"/>
    <n v="4"/>
    <n v="14"/>
    <n v="12"/>
    <n v="0"/>
    <m/>
    <n v="0"/>
    <n v="1"/>
    <n v="8"/>
    <n v="4"/>
    <n v="0"/>
    <m/>
    <m/>
    <m/>
    <s v="Teniendo en cuenta la programación de los eventos a realizar en la vigencia 2019, para el presente periodo no se contaba con resultados respecto del número de eventos. Sin embargo,se han adelantado actuaciones precontractuales para adelantar el proceso de contratación referente de los eventos de orientación jurídica para la presente vigencia. Por lo que esta meta inicia su ejecución a partir del segundo trimestre, de acuerdo con la programación establecida para la vigencia._x000a_"/>
    <m/>
    <m/>
    <m/>
    <s v="3-2019-2671 / _x000a_3-2019-2868"/>
    <m/>
    <m/>
    <m/>
    <s v="CREACIÓN"/>
    <s v="VERSIÓN  1"/>
    <s v="ND"/>
    <s v="ND"/>
    <m/>
  </r>
  <r>
    <x v="6"/>
    <x v="1"/>
    <m/>
    <s v="GESTIÓN"/>
    <s v="DOCUMENTO PARA LA CONSTRUCCIÓN DE LA HERRAMIENTA TECNOLÓGICA"/>
    <s v="MODERNIZACIÓN DE SISTEMAS DE INFORMACIÓN. "/>
    <s v="GESTIÓN JURÍDICA DISTRITAL"/>
    <s v="DIRECCIÓN DISTRITAL DE POLÍTICA E INFORMÁTICA JURÍDICA"/>
    <s v="PLAN DE GESTIÓN"/>
    <m/>
    <m/>
    <m/>
    <m/>
    <m/>
    <m/>
    <m/>
    <m/>
    <m/>
    <m/>
    <m/>
    <m/>
    <m/>
    <s v="Suma"/>
    <s v="Trimestral"/>
    <x v="0"/>
    <m/>
    <m/>
    <m/>
    <s v="ND"/>
    <n v="1"/>
    <n v="0"/>
    <n v="0"/>
    <n v="0"/>
    <s v="ND"/>
    <n v="1"/>
    <s v="CUMPLIDO"/>
    <s v="CUMPLIDO"/>
    <s v="CUMPLIDO"/>
    <m/>
    <m/>
    <m/>
    <m/>
    <m/>
    <m/>
    <m/>
    <m/>
    <s v="CUMPLIDO"/>
    <s v="CUMPLIDO"/>
    <s v="CUMPLIDO"/>
    <s v="CUMPLIDO"/>
    <m/>
    <m/>
    <m/>
    <m/>
    <m/>
    <m/>
    <m/>
    <m/>
    <n v="2"/>
  </r>
  <r>
    <x v="6"/>
    <x v="0"/>
    <m/>
    <s v="GESTIÓN"/>
    <s v="PORCENTAJE DE INCORPORACIÓN DE LA NORMATIVIDAD A REGIMEN LEGAL"/>
    <s v="RESPALDO JURÍDICO QUE GENERA CONFIANZA. "/>
    <s v="GESTIÓN JURÍDICA DISTRITAL"/>
    <s v="DIRECCIÓN DISTRITAL DE POLÍTICA E INFORMÁTICA JURÍDICA"/>
    <s v="PLAN DE GESTIÓN"/>
    <m/>
    <m/>
    <m/>
    <m/>
    <m/>
    <m/>
    <m/>
    <m/>
    <m/>
    <m/>
    <m/>
    <m/>
    <m/>
    <s v="Constante"/>
    <s v="Trimestral"/>
    <x v="0"/>
    <m/>
    <m/>
    <m/>
    <s v="ND"/>
    <n v="1"/>
    <n v="1"/>
    <n v="1"/>
    <n v="1"/>
    <s v="ND"/>
    <n v="1"/>
    <n v="1"/>
    <n v="1"/>
    <m/>
    <n v="1"/>
    <n v="1"/>
    <n v="1"/>
    <n v="1"/>
    <n v="1"/>
    <m/>
    <m/>
    <m/>
    <s v="En el primer trimestre de la vigencia 2019 se incorporaron un total de 621 disposiciones en el sistema de información jurídica Régimen Legal (100%) , entre las cuales se encuentran 450 normas de nivel distrital, 88 del orden nacional y 83 jurisprudencia de interés._x000a_Se incrementó el total de inscritos al boletín Bogotá Jurídica a un total de 3.175 suscriptores, como consecuencia de la expedición Circular 012 de 2019 de la Secretaría Jurídica Distrital ._x000a_Se registraron en el primer trimestre de la vigencia 2019 un total de 7.216.479 visitas y un promedio de 80.183 consultas diarias._x000a_"/>
    <m/>
    <m/>
    <m/>
    <s v="3-2019-2671_x000a_3-2019-2868"/>
    <m/>
    <m/>
    <m/>
    <s v="FALTA FICHA "/>
    <m/>
    <m/>
    <m/>
    <m/>
  </r>
  <r>
    <x v="6"/>
    <x v="0"/>
    <m/>
    <s v="GESTIÓN"/>
    <s v="LINEAMIENTOS NORMATIVOS EXPEDIDOS Y PUBLICADOS EN REGIMEN LEGAL"/>
    <s v="POSICIONAMIENTO COMO ENTE RECTOR"/>
    <s v="GESTIÓN JURÍDICA DISTRITAL"/>
    <s v="DIRECCIÓN DISTRITAL DE POLÍTICA E INFORMÁTICA JURÍDICA"/>
    <s v="PLAN DE GESTIÓN"/>
    <m/>
    <m/>
    <m/>
    <m/>
    <m/>
    <m/>
    <m/>
    <m/>
    <m/>
    <m/>
    <m/>
    <m/>
    <m/>
    <s v="Suma"/>
    <s v="Trimestral"/>
    <x v="0"/>
    <m/>
    <m/>
    <m/>
    <s v="ND"/>
    <n v="8"/>
    <n v="8"/>
    <n v="4"/>
    <n v="8"/>
    <s v="ND"/>
    <n v="9"/>
    <n v="17"/>
    <n v="0"/>
    <m/>
    <n v="0"/>
    <n v="2"/>
    <n v="0"/>
    <n v="2"/>
    <n v="0"/>
    <m/>
    <m/>
    <m/>
    <s v="Se expidió y publicó en el sistema de información jurídico Régimen Legal la Directiva 001 de 2019, como lineamiento en materia contractual, en el cual se da cumplimiento a las disposiciones legales y reglamentarias relacionadas con la expedición del lineamiento._x000a__x000a_Se realizaron y publicaron dos (2) Circulares con el fin de presentar por una parte algunos instrumentos para el desarrollo de las actividades jurídicas en el Distrito Capital, en el marco de la orientación de la gerencia jurídica y por otra parte invitar a los funcionarios y a la ciudadanía en general a inscribirse en la base de datos del sistema Régimen Legal de Bogotá. _x000a_"/>
    <m/>
    <m/>
    <m/>
    <s v="3-2019-2671_x000a_3-2019-2868"/>
    <m/>
    <m/>
    <m/>
    <s v="FALTA FICHA "/>
    <m/>
    <m/>
    <m/>
    <m/>
  </r>
  <r>
    <x v="6"/>
    <x v="0"/>
    <m/>
    <s v="ACCIÓN"/>
    <s v="MODELO DE GERENCIA JURÍDICA "/>
    <s v="POSICIONAMIENTO COMO ENTE RECTOR"/>
    <s v="GESTIÓN JURÍDICA DISTRITAL"/>
    <s v="DIRECCIÓN DISTRITAL DE POLÍTICA E INFORMÁTICA JURÍDICA"/>
    <s v="PROYECTO DE INVERSIÓN 7501"/>
    <m/>
    <m/>
    <m/>
    <s v="Promedio de Cumplimiento en la implementación del Modelo de Gerencia Juridica_x000a_"/>
    <s v="Porcentaje de Implementación"/>
    <s v="Porcentaje de cumplimiento en la implementación del Modelo de Gerencia Jurídica"/>
    <s v="N.A."/>
    <s v="Planes de acción adoptados con las Entidades Distritales"/>
    <s v="N.A."/>
    <s v="Registro de asistencia de reuniones, presentaciones- Actas de Comités, Planes de acción"/>
    <s v="N.A."/>
    <s v="N.A."/>
    <s v="N.A."/>
    <s v="Suma"/>
    <s v="Trimestral"/>
    <x v="0"/>
    <s v="Profesional Universitario 1"/>
    <s v="Profesional Universitario 13"/>
    <s v="Director (a) Distrital de Política e Informática"/>
    <s v="ND"/>
    <s v="ND"/>
    <n v="0.3"/>
    <n v="0.5"/>
    <n v="0.2"/>
    <n v="0"/>
    <n v="0"/>
    <n v="0.3"/>
    <n v="0.1"/>
    <m/>
    <n v="0.1"/>
    <n v="0.2"/>
    <n v="0.1"/>
    <n v="0.1"/>
    <n v="0.1"/>
    <m/>
    <m/>
    <m/>
    <s v="Durante el primer trimestre del año 2019 se desarrollaron reuniones de planeación para determinar las fases de implementación del modelo de gestión jurídica pública. De igual manera, se adelantaron las actividades y tareas correspondientes para elaborar los instrumentos de socialización del modelo (Presentación, encuesta de entrada y salida, juego virtual y físico, modelo de medición de los componentes del modelo, folleto del modelo, campaña publicitaria). Por otro lado, se socializó el modelo a 09 entidades del nivel distrital y cuatro dependencias de la Secretaría Jurídica Distrital, incluyendo la Dirección de Política e Informática y por último se programó reuniones con otras entidades distritales para los meses de abril y mayo de 2019."/>
    <m/>
    <m/>
    <m/>
    <s v="3-2019-2671_x000a_3-2019-2868"/>
    <m/>
    <m/>
    <m/>
    <m/>
    <m/>
    <m/>
    <m/>
    <m/>
  </r>
  <r>
    <x v="7"/>
    <x v="1"/>
    <m/>
    <s v="GESTIÓN"/>
    <s v="PORCENTAJE DE AVANCE EN LA ESTRATEGIA ORIENTADA A MEJORAR LAS PRÁCTICAS DE GESTIÓN INSTITUCIONAL"/>
    <s v="OPTIMIZACIÓN DE PROCESOS"/>
    <s v="PLANEACIÓN Y MEJORA CONTINUA"/>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s v="Creciente"/>
    <s v="Trimestral"/>
    <x v="0"/>
    <m/>
    <m/>
    <m/>
    <s v="ND"/>
    <n v="0.3"/>
    <n v="0.7"/>
    <m/>
    <m/>
    <s v="ND"/>
    <n v="0.3"/>
    <n v="0.7"/>
    <n v="0"/>
    <m/>
    <m/>
    <m/>
    <m/>
    <m/>
    <m/>
    <m/>
    <m/>
    <m/>
    <s v="CUMPLIDO"/>
    <s v="CUMPLIDO"/>
    <s v="CUMPLIDO"/>
    <s v="CUMPLIDO"/>
    <s v="CUMPLIDO"/>
    <s v="CUMPLIDO"/>
    <m/>
    <m/>
    <m/>
    <m/>
    <m/>
    <m/>
    <n v="2"/>
  </r>
  <r>
    <x v="7"/>
    <x v="1"/>
    <m/>
    <s v="GESTIÓN"/>
    <s v="PORCENTAJE DE AVANCE EN EL DISEÑO DE ESTRATEGIAS DE POSICIONAMIENTO PROPUESTAS POR LA OAP DE LA SJD"/>
    <s v="POSICIONAMIENTO COMO ENTE RECTOR"/>
    <s v="PLANEACIÓN Y MEJORA CONTINUA"/>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s v="Suma"/>
    <s v="Semestral"/>
    <x v="0"/>
    <m/>
    <m/>
    <m/>
    <s v="ND"/>
    <s v="ND"/>
    <n v="1"/>
    <n v="1"/>
    <m/>
    <s v="ND"/>
    <s v="ND"/>
    <n v="1"/>
    <n v="0"/>
    <m/>
    <m/>
    <m/>
    <m/>
    <m/>
    <m/>
    <m/>
    <m/>
    <m/>
    <s v="CUMPLIDO"/>
    <s v="CUMPLIDO"/>
    <s v="CUMPLIDO"/>
    <s v="CUMPLIDO"/>
    <s v="CUMPLIDO"/>
    <s v="CUMPLIDO"/>
    <m/>
    <m/>
    <m/>
    <m/>
    <m/>
    <m/>
    <n v="2"/>
  </r>
  <r>
    <x v="7"/>
    <x v="0"/>
    <m/>
    <s v="GESTIÓN"/>
    <s v="Número de sesiones realizadas para la fortalecer la gestión del conocimiento."/>
    <s v="OPTIMIZACIÓN DE PROCESOS"/>
    <s v="PLANEACIÓN Y MEJORA CONTINUA"/>
    <s v="OFICINA ASESORA DE PLANEACIÓN"/>
    <s v="PLAN DE GESTIÓN"/>
    <m/>
    <m/>
    <m/>
    <s v="Número de sesiones realizadas para la fortalecer la gestión del conocimiento."/>
    <s v="sesiones"/>
    <s v="Número de sesiones desarrolladas para la fortalecer la gestión del conocimiento en la Oficina Asesora de Planeación."/>
    <s v="N.A."/>
    <s v="Número de sesiones desarrolladas para la fortalecer la gestión del conocimiento en la Oficina Asesora de Planeación."/>
    <s v="N.A."/>
    <s v="Informe de Gestión de la Oficina Asesora de Planeación"/>
    <s v="N.A."/>
    <s v="nd"/>
    <s v="nd"/>
    <s v="Suma"/>
    <s v="Trimestral"/>
    <x v="0"/>
    <m/>
    <m/>
    <m/>
    <s v="ND"/>
    <s v="ND"/>
    <s v="ND"/>
    <n v="6"/>
    <n v="6"/>
    <s v="ND"/>
    <s v="ND"/>
    <s v="ND"/>
    <n v="0"/>
    <m/>
    <n v="0"/>
    <n v="2"/>
    <n v="3"/>
    <n v="1"/>
    <n v="0"/>
    <m/>
    <m/>
    <m/>
    <s v="De acuerdo a lo establecido en el Plan de Trabajo para la meta de gestión de la OAP “llevar a cabo actividades lúdicas que fortalezcan la gestión del conocimiento” se definió la estructura temática de las sesiones a realizar, así como el orden y la fecha estimada de realización de las jornadas del saber. Las actividades desarrolladas en lo referente a las actividades lúdicas de fortalecimiento en la gestión del conocimiento, contribuyeron al cumplimiento total de la programación de la meta “desarrollar seis (6) sesiones de gestión del conocimiento que fortalezcan los PROCESOS de planeación”._x000a_"/>
    <m/>
    <m/>
    <m/>
    <m/>
    <m/>
    <m/>
    <m/>
    <m/>
    <m/>
    <m/>
    <m/>
    <m/>
  </r>
  <r>
    <x v="7"/>
    <x v="0"/>
    <m/>
    <s v="GESTIÓN"/>
    <s v="Porcentaje de avance en el cumplimiento de la estrategia para mejorar las prácticas de gestión institucional en el Proceso de Planeación y Mejora Continua."/>
    <s v="OPTIMIZACIÓN DE PROCESOS"/>
    <s v="PLANEACIÓN Y MEJORA CONTINUA"/>
    <s v="OFICINA ASESORA DE PLANEACIÓN"/>
    <s v="PLAN DE GESTIÓN"/>
    <m/>
    <m/>
    <m/>
    <s v="Porcentaje de avance en el cumplimiento de estrategias  para mejorar las prácticas de gestión institucional en el Proceso de Planeación y Mejora Continua."/>
    <s v="Avance de Cumplimiento"/>
    <s v="Promedio de los porcentajes de cumplimiento de las herramientas que conforman una  estrategia, para mejorar las prácticas de gestión institucional"/>
    <s v="N.A."/>
    <s v="Promedio de avance en los planes de trabajo de la estrategia definida para cada periodo"/>
    <s v="N.A."/>
    <s v="Plan de Trabajo de los servidores de  la Oficina Asesora de Planeación. / Informe de gestión de la OAP"/>
    <s v="N.A."/>
    <s v="nd"/>
    <s v="nd"/>
    <s v="Constante"/>
    <s v="Trimestral"/>
    <x v="0"/>
    <m/>
    <m/>
    <m/>
    <s v="ND"/>
    <s v="ND"/>
    <s v="ND"/>
    <n v="1"/>
    <n v="1"/>
    <s v="ND"/>
    <s v="ND"/>
    <s v="ND"/>
    <n v="0.25"/>
    <m/>
    <n v="0.25"/>
    <n v="0.3"/>
    <n v="0.25"/>
    <n v="0.2"/>
    <n v="0.25"/>
    <m/>
    <m/>
    <m/>
    <s v="Subsistema de Gestión Ambiental_x000a_ Dentro de las actividades desarrolladas en el marco del Subsistema de Gestión Ambiental, se destacan:_x000a_Formulación del Plan Institucional de Gestión Ambiental - PIGA de la entidad para la vigencia 2019._x000a_Coordinación del Comité Técnico Ambiental del primer semestre._x000a_Actualización del la Matriz de Requisitos Legales de la gestión ambiental, así como de la Matriz de Identificación de Aspectos e Impactos ambientales._x000a_Avance en la actualización del Plan de gestión Integral de Residuos Peligrosos -  PGIRESPEL._x000a__x000a_Plan Institucional de Gestión Ambiental 2019_x000a_Con relación a la implementación del Plan de Acción PIGA 2019 se realizaron las siguientes actividades:_x000a_ _x000a_Socialización en cada una de las dependencias de la Entidad en la cual se trató el uso eficiente del agua, uso eficiente de la energía, gestión integral de residuos sólidos, consumo sostenible e implementación de prácticas sostenibles, huella de carbono corporativa y eco- conducción._x000a_Inspección a las redes hidrosanitarias de la Entidad_x000a_Elaboración y difusión de diez (10) piezas comunicacionales relacionadas con temas ambientales: ahorro y uso eficiente del agua y la energía, manejo integral de residuos sólidos, adaptación al cambio climático, eco-conducción_x000a_Análisis de los consumos de agua y energía del año 2018 y 2019._x000a_Análisis de la generación de residuos sólidos durante el  año 2018 y 2019._x000a_Seguimiento a la generación y disposición final de los RESPEL generados durante el año 2018._x000a_Avance en la elaboración de la Estrategia de Uso Eficiente de los Recursos para la Entidad._x000a_Actualización del documento PIGA de la Entidad._x000a__x000a_Bajo este orden de ideas, la gestión ambiental en la Secretaría Jurídica Distrital, contribuyó al cumplimiento de la meta “generar una (1) estrategia para mejorar las prácticas de gestión del Proceso de Planeación y Mejora Continua”, en un 100% de lo programado._x000a_"/>
    <m/>
    <m/>
    <m/>
    <m/>
    <m/>
    <m/>
    <m/>
    <m/>
    <m/>
    <m/>
    <m/>
    <m/>
  </r>
  <r>
    <x v="7"/>
    <x v="0"/>
    <m/>
    <s v="ACCIÓN"/>
    <s v="PORCENTAJE DE IMPLEMENTACIÓN DEL SISTEMA INTEGRADO DE GESTIÓN DE LA SECRETARÍA JURÍDICA"/>
    <s v="OPTIMIZACIÓN DE PROCESOS"/>
    <s v="PLANEACIÓN Y MEJORA CONTINUA"/>
    <s v="OFICINA ASESORA DE PLANEACIÓN"/>
    <s v="PROCESOS"/>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s v="Suma"/>
    <s v="Trimestral"/>
    <x v="0"/>
    <s v="Contratista OAP"/>
    <s v="Contratista OAP"/>
    <s v="JEFE OAP"/>
    <n v="0.1"/>
    <n v="0.3"/>
    <n v="0.3"/>
    <n v="0.2"/>
    <n v="0.1"/>
    <n v="0.03"/>
    <n v="0.35"/>
    <n v="0.32"/>
    <n v="0.04"/>
    <m/>
    <n v="0.04"/>
    <n v="0.1"/>
    <n v="0.1"/>
    <n v="0.08"/>
    <n v="0.04"/>
    <m/>
    <m/>
    <m/>
    <s v="Durante el trimestre, se llevó a cabo la mesa de trabajo para la revisión del Portafolio de Productos y Servicios de la Secretaría Jurídica Distrital y las herramientas que lo integran y se realizó la revisión del módulo de Producto No Conforme frente al manual de usuario y el procedimiento Caracterización y Control de Productos y/o Servicios, con código 2310100-PR-007._x000a_se realizó la reprogramación del Plan de Acción para la vigencia 2019, en los Componentes de Inversión y de Gestión, así como también la programación de la Territorialización de la inversión Distrital y las actividades necesarias para dar cumplimiento a las metas de los proyectos en la actual vigencia, se elaboró la programación del PAC del proyecto de inversión para los períodos marzo-abril y se actualizaron las Fichas EBI para los cuatro (4) proyectos de inversión que ejecuta la Entidad, generando nuevas versiones a través del SEGPLAN.A través del módulo de indicadores del aplicativo SIG - Smart, en atención al flujo de actividades establecido en el aplicativo, se llevó a cabo la aprobación y corrección de metas de la Oficina Asesora de Planeación, reportadas por el responsable asignado para el ingreso de los datos.Se adelantaron actividades de:Proporcionar orientaciones en la construcción de los mapas de riesgos de los PROCESOS y socializar la resolución 107 de 2018 (Adopción del SIG, roles y responsabilidades)._x000a_Divulgar la Política de Administración de Riesgos, versión 02, mediante la explicación de cada uno de sus componentes._x000a_Brindar orientaciones para el registro del primer monitoreo y revisión a los riesgos._x000a_Una vez que los mapas de riesgos de gestión de los diferentes PROCESOS de la entidad, fueron validados, se publicó el mapa de riesgos de gestión consolidado y se llevó a cabo su publicación en web del mapa de riesgos Consolidado._x000a_"/>
    <m/>
    <m/>
    <m/>
    <m/>
    <m/>
    <m/>
    <m/>
    <m/>
    <s v="VERSIÓN  1"/>
    <s v="ND"/>
    <s v="ND"/>
    <m/>
  </r>
  <r>
    <x v="7"/>
    <x v="1"/>
    <m/>
    <s v="GESTIÓN"/>
    <s v="NÚMERO DE INFORMES DE SEGUIMIENTO DE LA GESTIÓN DE LA SJD BAJO LA HERRAMIENTA BSC PRESENTADOS "/>
    <s v="OPTIMIZACIÓN DE PROCESOS"/>
    <s v="PLANEACIÓN Y MEJORA CONTINUA"/>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s v="Suma"/>
    <s v="Anual"/>
    <x v="0"/>
    <m/>
    <m/>
    <m/>
    <s v="ND"/>
    <n v="1"/>
    <n v="4"/>
    <s v="CUMPLIDO"/>
    <s v="CUMPLIDO"/>
    <s v="ND"/>
    <n v="1"/>
    <n v="4"/>
    <s v="CUMPLIDO"/>
    <s v="CUMPLIDO"/>
    <m/>
    <m/>
    <m/>
    <m/>
    <m/>
    <m/>
    <m/>
    <m/>
    <m/>
    <m/>
    <m/>
    <m/>
    <m/>
    <m/>
    <m/>
    <m/>
    <s v="Se cumple con el indicdor se remplaza por seguimiento en el Plan de Contraloría"/>
    <m/>
    <m/>
    <m/>
    <n v="2"/>
  </r>
  <r>
    <x v="7"/>
    <x v="1"/>
    <m/>
    <s v="GESTIÓN"/>
    <s v="PORCENTAJE DE CUMPLIMIENTO PARA LA CONSTRUCCIÓN DE LA PLATAFORMA ESTRATÉGICA DE LA SJD"/>
    <s v="OPTIMIZACIÓN DE PROCESOS"/>
    <s v="PLANEACIÓN Y MEJORA CONTINUA"/>
    <s v="OFICINA ASESORA DE PLANEACIÓN"/>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s v="Suma"/>
    <s v="Trimestral"/>
    <x v="0"/>
    <s v="Contratista OAP"/>
    <s v="Contratista OAP"/>
    <s v="JEFE OAP"/>
    <n v="1"/>
    <s v="ND"/>
    <s v="CUMPLIDO"/>
    <s v="CUMPLIDO"/>
    <s v="CUMPLIDO"/>
    <n v="0.5"/>
    <n v="0.5"/>
    <s v="CUMPLIDO"/>
    <s v="CUMPLIDO"/>
    <s v="CUMPLIDO"/>
    <m/>
    <m/>
    <m/>
    <m/>
    <m/>
    <m/>
    <m/>
    <m/>
    <s v="CUMPLIDO"/>
    <s v="CUMPLIDO"/>
    <s v="CUMPLIDO"/>
    <s v="CUMPLIDO"/>
    <s v="CUMPLIDO"/>
    <s v="CUMPLIDO"/>
    <s v="CUMPLIDO"/>
    <s v="CUMPLIDO"/>
    <s v="CUMPLIDO"/>
    <s v="FINALIZADO POR CUMPLIMIENTO EN EL 2017"/>
    <m/>
    <m/>
    <n v="2"/>
  </r>
  <r>
    <x v="7"/>
    <x v="0"/>
    <m/>
    <s v="ACCIÓN"/>
    <s v="PORCENTAJE DE AVANCE EN LA IMPLEMENTACIÓN DE LA ARQUITECTURA EMPRESARIAL EN LA SJD"/>
    <s v="OPTIMIZACIÓN DE PROCESOS"/>
    <s v="PLANEACIÓN Y MEJORA CONTINUA"/>
    <s v="OFICINA ASESORA DE PLANEACIÓN"/>
    <s v="PROYECTO DE INVERSIÓN 7502"/>
    <m/>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s v="Creciente"/>
    <s v="Trimestral"/>
    <x v="0"/>
    <s v="Contratista OAP"/>
    <s v="Contratista OAP"/>
    <s v="JEFE OAP"/>
    <s v="ND"/>
    <s v="ND"/>
    <n v="0.4"/>
    <n v="0.6"/>
    <m/>
    <s v="ND"/>
    <s v="ND"/>
    <n v="0.4"/>
    <n v="0.06"/>
    <m/>
    <n v="0.06"/>
    <n v="0.18"/>
    <n v="0.21"/>
    <n v="0.15"/>
    <n v="0.06"/>
    <m/>
    <m/>
    <m/>
    <s v="Las actividades enmarcadas en la meta “Implementar el 60% del Modelo de Arquitectura Empresarial de la Secretaría Jurídica Distrital”, previstas para el trimestre, se cumplieron en su totalidad. Hasta el mes de marzo, el avance de la meta corresponde al 6%:_x000a__x000a_Dentro de las actividades desarrolladas en torno a la arquitectura empresarial, se destacan:_x000a_Presentación de Ficha de Proyectos preliminar para resumir las iniciativas a desarrollar en el marco de la Arquitectura misional y elaboración de las fichas de los proyectos orientados al contribuir al alineamiento estratégico de la entidad._x000a_Elaboración del plan de trabajo de los temas a desarrollar en el marco de la Arquitectura Empresarial - Componente Misional, en el cual se incorporó el Índice de innovación._x000a_Elaboración de documento resumen sobre el trabajo realizado en 2018 sobre la Arquitectura Misional de la Secretaría Jurídica Distrital._x000a_Estudio de los proyectos viables a ejecutar y el alcance de los mismos._x000a_"/>
    <m/>
    <m/>
    <m/>
    <m/>
    <m/>
    <m/>
    <m/>
    <m/>
    <s v="VERSIÓN  1"/>
    <s v="ND"/>
    <s v="ND"/>
    <m/>
  </r>
  <r>
    <x v="8"/>
    <x v="0"/>
    <m/>
    <s v="GESTIÓN"/>
    <s v="PORCENTAJE DE CUMPLIMIENTO DEL PLAN ANUAL DE AUDITORIA"/>
    <s v="OPTIMIZACIÓN DE PROCESOS"/>
    <s v="EVALUACIÓN INDEPENDIENTE"/>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x v="0"/>
    <s v="Profesional Universitario 10"/>
    <s v="Profesional Especialziado Grado 24"/>
    <s v="Jefe Oficina de Control Interno"/>
    <s v="ND"/>
    <n v="1"/>
    <n v="1"/>
    <n v="1"/>
    <n v="1"/>
    <s v="ND"/>
    <n v="1"/>
    <n v="1"/>
    <n v="0"/>
    <m/>
    <n v="0.16700000000000001"/>
    <n v="0.34699999999999998"/>
    <n v="0.219"/>
    <n v="0.26700000000000002"/>
    <m/>
    <m/>
    <m/>
    <m/>
    <s v="Auditorias de SIG._x000a_Para el primer trimestre de la vigencia 2019, la Oficina de Control interno ha realizado 1 Auditoria al Proceso de Talento Humano de acuerdo a la programación del Plan Anual de Auditoría PAA 2019. _x000a_Planes de mejoramiento._x000a_Durante el primer trimestre de la vigencia 2019, se han realizado dos (2) seguimientos al Plan de Mejoramiento Suscrito con la Contraloría Distrital y un (1) Seguimiento a los planes de mejoramiento resultado de las Auditorías de gestión de Calidad realizadas durante la vigencia 2018 a los siguientes PROCESOS: Control Interno Disciplinario, Gestión Disciplinaria Distrital, Atención a la Ciudadanía, Gestión Financiera, Notificaciones, Gestión Jurídica Distrital, Gestión de las Comunicaciones, Planeación y mejora Continua, Gestión TIC, Gestión Documental, Inspección Vigilancia y Control ESAL, Gestión Contractual, _x000a_Acciones de mejora._x000a_La Oficina de Control Interno en el mes de diciembre de 2018 realizó una actualización a la documentación del Proceso de Evaluación Independiente para su gestión durante la vigencia de 2019. _x000a_"/>
    <m/>
    <m/>
    <m/>
    <s v="3-2019-2624"/>
    <m/>
    <m/>
    <m/>
    <m/>
    <m/>
    <m/>
    <m/>
    <m/>
  </r>
  <r>
    <x v="9"/>
    <x v="0"/>
    <s v="ESTRATÉGICO"/>
    <s v="ACCIÓN"/>
    <s v="424 NÚMERO DE SISTEMAS DE INFORMACIÓN JURÍDICOS CON DESARROLLO, SOPORTE Y MANTENIMIENTO"/>
    <s v="MODERNIZACIÓN DE SISTEMAS DE INFORMACIÓN. "/>
    <s v="GESTIÓN DE TIC"/>
    <s v="OFICINA DE TECNOLOGÍAS DE LA INFORMACIÓN Y LAS COMUNICACIONES "/>
    <s v="PLAN DE DESARROLLO"/>
    <s v="PROCESOS"/>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s v="Suma"/>
    <s v="Anual"/>
    <x v="0"/>
    <s v="Profesional Especializado TIC"/>
    <s v="Profesional Especializado TIC"/>
    <s v="Jefe Oficina TIC"/>
    <n v="1"/>
    <n v="1"/>
    <n v="2"/>
    <n v="2"/>
    <n v="1"/>
    <n v="0.3"/>
    <n v="1.7"/>
    <n v="2"/>
    <n v="0"/>
    <m/>
    <n v="0"/>
    <n v="0"/>
    <n v="1"/>
    <n v="1"/>
    <n v="0"/>
    <m/>
    <m/>
    <m/>
    <s v="No se presentaron retrasos, la ejecución se encuentra de acuerdo con lo programado para el período."/>
    <m/>
    <m/>
    <m/>
    <m/>
    <m/>
    <m/>
    <m/>
    <s v="CREACIÓN"/>
    <s v="VERSIÓN  1"/>
    <s v="ND"/>
    <s v="ND"/>
    <m/>
  </r>
  <r>
    <x v="9"/>
    <x v="1"/>
    <m/>
    <s v="GESTIÓN"/>
    <s v="AVANCE EN LA ACTUALIZACIÓN DEL SOFTWARE ADMINISTRATIVO Y MISIONAL"/>
    <s v="MODERNIZACIÓN DE SISTEMAS DE INFORMACIÓN. "/>
    <s v="GESTIÓN DE TIC"/>
    <s v="OFICINA DE TECNOLOGÍAS DE LA INFORMACIÓN Y LAS COMUNICACIONES "/>
    <s v="PLAN DE GESTIÓN"/>
    <m/>
    <m/>
    <m/>
    <s v="Porcentaje de avance en la actualización del software administrativo y misional"/>
    <s v="% de actualización"/>
    <m/>
    <m/>
    <m/>
    <m/>
    <s v="Informe de Gestión Oficina TIC / Diagnóstico de Sistema Integrado de Información"/>
    <m/>
    <m/>
    <m/>
    <s v="Suma"/>
    <s v="Trimestral"/>
    <x v="0"/>
    <s v="por definir"/>
    <s v="por definir"/>
    <s v="Jefe Oficina TIC"/>
    <n v="0"/>
    <n v="0.35"/>
    <n v="0.65"/>
    <m/>
    <m/>
    <n v="0"/>
    <n v="0.35"/>
    <n v="0.65"/>
    <n v="0"/>
    <s v="CUMPLIDO"/>
    <m/>
    <m/>
    <m/>
    <m/>
    <m/>
    <m/>
    <m/>
    <m/>
    <s v="CUMPLIDO"/>
    <s v="CUMPLIDO"/>
    <s v="CUMPLIDO"/>
    <s v="CUMPLIDO"/>
    <s v="CUMPLIDO"/>
    <s v="CUMPLIDO"/>
    <s v="CUMPLIDO"/>
    <s v="CUMPLIDO"/>
    <s v="FALTA FICHA "/>
    <m/>
    <m/>
    <m/>
    <n v="2"/>
  </r>
  <r>
    <x v="9"/>
    <x v="0"/>
    <m/>
    <s v="GESTIÓN"/>
    <s v="Porcentaje de satisfacción en la prestación del servicio TIC"/>
    <s v="MODERNIZACIÓN DE SISTEMAS DE INFORMACIÓN. "/>
    <s v="GESTIÓN DE TIC"/>
    <s v="OFICINA DE TECNOLOGÍAS DE LA INFORMACIÓN Y LAS COMUNICACIONES "/>
    <s v="PROCESOS"/>
    <s v="PLAN DE GESTIÓN"/>
    <m/>
    <m/>
    <s v="Ponderación de los preguntas de satisfacción del servicio TIC aplicadas en encuesta "/>
    <s v="Nivel de satisfacción"/>
    <s v="Evaluación ponderada de las respuestas de la encuesta de satisfacción de solución a requerimientos"/>
    <s v="N.A."/>
    <s v="Cantidad de respuestas con evalaución positiva"/>
    <s v="N.A."/>
    <s v="Encuesta de satisfacción / Plan de Trabajo"/>
    <s v="N.A."/>
    <s v="nd"/>
    <s v="nd"/>
    <s v="Constante"/>
    <s v="Trimestral"/>
    <x v="0"/>
    <s v="Profesional Especializado"/>
    <s v="Profesional Especializado"/>
    <s v="Jefe Oficina TIC"/>
    <s v="ND"/>
    <s v="ND"/>
    <s v="ND"/>
    <n v="0.97"/>
    <n v="0.97"/>
    <s v="ND"/>
    <s v="ND"/>
    <s v="ND"/>
    <s v="97.79%"/>
    <m/>
    <n v="0.97"/>
    <n v="0.97"/>
    <n v="0.97"/>
    <n v="0.97"/>
    <s v="97.79%"/>
    <m/>
    <m/>
    <m/>
    <s v="Durante el primer trimestre de 2019 se cumplió con la meta de percepción por parte de los usuarios de los servicios TIC de la SJD. Entre las variables encuestadas estan: ¿Con que servicio fue relacionada su incidencia?, ¿Cuánto tiempo tuvo que esperar para la solución de su incidencia?,  Por favor, digamos cuál es su nivel de satisfacción. [El técnico estaba bien informado], Por favor, digamos cuál es su nivel de satisfacción. [El técnico fue paciente], Por favor, digamos cuál es su nivel de satisfacción. [El técnico es competente y tiene conocimiento de los sistemas], Por favor, digamos cuál es su nivel de satisfacción. [El técnico es competente y tiene conocimiento de los sistemas], las cuales arrojaron un promedio de 97,79%. Con esta aevaluación se logra identificar los puntos algidos en la prestación de servicio y as+i garantizar una adecuada gestión institucional de cara al ciudadano y entidades distritales."/>
    <m/>
    <m/>
    <m/>
    <s v="3-2019-3062"/>
    <m/>
    <m/>
    <m/>
    <m/>
    <s v="3-2019-1149"/>
    <m/>
    <m/>
    <m/>
  </r>
  <r>
    <x v="9"/>
    <x v="0"/>
    <m/>
    <s v="GESTIÓN"/>
    <s v="Porcentaje de disponibilidad de los servicios tecnológicos de la SJD"/>
    <s v="MODERNIZACIÓN DE SISTEMAS DE INFORMACIÓN. "/>
    <s v="GESTIÓN DE TIC"/>
    <s v="OFICINA DE TECNOLOGÍAS DE LA INFORMACIÓN Y LAS COMUNICACIONES "/>
    <s v="PROCESOS"/>
    <s v="PLAN DE GESTIÓN"/>
    <m/>
    <m/>
    <m/>
    <m/>
    <m/>
    <m/>
    <m/>
    <m/>
    <m/>
    <m/>
    <m/>
    <m/>
    <m/>
    <m/>
    <x v="3"/>
    <m/>
    <m/>
    <m/>
    <s v="ND"/>
    <s v="ND"/>
    <s v="ND"/>
    <n v="0.95"/>
    <m/>
    <s v="ND"/>
    <s v="ND"/>
    <s v="ND"/>
    <n v="0"/>
    <m/>
    <n v="0"/>
    <m/>
    <m/>
    <m/>
    <n v="0"/>
    <m/>
    <m/>
    <m/>
    <m/>
    <m/>
    <m/>
    <m/>
    <m/>
    <m/>
    <m/>
    <m/>
    <m/>
    <m/>
    <m/>
    <m/>
    <m/>
  </r>
  <r>
    <x v="9"/>
    <x v="0"/>
    <m/>
    <s v="GESTIÓN"/>
    <s v="Porcentaje de avance en la implementación de la Política de Seguridad Digital en la Entidad."/>
    <s v="MODERNIZACIÓN DE SISTEMAS DE INFORMACIÓN. "/>
    <s v="GESTIÓN DE TIC"/>
    <s v="OFICINA DE TECNOLOGÍAS DE LA INFORMACIÓN Y LAS COMUNICACIONES "/>
    <s v="PROCESOS"/>
    <m/>
    <m/>
    <m/>
    <s v="Porcentaje de avance  en la implementación de la política de Seguridad Digital en la Entidad"/>
    <s v="Implementación de la Política"/>
    <s v="Actividades desarrolladas para implementar la Política de Seguridad Digital en la Entidad"/>
    <s v="N.A."/>
    <s v="Actividades definidas para la implementación de la Política de Seguridad Digital en la SJD"/>
    <s v="N.A."/>
    <s v="Plan de Trabajo "/>
    <s v="N.A."/>
    <s v="nd"/>
    <s v="nd"/>
    <s v="Suma"/>
    <s v="Trimestral"/>
    <x v="0"/>
    <s v="Profesional Especializado"/>
    <s v="Profesional Especializado"/>
    <s v="Jefe Oficina TIC"/>
    <s v="ND"/>
    <s v="ND"/>
    <s v="ND"/>
    <n v="1"/>
    <m/>
    <s v="ND"/>
    <s v="ND"/>
    <s v="ND"/>
    <n v="0.1"/>
    <m/>
    <n v="0.1"/>
    <n v="0.35"/>
    <n v="0.3"/>
    <n v="0.25"/>
    <n v="0.1"/>
    <m/>
    <m/>
    <m/>
    <s v="En este primer trimestre se realizaron las siguientes actividades cumpliendo con el 10% de ejecución del periodo._x000a_ _x000a_Presentación de avances en la implementación del Modelo de Seguridad y Privacidad de la Información_x000a_Se realizó un diagnóstico del Estado de Implementación ISO 27001 Secretaria Jurídica Distrital y el Estado y Aplicabilidad de controles de Seguridad de la Información, con el objeto de identificar que actividades ya se iniciaron cuales están implementadas y cuales aún no se han iniciado, dando como resultado lo siguiente: _x000a_Estado Significado Proporción de requerimientos SGSI Proporción de Controles de Seguridad de la Información_x000a_? Desconocido No ha sido verificado 0% 0%_x000a_Inexistente No se lleva a cabo el control de seguridad en los sistemas de información. 41% 22%_x000a_Inicial Las salvaguardas existen, pero no se gestionan, no existe un proceso formal para realizarlas. Su éxito depende de la buena suerte y de tener personal de la alta calidad. 33% 34%_x000a_Repetible La medida de seguridad se realiza de un modo totalmente informal (con procedimientos propios, informales). La responsabilidad es individual. No hay formación. 19% 13%_x000a_Definido El control se aplica conforme a un procedimiento documentado, pero no ha sido aprobado ni por el Responsable de Seguridad ni el Comité de Dirección. 4% 15%_x000a_Administrado El control se lleva a cabo de acuerdo a un procedimiento documentado, aprobado y formalizado. 4% 6%_x000a_Optimizado El control se aplica de acuerdo a un procedimiento documentado, aprobado y formalizado, y su eficacia se mide periódicamente mediante indicadores. 0% 10%_x000a_No aplicable A fin de certificar un SGSI ,todos los requerimientos principales de ISO/IEC 27001 son obligatorios. De otro modo, pueden ser ignorados por la Administración. 0% 0%_x000a_"/>
    <m/>
    <m/>
    <m/>
    <s v="3-2019-3062"/>
    <m/>
    <m/>
    <m/>
    <m/>
    <s v="3-2019-1149"/>
    <m/>
    <m/>
    <m/>
  </r>
  <r>
    <x v="9"/>
    <x v="0"/>
    <m/>
    <s v="GESTIÓN"/>
    <s v="PORCENTAJE DE AVANCE E LA IMPLEMENTACIÓN DE LA POLÍTICA DE GOBIERNO DIGITAL EN LA SJD"/>
    <s v="MODERNIZACIÓN DE SISTEMAS DE INFORMACIÓN. "/>
    <s v="GESTIÓN DE TIC"/>
    <s v="OFICINA DE TECNOLOGÍAS DE LA INFORMACIÓN Y LAS COMUNICACIONES "/>
    <s v="PROCESOS"/>
    <s v="PLAN DE GESTIÓN"/>
    <m/>
    <m/>
    <s v="Porcentaje de avance en la implementación de la Política de Gobierno Digital"/>
    <s v="Implementación de la Política"/>
    <s v="Actividades desarrolladas para implementar la Política de Gobierno Digital en la Entidad"/>
    <s v="N.A."/>
    <s v="Acciones de adecuación de la infraestructura tecnológica (redes, equipos, conectividad)"/>
    <s v="N.A."/>
    <s v="Plan de Trabajo "/>
    <s v="N.A."/>
    <s v="nd"/>
    <s v="nd"/>
    <s v="Suma"/>
    <s v="Trimestral"/>
    <x v="0"/>
    <s v="Profesional Especializado"/>
    <s v="Profesional Especializado"/>
    <s v="Jefe Oficina TIC"/>
    <s v="ND"/>
    <s v="ND"/>
    <s v="ND"/>
    <n v="1"/>
    <m/>
    <s v="ND"/>
    <s v="ND"/>
    <s v="ND"/>
    <n v="0.15"/>
    <m/>
    <n v="0.15"/>
    <n v="0.3"/>
    <n v="0.25"/>
    <n v="0.3"/>
    <n v="0.15"/>
    <m/>
    <m/>
    <m/>
    <s v="Reunión con la Oficina Asesora de Planeación y los diferentes responsables de los PROCESOS y procedimientos, para identificar los PROCESOS/ procedimientos se encuentran automatizados o se encuentran parcialmente._x000a__x000a_PROCESOS Y PROCEDIMIENTOS TOTAL AUTOMATIZADOS_x000a_Se encuentra 8 procedimientos totalmente automatizados, eso quiere decir que las actividades se realizan al interior del procedimiento utiliza herramientas tecnológicas (correo electrónico, sistema de información)._x000a__x000a_Proceso_x000a_No_x000a_Código_x000a_Documento_x000a_ Automatización_x000a_PLANEACIÓN Y MEJORA CONTINUA_x000a_2_x000a_2310100-PR-001_x000a_Elaboración y Control de Documentos_x000a_SI_x000a_PLANEACIÓN Y MEJORA CONTINUA_x000a_6_x000a_2310100-PR-006_x000a_Gestión de Riesgos_x000a_SI_x000a_PLANEACIÓN Y MEJORA CONTINUA_x000a_12_x000a_2310100-PR-085_x000a_Construcción y Actualización de Normograma_x000a_SI_x000a_GESTIÓN DE TIC_x000a_14_x000a_2310200-PR-016_x000a_Atención y Apoyo a Usuarios_x000a_SI_x000a_ATENCIÓN A LA CIUDADANÍA_x000a_36_x000a_2311000-PR-014_x000a_Gestión y Seguimiento a los Requerimientos Presentados por la Ciudadanía_x000a_SI_x000a_GESTIÓN FINANCIERA_x000a_55_x000a_2311420-PR-063_x000a_Creación de terceros de contratistas y proveedores_x000a_SI_x000a_GESTIÓN FINANCIERA_x000a_57_x000a_2311420-PR-065_x000a_Reportes de Información Tributaria a la Tesorería Distrital_x000a_SI_x000a_GESTIÓN ADMINISTRATIVA_x000a_59_x000a_2311500-PR-039_x000a_Identificación y actualización de la normatividad ambiental_x000a_SI_x000a__x000a_PROCESOS Y PROCEDIMIENTOS PARCIAL AUTOMATIZADOS_x000a_Se encuentra 33 procedimientos parcialmente automatizados, eso quiere decir que las actividades se realizan al interior del procedimiento utiliza herramientas tecnológicas (correo electrónico, sistema de información), pero además existen etapas en la cuales se deben diligenciar documentos e imprimirlos y allí se pierde la automatización del mismo._x000a_Documento del Plan de Diagnóstico y Estrategia de Transición de IPv4 a IPv6 (Protocolo de Internet Versión 6), aprobado y divulgado por el Comité Institucional de Desempeño._x000a_IPv6 es la nueva versión del Protocolo de Internet está destinada a sustituir al estándar IPv4, la misma cuenta con un límite de direcciones de red, lo cual impide el crecimiento de la red._x000a_En el Informe de Infraestructura Adopción del Protocolo IPv6 se diagnosticó la situación actual de la Secretaría Jurídica Distrital identificando que se tenía habilitada una red de datos cableada e inalámbrica al interior de la manzana Liévano, distribuida en cuatro (4) Edificios, desde donde sus funcionarios, contratistas y visitantes están conectados para llevar a cabo las actividades propias de la entidad y se tiene contratado un canal de acceso a internet con el proveedor ETB, en una configuración de alta disponibilidad de dos canales en configuración activo pasivo con un ancho de banda de 128 Mbps._x000a_Se realizó un inventario de hardware y software para identificar los elementos que se deberían configurar al momento de la transición de IPv4 a IPv6._x000a_Se realizó un análisis premilitar revisando la ficha técnica de cada dispositivo (Switch, controladora Wifi, Acces point, servidores Windows), identificando que tiene la capacidad de soportar la configuración del protocolo IPv6._x000a_Para mantener la operatividad de la red, es necesario hacer configuración el dual stack, es decir al actual protocolo IPv4 adicionar el protocolo IPv6, para que trabajen en conjunto, esto debido a que en internet el tráfico de Ipv6 tiene prioridad en su red, sin embargo, muchos sitios continúan aún trabajando sobre IPv4._x000a_Para ejecutar la migración, no se necesita modificar la topología física de la red de datos, se hace es configuración lógica adicionando el nuevo protocolo._x000a_Se realizaron las pruebas de IPv6 con el proveedor de internet ETB, se configuró las VLAN internas, Vlan de conexión entre el firewall y el Sw core, Vlan de gestión de los Sw y controladores Wifi, Vlan de servidores, configuración de los servidores DNS en los controladores de dominio y el firewall, equipos de cómputo y sistemas de información. Falta la aprobación y divulgación por el Comité Institucional de Desempeño del Plan de Diagnóstico y Estrategia de Transición de IPv4 a IPv6._x000a_"/>
    <m/>
    <m/>
    <m/>
    <s v="3-2019-3062"/>
    <m/>
    <m/>
    <m/>
    <s v="SE SOLICITA MODIFICACIÓN RAD 3-2017-4325, alineado con el indicador AVANCE EN LA ACTUALIZACIÓN DE LA INFRAESTRUCTURA HW SW COM"/>
    <m/>
    <m/>
    <m/>
    <m/>
  </r>
  <r>
    <x v="9"/>
    <x v="1"/>
    <m/>
    <s v="ACCIÓN"/>
    <s v="AVANCE EN EL  IMPLEMENTACIÓN  DE LA INFRAESTRUCTURA TECNOLÓGICA QUE SOPORTA LOS SISTEMAS DE INFORMACIÓN JURÍDICOS"/>
    <s v="MODERNIZACIÓN DE SISTEMAS DE INFORMACIÓN. "/>
    <s v="GESTIÓN DE TIC"/>
    <s v="OFICINA DE TECNOLOGÍAS DE LA INFORMACIÓN Y LAS COMUNICACIONES "/>
    <s v="PROYECTO DE INVERSIÓN"/>
    <m/>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s v="Informe de Gestión Oficina TIC / Diagnóstico de Sistema Integrado de Información"/>
    <s v="N.A."/>
    <s v="nd"/>
    <s v="nd"/>
    <s v="Suma"/>
    <s v="Trimestral"/>
    <x v="0"/>
    <s v="Profesional Especializado"/>
    <s v="Profesional Especializado"/>
    <s v="Jefe Oficina TIC"/>
    <n v="0.03"/>
    <n v="0.17"/>
    <n v="0.3"/>
    <n v="0.3"/>
    <n v="0.2"/>
    <n v="0.01"/>
    <n v="0.14000000000000001"/>
    <n v="0.25"/>
    <n v="0.16"/>
    <m/>
    <n v="0.06"/>
    <n v="0.11"/>
    <n v="0.13"/>
    <n v="0.1"/>
    <n v="0.16"/>
    <m/>
    <m/>
    <m/>
    <s v="en el mes de enero se ejecutó el 10% que representa la reserva por $5.535.021 pesos, que consistió en el pago al contratista Luis Alexander Jiménez DBA de la entidad, el cual efectuó las siguientes actividades en el 2018:_x000a_1. Se implementó la política de backup para el último día el año para los Backups de la Base de Datos_x000a_Misional Full Backup de Base de Datos las 11:50 PM y mover el Backup Full a una locación fuera del_x000a_Storage (1 de enero a las 11:25 AM)_x000a_2. Backups Base de Datos Administrativa_x000a_Se implementó para el último día el año un Full Backup de Base de Datos A LAS 11:10 de la noche y mover el Backup Full a una locación fuera del Storage el 1 de enero a las 3:15 AM._x000a_3. Se implementaron los ambientes de producción en alta disponibilidad para las bases de datos misional_x000a_y administrativa, también se entregó un ambiente de pruebas Oracle Single Instance, los dos ambientes en versión 12cR2. _x000a_4. Se entrega informe final de las políticas de Backup implementadas, usando RMAN, y moviendo los backups a una segunda locación para minimizar el riesgo de pérdida de información. Por tal razón, se reportó 16% en el primer trimestre de 2019, el cual consiste en el 10% de la ejecución de las reservas de 2018 y el 6% de ejecución del primer trimestre de 2019. Adicionalmente, durante el primer trimestre de 2019, se adquirió el hardware y software necesarios para atender las necesidades de los sistemas de información misionales y administrativos en normal y óptimo estado de funcionamiento, para lo cual se cuenta con licencias, sistema PCA, sistema de backup del fabricante Oracle, para lo cual se requiere contar con el soporte del fabricante que garantiza su actualización continua mediante parches de seguridad, actualización de firmware y reemplazo de partes/componentes que puedan presentar fallas, de manera que la entidad tenga respaldo y seguridad continua para prestar sus servicios misionales y administrativos de forma segura y con el mínimo tiempo de interrupción posible._x000a_"/>
    <m/>
    <m/>
    <m/>
    <s v="3-2019-3062"/>
    <m/>
    <m/>
    <m/>
    <s v="SE SOLICITA MODIFICACIÓN RAD 3-2017-4325, alineado con el indicador AVANCE EN LA ACTUALIZACIÓN DE LA INFRAESTRUCTURA HW SW COM"/>
    <m/>
    <m/>
    <m/>
    <n v="1"/>
  </r>
  <r>
    <x v="10"/>
    <x v="0"/>
    <s v="OPERATIVO"/>
    <s v="GESTIÓN"/>
    <s v="EJECUCIÓN DEL PROYECTO DE INVERSIÓN CON CÓDIGO 7501"/>
    <s v="OPTIMIZACIÓN DE PROCESOS"/>
    <s v="GESTIÓN JURÍDICA DISTRITAL"/>
    <s v="SUBSECRETARÍA JURÍDICA DISTRITAL"/>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s v="Constante"/>
    <s v="Trimestral"/>
    <x v="0"/>
    <s v="PROFESIONAL ESPECIALIZADO DIRECCIUÓN CORPORATIVA"/>
    <s v="PROFESIONAL ESPECIALIZADO SUBSECRETARÍA"/>
    <s v="SUBSECRETARÍA DE DESPACHO"/>
    <s v="ND"/>
    <n v="0.95"/>
    <n v="0.95"/>
    <n v="0.95"/>
    <n v="0.95"/>
    <s v="ND"/>
    <n v="0.98"/>
    <n v="0.97"/>
    <n v="0.59"/>
    <m/>
    <n v="0.65"/>
    <n v="0.75"/>
    <n v="0.85"/>
    <n v="0.95"/>
    <n v="0.59"/>
    <m/>
    <m/>
    <m/>
    <s v="El proyecto de inversión alcanzó una ejecución del 59,06%, el rezago obedece a el acatamiento de los trámites internos a que deben someterse los PROCESOS contractuales; no obstante, ya se encuentran radicados las solicitudes de contratación que permitirán alcanzar la meta proyectada"/>
    <m/>
    <m/>
    <m/>
    <s v=" 3-2019-2684"/>
    <m/>
    <m/>
    <m/>
    <m/>
    <m/>
    <m/>
    <m/>
    <m/>
  </r>
  <r>
    <x v="10"/>
    <x v="0"/>
    <s v="ESTRATÉGICO"/>
    <s v="ACCIÓN"/>
    <s v="PERCEPCIÓN FAVORABLE DE LA COORDINACIÓN JURÍDICA DISTRITAL SUPERIOR AL 88%"/>
    <s v="OPTIMIZACIÓN DE PROCESOS"/>
    <s v="GESTIÓN JURÍDICA DISTRITAL"/>
    <s v="SUBSECRETARÍA JURÍDICA DISTRITAL"/>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s v="Constante"/>
    <s v="Semestral"/>
    <x v="2"/>
    <s v="Profesional Especializado"/>
    <s v="Profesional Especializado"/>
    <s v="SUBSECRETARÍA DE DESPACHO"/>
    <n v="0.88"/>
    <n v="0.88"/>
    <n v="0.88"/>
    <n v="0.88"/>
    <n v="0.88"/>
    <n v="0.9"/>
    <n v="0.94569999999999999"/>
    <n v="0.88"/>
    <n v="0"/>
    <m/>
    <n v="0"/>
    <n v="0.88"/>
    <n v="0"/>
    <n v="0.88"/>
    <n v="0"/>
    <m/>
    <m/>
    <m/>
    <s v="La medición de la percepción se realiza en el segundo trimestre, no obstante, se viene trabajando en los ajustes de la herramienta de medición"/>
    <m/>
    <m/>
    <m/>
    <s v=" 3-2019-2684"/>
    <m/>
    <m/>
    <m/>
    <s v="CREACIÓN"/>
    <s v="VERSIÓN  1"/>
    <s v="ND"/>
    <s v="ND"/>
    <m/>
  </r>
  <r>
    <x v="10"/>
    <x v="0"/>
    <s v="OPERATIVO"/>
    <s v="GESTIÓN"/>
    <s v="REQUERIMIENTOS JURÍDICOS GESTIONADOS EN LOS TIEMPOS ESTABLECIDOS"/>
    <s v="OPTIMIZACIÓN DE PROCESOS"/>
    <s v="GESTIÓN JURÍDICA DISTRITAL"/>
    <s v="SUBSECRETARÍA JURÍDICA DISTRITAL"/>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s v="Constante"/>
    <s v="Trimestral"/>
    <x v="0"/>
    <s v="Secretaria Subsecretaría"/>
    <s v="Profesional Especializado"/>
    <s v="SUBSECRETARÍA DE DESPACHO"/>
    <s v="ND"/>
    <n v="1"/>
    <n v="1"/>
    <n v="1"/>
    <n v="1"/>
    <s v="ND"/>
    <n v="1"/>
    <n v="1"/>
    <n v="1"/>
    <m/>
    <n v="1"/>
    <n v="1"/>
    <n v="1"/>
    <n v="1"/>
    <n v="1"/>
    <m/>
    <m/>
    <m/>
    <s v="Se gestionaron oportunamente en el periodo de análsis, el 100% de los requerimientos jurídicos de competencia de la Subsecretaría, que corresponden a 227 solicitudes. "/>
    <m/>
    <m/>
    <m/>
    <s v=" 3-2019-2684"/>
    <m/>
    <m/>
    <m/>
    <s v="CREACIÓN"/>
    <s v="VERSIÓN  1"/>
    <m/>
    <m/>
    <m/>
  </r>
  <r>
    <x v="1"/>
    <x v="0"/>
    <m/>
    <s v="GESTIÓN"/>
    <s v="PORCENTAJE DE AVANCE EN LA CONSTRUCCIÓN DEL PLAN ESTRATEGICO DEL TALENTO HUMANO"/>
    <s v="OPTIMIZACIÓN DE PROCESOS"/>
    <s v="GESTIÓN DEL TALENTO HUMANO"/>
    <s v="DIRECCIÓN DE GESTIÓN CORPORATIVA"/>
    <s v="PROCESOS"/>
    <m/>
    <m/>
    <m/>
    <m/>
    <m/>
    <m/>
    <m/>
    <m/>
    <m/>
    <m/>
    <m/>
    <m/>
    <m/>
    <m/>
    <m/>
    <x v="0"/>
    <m/>
    <m/>
    <m/>
    <m/>
    <m/>
    <m/>
    <n v="1"/>
    <m/>
    <s v="ND"/>
    <s v="ND"/>
    <s v="ND"/>
    <n v="0.15"/>
    <m/>
    <n v="0.15"/>
    <n v="0.2"/>
    <n v="0.4"/>
    <n v="0.25"/>
    <n v="0.15"/>
    <m/>
    <m/>
    <m/>
    <s v="Como parte del Plan Estatégico del Talento Humano, la Secretaría Jurídica Distrital se encuentra en la segunda fase para la Implementación del Teletrabajo, por lo que ya se definió la ruta para alcanzar el objetivo y se está realizando las acciones necesarias como son:_x000a_-Firma del pacto por el Teletrabajo, que reafirma el compromiso institucional que existe desde el nivel directivo para la adopción de esta modalidad laboral._x000a_-De igual manera, se realizó una jornada de sensibilización en reunión del Comité de Gestión y Desempeño Institucional para la presentación del Modelo del Teletrabajo teniendo como invitada la Dra. Marisol Suárez Barreto profesional de la Dirección Distrital de Desarrollo Institucional de la Secretaría General._x000a_-Se realizó una Convocatoria Pública para participar en la prueba piloto de la Entidad, dentro de la que fueron recibidas 43 postulaciones, de candidatos a participar en la Prueba Piloto del Teletrabajo en la Secretaría Jurídica Distrital._x000a_-Se realizó la evaluación por competencias por parte de los jefes inmediatos, de los candidatos postulados que se encuentran a su cargo._x000a_- Reunión con María Alejandra Méndez Bermúdez de la Agencia Pública de Empleo Regional Distrito Capital del Servicio Público de Aprendizaje SENA buscando apoyo en el proceso de evaluación por competencias de los candidatos. La Entidad está realizando las acciones necesarias para dar inicio a la prueba piloto de teletrabajo, por esta razón a la fecha la Secretaria Jurídica Distrital no tiene tele trabajadores._x000a_"/>
    <m/>
    <m/>
    <m/>
    <s v="3-2019-2689"/>
    <m/>
    <m/>
    <m/>
    <m/>
    <m/>
    <m/>
    <m/>
    <m/>
  </r>
  <r>
    <x v="11"/>
    <x v="2"/>
    <m/>
    <m/>
    <m/>
    <m/>
    <m/>
    <m/>
    <m/>
    <m/>
    <m/>
    <m/>
    <m/>
    <m/>
    <m/>
    <m/>
    <m/>
    <m/>
    <m/>
    <m/>
    <m/>
    <m/>
    <m/>
    <m/>
    <x v="3"/>
    <m/>
    <m/>
    <m/>
    <m/>
    <m/>
    <m/>
    <m/>
    <m/>
    <m/>
    <m/>
    <m/>
    <m/>
    <m/>
    <m/>
    <m/>
    <m/>
    <m/>
    <m/>
    <m/>
    <m/>
    <m/>
    <m/>
    <m/>
    <m/>
    <m/>
    <m/>
    <m/>
    <m/>
    <m/>
    <m/>
    <m/>
    <m/>
    <m/>
    <m/>
  </r>
  <r>
    <x v="11"/>
    <x v="2"/>
    <m/>
    <m/>
    <m/>
    <m/>
    <m/>
    <m/>
    <m/>
    <m/>
    <m/>
    <m/>
    <m/>
    <m/>
    <m/>
    <m/>
    <m/>
    <m/>
    <m/>
    <m/>
    <m/>
    <m/>
    <m/>
    <m/>
    <x v="3"/>
    <m/>
    <m/>
    <m/>
    <m/>
    <m/>
    <m/>
    <m/>
    <m/>
    <m/>
    <m/>
    <m/>
    <m/>
    <m/>
    <m/>
    <m/>
    <m/>
    <m/>
    <m/>
    <m/>
    <m/>
    <m/>
    <m/>
    <m/>
    <m/>
    <m/>
    <m/>
    <m/>
    <m/>
    <m/>
    <m/>
    <m/>
    <m/>
    <m/>
    <m/>
  </r>
</pivotCacheRecords>
</file>

<file path=xl/pivotCache/pivotCacheRecords5.xml><?xml version="1.0" encoding="utf-8"?>
<pivotCacheRecords xmlns="http://schemas.openxmlformats.org/spreadsheetml/2006/main" xmlns:r="http://schemas.openxmlformats.org/officeDocument/2006/relationships" count="65">
  <r>
    <x v="0"/>
    <x v="0"/>
    <m/>
    <s v="GESTIÓN"/>
    <s v="PORCENTAJE DE CUMPLIMIENTO DEL PLAN DE COMUNICACIONES DE LA SECRETARÍA JURÍDICA DISTRITAL"/>
    <s v="POSICIONAMIENTO COMO ENTE RECTOR"/>
    <s v="GESTIÓN DE LAS COMUNICACIONES"/>
    <s v="DESPACHO SECRETARÍA JURÍDICA"/>
    <s v="PLAN DE GESTIÓN"/>
    <m/>
    <m/>
    <m/>
    <s v="Porcentaje de avance del Plan de Comunicaciones de la Secretaría Jurídica Distrital"/>
    <s v="Acciones"/>
    <s v="Acciones ejecutadas en el periodo"/>
    <s v="Total acciones programdas en el Plan de la vigencia"/>
    <s v="Son las acciones programadas y CUMPLIDOs del Plan de Comunicaciones"/>
    <s v="Acciones programadas y aprobadas necesarias para llevar a cabo el plan de Comunicaciones"/>
    <s v="Plan de Comunicaciones / Informes de gestión"/>
    <s v="Plan de Comunicaciones / Informes de gestión"/>
    <s v="nd"/>
    <s v="nd"/>
    <s v="Constante"/>
    <s v="Trimestral"/>
    <x v="0"/>
    <s v="Profesional Universitario Grado 18"/>
    <s v="Profesional Universitario Grado 18"/>
    <s v="Asesor (a) Despacho"/>
    <s v="ND"/>
    <n v="1"/>
    <n v="1"/>
    <n v="1"/>
    <n v="1"/>
    <s v="ND"/>
    <n v="1"/>
    <n v="1"/>
    <n v="0.25"/>
    <m/>
    <n v="0.25"/>
    <n v="0.25"/>
    <n v="0.25"/>
    <n v="0.25"/>
    <n v="0.25"/>
    <m/>
    <m/>
    <m/>
    <s v="Con el objetivo de consolidar las necesidades de comunicación de todas las dependencias de la SJD y  para elaborar y estructurar el plan de comunicaciones 2019, se realziaron las siguientes actividades: Se hizo un diagnóstico con las diferentes dependencias de la entidad para identificar sus necesidades de comunicaciones. Diariamente se hace el monitoreo de los diferentes medios masivos de comunicación locales y nacionales (físicos y virtuales), para identificar los temas y acontecimientos de interés para nuestras partes interesadas._x000a_Adicionalmente sesocializaron los siguientes temas:_x000a_Enero _x000a_1. Cambios en los documentos del SIG._x000a_2. Plan anticorrupción._x000a_3. Diplomado de creatividad e innovación en alianza con la universidad Militar._x000a_4. Capacitaciones sobre la plataforma Vlex._x000a_5. 3 de enero, día de la movilidad sostenible._x000a_6. Seguridad en el trabajo._x000a_7. Plaza de mercado para los funcionarios de la manzana Liévano._x000a_Febrero_x000a_1. 2 de febrero, día de los humedales._x000a_2. 7 de febrero, día de la movilidad sostenible._x000a_3. Plan institucional de capacitación._x000a_4. Actualización y modificación de los documentos del SIG._x000a_5. Capacitaciones sobre la plataforma Vlex._x000a_6. Campaña sobre el uso de las canecas. – Manejo de los residuos sólidos._x000a_7. Curso virtual de presupuesto público._x000a_8. Nota sobre el cambio climático – PIGA._x000a_9. Capacitaciones sobre el decreto 1273 – Pago de seguridad social de contratista_x000a_10. Conformación de equipos de trabajo para presentar propuestas de creatividad e innovación._x000a_11. Convocatoria para solicitudes de financiación de educación formal._x000a_12. Convocatoria para elaborar diseños para conmemorar el día de la mujer._x000a_13. Curso de gestión del conflicto y educación para la paz._x000a_Marzo _x000a_1. Diálogos ciudadanos._x000a_2. Responsabilidades en materia de seguridad y salud en el trabajo._x000a_3. Programa de bienestar y plan de incentivos._x000a_4. 6 de marzo, registro de bicicletas en el cicloparqueadero de la Alcaldía._x000a_5. 7 de marzo, día de la movilidad sostenible._x000a_6. Convocatoria para ser parte de la brigada de emergencias._x000a_7. Recomendaciones para la protección de la información de trabajo._x000a_8. Curso de innovación de la Veeduría._x000a_9. Conmemoración del día de la mujer._x000a_10. Beneficios de Compensar para funcionarios de la SJD._x000a_11. Noticias sobre éxito procesal de la SJD._x000a_12. Plan de gestión ambiental._x000a_13. Convocatoria para ser gestor de la felicidad._x000a_14. Capacitación sobre acoso laboral y sexual._x000a_15. Ahorro y uso eficiente del agua. PIGA._x000a_16. Portafolio de espacios cortos de formación._x000a_17. Actualización y modificación de los documentos del SIG._x000a_18. Capacitaciones sobre el nuevo código disciplinario._x000a_19. Recomendaciones de seguridad y salud en el trabajo._x000a_20. Día de la felicidad._x000a_21. Proyecto de decreto 430 de 2018._x000a_22. Autoreporte de condiciones de trabajo._x000a_23. Manual del sistema de gestión y salud en el trabajo._x000a_24. Ahorro y uso eficiente de energía – PIGA._x000a_25. Huella de carbono._x000a_26. Alianza Uniempresarial – Estudio._x000a_27. Felicitaciones por el día del hombre._x000a_28. Acciones formativas para funcionarios de carrera y libre nombramiento y remoción._x000a_29. Día internacional de los árboles._x000a_30. Uso adecuado de los baños._x000a_31. Cursos virtuales ofrecidos por Política e informática._x000a_32. Nuevo sello de certificación._x000a_33. Día mundial del agua._x000a_34. Formatos actualizados de la SJD._x000a_35. Envío del seguimiento y monitoreo de los riesgos de los PROCESOS de la SJD._x000a_36. Código de integridad de la SJD._x000a_37. Curso virtual de lenguaje claro._x000a_38. Curso sobre servicio al ciudadano._x000a_39. Política de administración de riesgos._x000a_40. Plan anticorrupción y de atención al ciudadano._x000a_41. Tips de seguridad para incidentes informáticos._x000a_42. Eco – Conducción._x000a_43. Capacitación sobre gestión documental._x000a_44. Actualización de la información en el SIDEAP._x000a__x000a__x000a__x000a_"/>
    <m/>
    <m/>
    <m/>
    <s v="3-2019-2565"/>
    <m/>
    <m/>
    <m/>
    <m/>
    <m/>
    <m/>
    <m/>
    <m/>
  </r>
  <r>
    <x v="1"/>
    <x v="1"/>
    <m/>
    <s v="GESTIÓN"/>
    <s v="PORCENTAJE DE ASIGNACIÓN DE REQUERIMIENTOS A TRAVÉS DEL SDQS"/>
    <s v="OPTIMIZACIÓN DE PROCESOS"/>
    <s v="ATENCIÓN A LA CIUDADANÍA"/>
    <s v="DIRECCIÓN DE GESTIÓN CORPORATIVA"/>
    <s v="PROCESOS"/>
    <m/>
    <m/>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x v="1"/>
    <s v="Técnico "/>
    <s v="Profesional Especializado"/>
    <s v="Director (a) de Gestión Corporativa"/>
    <s v="ND"/>
    <n v="1"/>
    <n v="1"/>
    <s v="FINALIZADO"/>
    <s v="FINALIZADO"/>
    <s v="ND"/>
    <n v="1"/>
    <n v="1"/>
    <s v="FINALIZADO"/>
    <s v="FINALIZADO"/>
    <m/>
    <m/>
    <m/>
    <m/>
    <m/>
    <m/>
    <m/>
    <m/>
    <s v="FINALIZADO"/>
    <s v="FINALIZADO"/>
    <s v="FINALIZADO"/>
    <s v="FINALIZADO"/>
    <m/>
    <m/>
    <m/>
    <m/>
    <s v="SE ARMONIZA CON NUEVO INDICADOR"/>
    <m/>
    <m/>
    <m/>
    <n v="1"/>
  </r>
  <r>
    <x v="1"/>
    <x v="0"/>
    <m/>
    <s v="GESTIÓN"/>
    <s v="PROMEDIO DE DÍAS PARA LA ASIGNACIÓN O TRASLADO DE REQUERIMIENTOS"/>
    <s v="OPTIMIZACIÓN DE PROCESOS"/>
    <s v="ATENCIÓN A LA CIUDADANÍA"/>
    <s v="DIRECCIÓN DE GESTIÓN CORPORATIVA"/>
    <s v="PROCESOS"/>
    <m/>
    <m/>
    <m/>
    <s v="Número de días hábiles utilizados para la asignación o traslado de  PQRS / total de días del periodo"/>
    <s v="Días hábiles"/>
    <s v="Sumatoria de los días utilizados para la asignación de los PQRS"/>
    <s v="Total de días requeridos para la asignación o trasalado"/>
    <s v="Son el numero de PQR´S radicados a través del Bogotá te Escucha o el SIGA"/>
    <s v="Son los días utilizados para la asignación de los PQR´S"/>
    <s v="Sistema de información SIGA - SDQS"/>
    <s v="Sistema de información SIGA - SDQS"/>
    <s v="nd"/>
    <s v="nd"/>
    <s v="Constante"/>
    <s v="Trimestral"/>
    <x v="2"/>
    <s v="Técnico "/>
    <s v="Profesional Especializado"/>
    <s v="Director (a) de Gestión Corporativa"/>
    <s v="ND"/>
    <s v="ND"/>
    <s v="ND"/>
    <n v="1.04"/>
    <n v="1.04"/>
    <s v="ND"/>
    <s v="ND"/>
    <s v="ND"/>
    <n v="1"/>
    <m/>
    <n v="1.04"/>
    <n v="1.04"/>
    <n v="1.04"/>
    <n v="1.04"/>
    <n v="1"/>
    <m/>
    <m/>
    <m/>
    <s v="Peticiones trasladadas por competencia a otras entidades y asignadas a las dependencias de la Secretaría Jurídica, en término de un (1) día, de acuerdo con la base de datos de PQRS del Sistema Distrital de Quejas y Soluciones Bogotá, Te Escucha. _x000a_impacto: Respuesta oportuna al ciudadano acerca de la entidad competente para atender su petición o nombre de la dependencia a la que fue asignada la petición dentro de la  Secretaría Jurídica"/>
    <m/>
    <m/>
    <m/>
    <s v="3-2019-2689 "/>
    <m/>
    <m/>
    <m/>
    <s v="Indicador creado en abril de 2019"/>
    <m/>
    <m/>
    <m/>
    <m/>
  </r>
  <r>
    <x v="1"/>
    <x v="0"/>
    <m/>
    <s v="GESTIÓN"/>
    <s v="PORCENTAJE DE EJECUCIÓN DE LOS RECURSOS DE FUNCIONAMIENTO "/>
    <s v="OPTIMIZACIÓN DE PROCESOS"/>
    <s v="GESTIÓN FINANCIERA"/>
    <s v="DIRECCIÓN DE GESTIÓN CORPORATIVA"/>
    <s v="PROCESOS"/>
    <m/>
    <m/>
    <m/>
    <s v="Sumatoria de la ejecución acumulada para el periodo de análisis"/>
    <s v="% Porcentaje de Ejecución Presupuestal"/>
    <s v="Sumatoria del valor de los registros presupuestales del rubro de funcionamiento / entidad"/>
    <s v="Valor del presupuesto disponible del rubro de funcionamiento / entidad"/>
    <s v="Son los registros presupuestales expedidos con cargo al rubro de funcionamiento en el periodo"/>
    <s v="Valor del presupuesto disponible registro de funcionamiento"/>
    <s v="SECRETARÍA DE HACIENDA - REPORTE PREDIS"/>
    <s v="SECRETARÍA DE HACIENDA - REPORTE PREDIS"/>
    <n v="0.63"/>
    <s v="SECRETARÍA DE HACIENDA - REPORTE PREDIS"/>
    <s v="Creciente"/>
    <s v="Trimestral"/>
    <x v="0"/>
    <s v="Profesional Universitario"/>
    <s v="Profesional Especializado"/>
    <s v="Director (a) de Gestión Corporativa"/>
    <s v="ND"/>
    <n v="0.9"/>
    <n v="0.92"/>
    <n v="0.87"/>
    <n v="0.9"/>
    <s v="ND"/>
    <n v="0.76890000000000003"/>
    <n v="0.87939999999999996"/>
    <n v="0.2165"/>
    <m/>
    <n v="0.3"/>
    <n v="0.35"/>
    <n v="0.55000000000000004"/>
    <n v="0.87"/>
    <n v="0.2165"/>
    <m/>
    <m/>
    <m/>
    <s v="En el trimestre se ejecutaron 2.880,1 millones de pesos en Gastos de Personal que equivale al 16.33%, en Adquisición de Bienes se ejecutaron 19,6 millones equivalente al 32,09% y en adquisición de servicios se ejecuto 1.739,02 millones de pesos que equivale al 46,54%. Impacto: El impacto que se observa en en gastos de personal con una ejecución del 16,33% por debajo de la programada, por varios factores como son : La programación presupuestal se realiza con planta ocupada al 100% y en el seguimiento a marzo se presentaron 19 vacantes, igualmente la prima técnica no se encuentra en todos los servidores con el máximo porcentaje_x000a_y por último los aportes del mes de marzo se ejecutan en abril que corresponde aproximadamente a 250 millones de pesos."/>
    <m/>
    <m/>
    <m/>
    <s v="3-2019-2689"/>
    <m/>
    <m/>
    <m/>
    <m/>
    <n v="2"/>
    <m/>
    <m/>
    <m/>
  </r>
  <r>
    <x v="1"/>
    <x v="1"/>
    <m/>
    <s v="GESTIÓN"/>
    <s v="PORCENTAJE DE AVANCE EN IMPLEMENTACIÓN DEL MODELO DE GESTIÓN DEL TALENTO HUMANO."/>
    <s v="POSICIONAMIENTO COMO ENTE RECTOR"/>
    <s v="GESTIÓN DEL TALENTO HUMANO"/>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x v="0"/>
    <m/>
    <m/>
    <m/>
    <s v="ND"/>
    <n v="0.25"/>
    <n v="0.75"/>
    <n v="0.9"/>
    <n v="1"/>
    <s v="ND"/>
    <n v="0.25"/>
    <n v="0.75"/>
    <n v="0"/>
    <m/>
    <m/>
    <m/>
    <m/>
    <m/>
    <m/>
    <m/>
    <m/>
    <m/>
    <s v="CUMPLIDO"/>
    <s v="CUMPLIDO"/>
    <s v="CUMPLIDO"/>
    <s v="CUMPLIDO"/>
    <m/>
    <m/>
    <m/>
    <m/>
    <m/>
    <m/>
    <m/>
    <m/>
    <n v="2"/>
  </r>
  <r>
    <x v="1"/>
    <x v="1"/>
    <m/>
    <s v="GESTIÓN"/>
    <s v="IMPLEMENTACIÓN DEL MODELO DE GESTIÓN DOCUMENTAL DE LA SECRETARÍA JURÍDICA DISTRITAL"/>
    <s v="OPTIMIZACIÓN DE PROCESOS"/>
    <s v="GESTIÓN DOCUMENTAL"/>
    <s v="DIRECCIÓN DE GESTIÓN CORPORATIVA"/>
    <s v="PLAN DE GESTIÓN"/>
    <s v="PROCESOS"/>
    <m/>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x v="0"/>
    <s v="Auxiliar administrativo DGC"/>
    <s v="Profesional Especializado DGC"/>
    <s v="Director (a) de Gestión Corporativa"/>
    <s v="ND"/>
    <n v="0.5"/>
    <n v="0.4"/>
    <n v="0.1"/>
    <n v="0"/>
    <s v="ND"/>
    <n v="0.5"/>
    <s v="FINALIZADO"/>
    <s v="FINALIZADO"/>
    <s v="FINALIZADO"/>
    <m/>
    <m/>
    <m/>
    <m/>
    <m/>
    <m/>
    <m/>
    <m/>
    <s v="FINALIZADO"/>
    <s v="FINALIZADO"/>
    <s v="FINALIZADO"/>
    <s v="FINALIZADO"/>
    <s v="FINALIZADO"/>
    <s v="FINALIZADO"/>
    <s v="FINALIZADO"/>
    <s v="FINALIZADO"/>
    <m/>
    <m/>
    <m/>
    <m/>
    <n v="1"/>
  </r>
  <r>
    <x v="1"/>
    <x v="1"/>
    <m/>
    <s v="GESTIÓN"/>
    <s v="IMPLEMENTACIÓN DEL MODELO DE GESTIÓN DOCUMENTAL DE LA SECRETARÍA JURÍDICA DISTRITAL"/>
    <s v="OPTIMIZACIÓN DE PROCESOS"/>
    <s v="GESTIÓN DOCUMENTAL"/>
    <s v="DIRECCIÓN DE GESTIÓN CORPORATIVA"/>
    <s v="PROCESOS"/>
    <m/>
    <m/>
    <m/>
    <s v="Promedio delcumplimiento de las etapas del PGD"/>
    <s v="pgd implementado"/>
    <s v="Promedio de la sumatoria  del cumplimiento del PGD del periodo"/>
    <s v="N.A."/>
    <s v="El total de actividades realizadas en el periodo divido las etapas planificadas en el periodo"/>
    <s v="N.A."/>
    <s v="PGD"/>
    <s v="Informe de contratista"/>
    <n v="0.5"/>
    <s v="indicador de DGC años anteriores"/>
    <s v="Constante"/>
    <s v="Trimestral"/>
    <x v="0"/>
    <m/>
    <s v="Profesional Especializado DGC"/>
    <s v="Director (a) de Gestión Corporativa"/>
    <s v="ND"/>
    <s v="ND"/>
    <s v="ND"/>
    <n v="1"/>
    <n v="1"/>
    <s v="ND"/>
    <s v="ND"/>
    <s v="ND"/>
    <n v="1"/>
    <m/>
    <n v="1"/>
    <n v="1"/>
    <n v="1"/>
    <n v="1"/>
    <n v="1"/>
    <m/>
    <m/>
    <m/>
    <s v="Resultado: Durante el primer trimestre se han iniciado las actividades proyectadas en el PGD, cuales están programados a corto mediano y largo plazo. impacto: Es positivo ya que se iniciaron mesas de trabajo conjuntas con las áreas, y los equipos de trabajo de cada uno de los temas._x000a_"/>
    <m/>
    <m/>
    <m/>
    <s v="3-2019-2689"/>
    <m/>
    <m/>
    <m/>
    <s v="Indicador creado en abril de 2019"/>
    <m/>
    <m/>
    <m/>
    <n v="1"/>
  </r>
  <r>
    <x v="1"/>
    <x v="0"/>
    <m/>
    <s v="GESTIÓN"/>
    <s v="PERCEPCIÓN POSITIVA  DE ACTIVIDADES DE BIENESTAR Y CAPACITACIÓN"/>
    <s v="OPTIMIZACIÓN DE PROCESOS"/>
    <s v="GESTIÓN DEL TALENTO HUMANO"/>
    <s v="DIRECCIÓN DE GESTIÓN CORPORATIVA"/>
    <s v="PROCESOS"/>
    <m/>
    <m/>
    <m/>
    <s v="Sumatoria de las evaluaciones con calificación igual o superior a 3 / total de  evaluaciones aplicadas"/>
    <s v="Nivel de percepción"/>
    <s v="Número de evaluaciones con calificación igual o superior a (3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s v="Constante"/>
    <s v="Semestral"/>
    <x v="2"/>
    <m/>
    <s v="Profesional Especializado"/>
    <s v="Director (a) de Gestión Corporativa"/>
    <s v="ND"/>
    <s v="ND"/>
    <s v="ND"/>
    <n v="0.9"/>
    <n v="0.9"/>
    <s v="ND"/>
    <s v="ND"/>
    <s v="ND"/>
    <n v="0"/>
    <m/>
    <n v="0"/>
    <n v="0.9"/>
    <n v="0"/>
    <n v="0.9"/>
    <n v="0"/>
    <m/>
    <m/>
    <m/>
    <s v="Resultado: Referente al proceso de bienestar, se encuentra en etapa de contratación, a la fecha no se han realizado actividades en las que se pueda evaluar la percepción, se han remitido a contratación los documentos técnicos (estudios previos, matriz de riesgo, anexo técnico, estudio de mercado, análisis del sector). En cuanto al proceso de capacitación también se encuentra en etapa de contratación, se han remitido documentos técnicos (estudios previos, matriz de riesgo, anexo técnico, tabla para cotizaciones)._x000a_Se ha realizado tres capacitaciones por el modulo de capacitación interna:_x000a_1. Fortalecimiento del ser_x000a_2. Defensoría Jurídica - Contratación estatal_x000a_3. Nuevo código único Disciplinario._x000a_Impacto: (Bienestar) El Programa de Bienestar Social y el Plan de Incentivos de la Secretaría Jurídica de la Alcaldía Mayor de Bogotá, D.C., para la vigencia 2019, contribuye al cumplimiento de los imperativos institucionales, al fortalecimiento del clima laboral y al fomento de una cultura de innovación de la entidad. La Secretaría Jurídica Distrital, considera que el ser humano es el corazón de las instituciones, por tanto, el servidor público debe ser un individuo integral en valores, conocimientos y conductas, lo que le permitirá actuar de manera acertada en los distintos roles que desempeña: laboral, familiar y social, por ello, con éste programa pretende mejorar la calidad de vida de servidores y de sus familias, intensificando el sentido de pertenencia hacia la entidad y generando mayor motivación para el desarrollo de las actividades laborales diarias que_x000a_conllevan al cumplimiento de metas y objetivos institucionales. (Capacitación) El Talento Humano es el activo más importante en las entidades públicas, el motor de_x000a_generación de resultados. La Secretaría Jurídica Distrital comprometida con el desarrollo, la defensa y sostenibilidad de Bogotá D.C. se propone fortalecer las competencias de sus servidores/as para optimizar su desempeño laboral y procurar elevar el nivel de conocimiento y calidad del servicio para sus usuarios y el logro de sus imperativos estratégicos. El enfoque de la capacitación de los empleados públicos debe garantizar el desarrollo de las competencias requeridas para el cumplimiento de las metas tanto profesionales como institucionales. El Plan Institucional de Capacitación busca incrementar la capacidad individual y colectiva de los funcionarios públicos, que contribuyan al cumplimiento de la misión institucional, a la mejor prestación de servicios a la comunidad, al eficaz desempeño del cargo y al desarrollo personal integral de los funcionarios. Así mismo, la oferta de capacitación debe propender por fortalecer una ética del servicio público basada en los valores definidos en el Código de Integridad. "/>
    <m/>
    <m/>
    <m/>
    <s v="3-2019-2689"/>
    <m/>
    <m/>
    <m/>
    <m/>
    <m/>
    <m/>
    <m/>
    <m/>
  </r>
  <r>
    <x v="1"/>
    <x v="1"/>
    <m/>
    <s v="GESTIÓN"/>
    <s v="NIVEL DE SATISFACCIÓN DE LA GESTIÓN DEL TALENTO HUMANO EN LA SJD"/>
    <s v="OPTIMIZACIÓN DE PROCESOS"/>
    <s v="GESTIÓN DEL TALENTO HUMANO"/>
    <s v="DIRECCIÓN DE GESTIÓN CORPORATIVA"/>
    <s v="PROCESOS"/>
    <m/>
    <m/>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x v="2"/>
    <s v="Técnico DGC"/>
    <s v="Profesional Especializado"/>
    <s v="Director (a) de Gestión Corporativa"/>
    <s v="ND"/>
    <n v="0.9"/>
    <n v="0.91"/>
    <n v="0.92"/>
    <n v="0.93"/>
    <s v="ND"/>
    <n v="0.9"/>
    <n v="0.81"/>
    <s v="FINALIZADO"/>
    <s v="FINALIZADO"/>
    <m/>
    <m/>
    <m/>
    <m/>
    <m/>
    <m/>
    <m/>
    <m/>
    <s v="FINALIZADO"/>
    <s v="FINALIZADO"/>
    <s v="FINALIZADO"/>
    <s v="FINALIZADO"/>
    <s v="FINALIZADO"/>
    <s v="FINALIZADO"/>
    <s v="FINALIZADO"/>
    <s v="FINALIZADO"/>
    <s v="este indicador se ajusto en la vigencia 2019 con el indicador Percepción Positiva de las actividades de bienestar y capacitación"/>
    <m/>
    <m/>
    <m/>
    <n v="1"/>
  </r>
  <r>
    <x v="1"/>
    <x v="0"/>
    <m/>
    <s v="GESTIÓN"/>
    <s v="NIVEL DE PERCEPCIÓN DE LOS SERVICIOS ADMINISTRATIVOS GESTIONADOS"/>
    <s v="OPTIMIZACIÓN DE PROCESOS"/>
    <s v="GESTIÓN ADMINISTRATIVA"/>
    <s v="DIRECCIÓN DE GESTIÓN CORPORATIVA"/>
    <s v="PROCESOS"/>
    <m/>
    <m/>
    <m/>
    <s v="Promedio de las evaluaciones de satisfacción con calificación igual o superior a 3 (de 1 a 5) / Total de evaluaciones aplicadas"/>
    <s v="Nivel de percepción"/>
    <s v="Número de evaluaciones con calificación igual o superior a (3 -Buena)"/>
    <s v="Total de evalauciones aplicadas en el periodo"/>
    <s v="Indica el porcentaje de servidores que perciben la gestión desarrollada como satisfactoria_x000a_(aquellos servidores que califican las actividades en un rango de 3 – 5)"/>
    <s v="La población se entiende como el número de servidores que requirieron servicios administrativos"/>
    <s v="Cuadro de control de consolidación de solicitud de servicios"/>
    <s v="Documento de análisis de encuesta"/>
    <s v="nd"/>
    <s v="nd"/>
    <s v="Constante"/>
    <s v="Trimestral"/>
    <x v="0"/>
    <s v="Auxiliar administrativo de la DGC"/>
    <s v="Profesional Especializado"/>
    <s v="Director (a) de Gestión Corporativa"/>
    <s v="ND"/>
    <s v="ND"/>
    <s v="ND"/>
    <n v="0.9"/>
    <n v="0.9"/>
    <s v="ND"/>
    <s v="ND"/>
    <s v="ND"/>
    <n v="0"/>
    <m/>
    <n v="0"/>
    <n v="1"/>
    <m/>
    <n v="1"/>
    <n v="0"/>
    <m/>
    <m/>
    <m/>
    <s v="Este indicador se reporta avance en el segundo trismestre"/>
    <m/>
    <m/>
    <m/>
    <m/>
    <m/>
    <m/>
    <m/>
    <s v="este indicador se ajusto en la vigencia 2019 con el indicador Percepción Positiva de las actividades de bienestar y capacitación"/>
    <m/>
    <m/>
    <m/>
    <n v="1"/>
  </r>
  <r>
    <x v="1"/>
    <x v="1"/>
    <m/>
    <s v="GESTIÓN"/>
    <s v="PORCENTAJE DE ACTOS ADMINISTRATIVOS PUBLICADOS, COMUNICADOS Y/O NOTIFICADOS "/>
    <s v="OPTIMIZACIÓN DE PROCESOS"/>
    <s v="NOTIFICACIONES"/>
    <s v="DIRECCIÓN DE GESTIÓN CORPORATIVA"/>
    <s v="PROCESOS"/>
    <m/>
    <m/>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x v="0"/>
    <s v="Auxiliar / Secretaria"/>
    <s v="Profesional Especializado"/>
    <s v="Director (a) de Gestión Corporativa"/>
    <s v="ND"/>
    <n v="1"/>
    <n v="1"/>
    <n v="1"/>
    <n v="1"/>
    <s v="ND"/>
    <n v="1"/>
    <n v="1"/>
    <s v="FINALIZADO"/>
    <s v="FINALIZADO"/>
    <m/>
    <m/>
    <m/>
    <m/>
    <m/>
    <m/>
    <m/>
    <m/>
    <s v="FINALIZADO"/>
    <s v="FINALIZADO"/>
    <s v="FINALIZADO"/>
    <s v="ARMONIZADO"/>
    <s v="3-2019-2689"/>
    <m/>
    <m/>
    <m/>
    <s v="Se ajusta la medición del indicador con el # de actos administrativos notificados de manera indebida"/>
    <n v="2"/>
    <m/>
    <m/>
    <m/>
  </r>
  <r>
    <x v="1"/>
    <x v="0"/>
    <m/>
    <s v="GESTIÓN"/>
    <s v="Número actos administrativo notificados de manera indebida"/>
    <s v="OPTIMIZACIÓN DE PROCESOS"/>
    <s v="NOTIFICACIONES"/>
    <s v="DIRECCIÓN DE GESTIÓN CORPORATIVA"/>
    <s v="PROCESOS"/>
    <m/>
    <m/>
    <m/>
    <s v="Sumatoria de actos administrativos notificados de manera indebida"/>
    <s v="actos administrativos"/>
    <s v="Cantidad de actos administrativos notificados indebidamente"/>
    <s v="N.A."/>
    <s v="son aquellos actos administrativos (resoluciones, recursos, circulares, etc) mal notificados o dejados de notificar"/>
    <s v="N.A."/>
    <m/>
    <m/>
    <m/>
    <m/>
    <s v="Constante"/>
    <s v="Trimestral"/>
    <x v="2"/>
    <s v="Auxiliar / Secretaria"/>
    <s v="Profesional Especializado"/>
    <s v="Director (a) de Gestión Corporativa"/>
    <s v="ND"/>
    <s v="ND"/>
    <s v="ND"/>
    <n v="0"/>
    <n v="0"/>
    <s v="ND"/>
    <s v="ND"/>
    <s v="ND"/>
    <n v="0"/>
    <m/>
    <n v="0"/>
    <n v="0"/>
    <n v="0"/>
    <n v="0"/>
    <n v="0"/>
    <m/>
    <m/>
    <m/>
    <s v="Resultado: Todos los actos administrativos se publicaron en los tiempos requeridos por los responsables de proceso (Personas jurídicas, Corporativa, Doctrina) y de acuerdo con la normatividad. Impacto: Positivo porque no hay demandas, personas o entidades que puedan resultar directamente afectadas por la indebida publicación o notificación."/>
    <m/>
    <m/>
    <m/>
    <s v="3-2019-2689"/>
    <m/>
    <m/>
    <m/>
    <s v="se deben ajustar las programaciones trimestrales  a cero"/>
    <m/>
    <m/>
    <m/>
    <m/>
  </r>
  <r>
    <x v="1"/>
    <x v="1"/>
    <m/>
    <s v="GESTIÓN"/>
    <s v="NUMERO DE SOLICITUDES DE CONTRATACIÓN TRAMITADAS"/>
    <s v="OPTIMIZACIÓN DE PROCESOS"/>
    <s v="GESTIÓN CONTRACTUAL"/>
    <s v="DIRECCIÓN DE GESTIÓN CORPORATIVA"/>
    <s v="PROCESOS"/>
    <m/>
    <m/>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x v="0"/>
    <s v="Auxiliar / Secretaria"/>
    <s v="Profesional Especializado"/>
    <s v="Director (a) de Gestión Corporativa"/>
    <s v="ND"/>
    <n v="1"/>
    <n v="1"/>
    <n v="1"/>
    <n v="1"/>
    <s v="ND"/>
    <n v="1"/>
    <n v="1"/>
    <s v="FINALIZADO"/>
    <s v="FINALIZADO"/>
    <m/>
    <m/>
    <m/>
    <m/>
    <m/>
    <m/>
    <m/>
    <m/>
    <s v="FINALIZADO"/>
    <s v="FINALIZADO"/>
    <s v="FINALIZADO"/>
    <s v="FINALIZADO"/>
    <s v="FINALIZADO"/>
    <s v="FINALIZADO"/>
    <s v="FINALIZADO"/>
    <s v="FINALIZADO"/>
    <s v="Indicador armonizado con &quot;Porcentaje de contratos adjudicados&quot; en el 1er trimestre de 2019"/>
    <m/>
    <m/>
    <m/>
    <n v="1"/>
  </r>
  <r>
    <x v="1"/>
    <x v="0"/>
    <m/>
    <s v="GESTIÓN"/>
    <s v="Porcentaje de contratos adjudicados"/>
    <s v="OPTIMIZACIÓN DE PROCESOS"/>
    <s v="GESTIÓN CONTRACTUAL"/>
    <s v="DIRECCIÓN DE GESTIÓN CORPORATIVA"/>
    <s v="PROCESOS"/>
    <m/>
    <m/>
    <m/>
    <s v="Sumatoria del número de contratos adjudicados / total de contratos programados en el Plan Anual de Adquisiciones (PAA)"/>
    <s v="Contratos adjudicados"/>
    <s v="Cantidad de Contratos de funcionamiento adjudicados"/>
    <s v="Número de contratos programados en el PAA"/>
    <s v="Contratos con minuta elaborada y formalizada"/>
    <s v="lineas de contratación programadas en el PAA"/>
    <s v="Matriz de control de contratos"/>
    <s v="Plan Anual de Adquisiciones"/>
    <s v="nd"/>
    <s v="nd"/>
    <s v="Constante"/>
    <s v="Trimestral"/>
    <x v="0"/>
    <s v="Auxiliar / Secretaria"/>
    <s v="Profesional Especializado"/>
    <s v="Director (a) de Gestión Corporativa"/>
    <s v="ND"/>
    <s v="ND"/>
    <s v="ND"/>
    <n v="1"/>
    <n v="1"/>
    <s v="ND"/>
    <s v="ND"/>
    <s v="ND"/>
    <n v="0.55800000000000005"/>
    <m/>
    <n v="0.3"/>
    <n v="0.5"/>
    <n v="0.7"/>
    <n v="1"/>
    <n v="0.55800000000000005"/>
    <m/>
    <m/>
    <m/>
    <s v="Resultado: El grupo de abogados del área de contratación generaron PROCESOS de contratación, así: Uno por Acuerdo Marco de Precios, uno (1) por la modalidad de licitación pública, uno (1) por mínima cuantía y sesenta y nueve (69) por la modalidad de directa impacto: Impacto favorable por cuanto se generaron bienes y servicios para el logro de los fines de la Secretaría Jurídica Distrital_x000a_"/>
    <m/>
    <m/>
    <m/>
    <s v="3-2019-2689"/>
    <m/>
    <m/>
    <m/>
    <m/>
    <m/>
    <m/>
    <m/>
    <m/>
  </r>
  <r>
    <x v="1"/>
    <x v="0"/>
    <m/>
    <s v="ACCIÓN"/>
    <s v="AVANCE EN LA IMPLEMENTACIÓN DE LAS HERRAMIENTAS DE GESTIÓN Y ADMINISTRATIVAS"/>
    <s v="OPTIMIZACIÓN DE PROCESOS"/>
    <s v="GESTIÓN DOCUMENTAL"/>
    <s v="DIRECCIÓN DE GESTIÓN CORPORATIVA"/>
    <s v="PROCESOS"/>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s v="Suma"/>
    <s v="Trimestral"/>
    <x v="0"/>
    <s v="Contratista"/>
    <s v="Contratista"/>
    <s v="Director (a) de Gestión Corporativa"/>
    <s v="ND"/>
    <s v="ND"/>
    <n v="0.3"/>
    <n v="0.5"/>
    <n v="0.2"/>
    <s v="ND"/>
    <s v="ND"/>
    <n v="0.27"/>
    <n v="0.11"/>
    <m/>
    <n v="0.11"/>
    <n v="0.14000000000000001"/>
    <n v="0.15"/>
    <n v="0.13"/>
    <n v="0.11"/>
    <m/>
    <m/>
    <m/>
    <s v="TRD aprobada por el consejo distrital  de archivos;  inicio de la centralización de los archivos de gestión e intervención de los mismos; primera jornada de capacitación y sensibilización del sistema de gestión documental, atendiendo a lo dispuesto en el contrato interadminitrativo No 130-2018 suscrito con el Archivo General de la Nación el cual tiene por objeto “Intervenir documentalmente los archivos de la Secretaría Jurídica Distrital.” Con el fin de adelantar los PROCESOS archivísticos, promover el desarrollo de los archivos como centros de información, salvaguardar el patrimonio documental, cumplir con la política pública Anticorrupción de Bogotá y superar las deficiencias detectadas en la organización de los archivos desde la creación de la entidad. En el mes de enero, se llevó a cabo la revisión conjunta de los planes de Dirección y sus planes subsidiarios, así como las acciones logísticas necesarias para dar inicio a las actividades operativas del contrato No. 130-2018, en virtud de lo anterior se realizó una visita de campo a las áreas destinadas para la custodia de los archivos de cada una de las dependencias, con el fin de determinar el volumen documental intervenir. Adicionalmente el Consejo Distrital de Archivo de Bogotá D.C por unanimidad de votos convalidaron la Tablas de Retención documental de la SJD, las cuales permiten a la SJD y al AGN proceder a la organización de los expedientes. Durante este periodo se realizaron 3 capacitaciones las cuales equivalen al 100% de lo programado para el mes de febrero, así mismo por medio del convenio 130 con el AGN se realizó la intervención de 8 ml de la serie historias laborales, y se adelanta la centralización de los archivos de la Dirección de Gestión Corporativa de la SJD._x000a_"/>
    <m/>
    <m/>
    <m/>
    <s v="3-2019-2689"/>
    <m/>
    <m/>
    <s v="3-2019-2689"/>
    <m/>
    <m/>
    <m/>
    <m/>
    <m/>
  </r>
  <r>
    <x v="1"/>
    <x v="0"/>
    <m/>
    <s v="ACCIÓN"/>
    <s v="AVANCE DE ADECUACIÓN Y DOTACIÓN DE LA SECRETARÍA JURÍDICA DISTRITAL PARA LA SJD"/>
    <s v="OPTIMIZACIÓN DE PROCESOS"/>
    <s v="GESTION ADMINISTRATIVA"/>
    <s v="DIRECCIÓN DE GESTIÓN CORPORATIVA"/>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s v="Suma"/>
    <s v="Trimestral"/>
    <x v="0"/>
    <m/>
    <m/>
    <m/>
    <s v="ND"/>
    <s v="ND"/>
    <n v="1"/>
    <n v="1"/>
    <n v="1"/>
    <s v="ND"/>
    <s v="ND"/>
    <n v="1"/>
    <n v="0"/>
    <m/>
    <n v="0"/>
    <n v="0.4"/>
    <n v="0.4"/>
    <n v="0.2"/>
    <n v="0"/>
    <m/>
    <m/>
    <m/>
    <s v="No obstante que la medición se reporta los avances a partir del segundo trimestre, en el primer trimestre se efectuó revisión a las especificaciones técnicas para la conratación"/>
    <m/>
    <m/>
    <m/>
    <s v="3-2019-2689"/>
    <m/>
    <m/>
    <s v="3-2019-2689"/>
    <m/>
    <m/>
    <m/>
    <m/>
    <m/>
  </r>
  <r>
    <x v="2"/>
    <x v="0"/>
    <m/>
    <s v="ACCIÓN"/>
    <s v="428 NÚMERO DE DIRECTRICES EN MATERIA DE POLÍTICA PÚBLICA DISCIPLINARIA DISTRITAL FORMULADAS POR LA DDAD"/>
    <s v="RESPALDO JURÍDICO QUE GENERA CONFIANZA. "/>
    <s v="GESTIÓN DISCIPLINARIA DISTRITAL"/>
    <s v="DIRECCIÓN DISTRITAL DE ASUNTOS DISCIPLINARIOS"/>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s v="Suma"/>
    <s v="Trimestral"/>
    <x v="0"/>
    <s v="Profesional universitario grado15"/>
    <s v="Profesional universitario grado15 "/>
    <s v="Director (a) Distrital de Asuntos Disciplinarios"/>
    <n v="0"/>
    <n v="2"/>
    <n v="2"/>
    <n v="2"/>
    <n v="2"/>
    <n v="0"/>
    <n v="2"/>
    <n v="2"/>
    <n v="0"/>
    <m/>
    <n v="0"/>
    <n v="1"/>
    <n v="1"/>
    <n v="0"/>
    <n v="0"/>
    <m/>
    <m/>
    <m/>
    <s v="Para el primer trimestre de 2019 no se tiene programado avance, sin embargo la Dirección ha realizado  el levantamiento de los insumos para la construcción de las directrices en materia de política pública, mediante el Comité Distrital de Asuntos Disciplinarios realizado el día 21 de febrero de la presente anualidad con las observaciones y requerimientos de las cabezas de sector frente a los temas en materia disciplinaria, como en el diálogo ciudadano el cual, se contó con la participación de entidades vinculadas y adscritas quien aportaron ideas para la construcción de las políticas públicas en materia disciplinaria para la vigencia 2019._x000a_"/>
    <m/>
    <m/>
    <m/>
    <s v="3-2019-2676"/>
    <m/>
    <m/>
    <m/>
    <s v="CREACIÓN"/>
    <s v="VERSIÓN  1"/>
    <s v="ND"/>
    <s v="ND"/>
    <m/>
  </r>
  <r>
    <x v="2"/>
    <x v="0"/>
    <m/>
    <s v="ACCIÓN"/>
    <s v="429 NÚMERO DE SERVIDORES PÚBLICOS DEL DISTRITO ORIENTADOS EN TEMAS DE RESPONSABILIDAD DISCIPLINARIA"/>
    <s v="POSICIONAMIENTO COMO ENTE RECTOR"/>
    <s v="GESTIÓN DISCIPLINARIA DISTRITAL"/>
    <s v="DIRECCIÓN DISTRITAL DE ASUNTOS DISCIPLINARIOS"/>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s v="Suma"/>
    <s v="Trimestral"/>
    <x v="0"/>
    <s v="Profesional universitario grado15"/>
    <s v="Profesional universitario grado15"/>
    <s v="Director (a) Distrital de Asuntos Disciplinarios"/>
    <n v="0"/>
    <n v="2000"/>
    <n v="4000"/>
    <n v="4000"/>
    <n v="2000"/>
    <n v="0"/>
    <n v="2426"/>
    <n v="5990"/>
    <n v="584"/>
    <m/>
    <n v="527"/>
    <n v="1057"/>
    <n v="1000"/>
    <n v="1000"/>
    <n v="584"/>
    <m/>
    <m/>
    <m/>
    <s v="Para el primer trimestre de 2019 se tiene programado un avance del 20% el cual se cumplió de manera satisfactoria, lo que conlleva a la realizar la orientación a 527 servidores públicos de las siguientes entidades: IDU, Secretaría Distrital del Hábitat, UAE Catastro Distrital, Secretaria Distrital de Desarrollo Económico, Secretaría de Gobierno y Secretaría Jurídica Distrital, en los temas relacionados a la responsabilidad disciplinaria._x000a_Con esta avance de meta, logramos el mejoramiento en el conocimiento de la  responsabilidad disciplinaria de los servidores públicos del Distrito Capital para la mitigación de las conductas disciplinarias, Generando dentro de los Servidores y contratistas de los diferentes sectores del Distrito un gusto y un interés por el tema disciplinario,  beneficiando así a los Servidores Públicos para un mejor y mayor desempeño en sus funciones y al funcionamiento de las mismas entidades Distritales._x000a_Así mismo se realizó un trabajo colaborativo entre las entidades participantes y la Secretaría Jurídica Distrital generando confianza y respaldo frente a los temas disciplinarios, convirtiéndose la Dirección Distrital de Asuntos Disciplinarios como una Dirección el cual determina lineamientos en materia disciplinaria._x000a_Generando un impacto positivo frente a las demás entidades del Distrito, las cuales, solicitan la presencia institucional de la Secretaría Jurídica Distrital cuando se abordan temas relacionados en materia disciplinaria.  _x000a_"/>
    <m/>
    <m/>
    <m/>
    <s v="3-2019-2676"/>
    <m/>
    <m/>
    <m/>
    <s v="CREACIÓN"/>
    <s v="VERSIÓN  1"/>
    <s v="ND"/>
    <s v="ND"/>
    <m/>
  </r>
  <r>
    <x v="2"/>
    <x v="0"/>
    <m/>
    <s v="ACCIÓN"/>
    <s v="430 NÚMERO DE CAPACITACIONES BRINDADAS A LOS OPERADORES DISCIPLINARIOS DISTRITALES EN TEMAS PROPIOS DEL DERECHO DISCIPLINARIO"/>
    <s v="POSICIONAMIENTO COMO ENTE RECTOR"/>
    <s v="GESTIÓN DISCIPLINARIA DISTRITAL"/>
    <s v="DIRECCIÓN DISTRITAL DE ASUNTOS DISCIPLINARIOS"/>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s v="Suma"/>
    <s v="Trimestral"/>
    <x v="0"/>
    <s v="Profesional universitario grado15"/>
    <s v="Profesional universitario grado15"/>
    <s v="Director (a) Distrital de Asuntos Disciplinarios"/>
    <n v="1"/>
    <n v="1"/>
    <n v="2"/>
    <n v="1"/>
    <n v="0"/>
    <n v="1"/>
    <n v="1"/>
    <n v="2"/>
    <n v="0.05"/>
    <m/>
    <n v="0.05"/>
    <n v="0.35"/>
    <n v="0.35"/>
    <n v="0.25"/>
    <n v="0.05"/>
    <m/>
    <m/>
    <m/>
    <s v="Para el primer trimestre de 2019 se tiene programado un avance del 0.5% el cual se cumplió de manera satisfactoria, lo que conlleva a realizar actividades orientadas  la etapa precontractual con el acompañamiento y apoyo de la Dirección de gestión corporativa, Dirección de Política e informática y  la Dirección Distrital de Inspección Vigilancia y Control de personas Jurídicas sin ánimo de lucro._x000a_"/>
    <m/>
    <m/>
    <m/>
    <s v="3-2019-2676"/>
    <m/>
    <m/>
    <m/>
    <s v="CREACIÓN"/>
    <s v="VERSIÓN  1"/>
    <s v="ND"/>
    <s v="ND"/>
    <m/>
  </r>
  <r>
    <x v="2"/>
    <x v="1"/>
    <m/>
    <s v="GESTIÓN"/>
    <s v="AVANCE EN LA HERRAMIENTA DE SEGUIMIENTO Y CONTROL A LAS DIRECTIVAS EN MATERIA DISCIPLINARIA. "/>
    <s v="OPTIMIZACIÓN DE PROCESOS"/>
    <s v="GESTIÓN DISCIPLINARIA DISTRITAL"/>
    <s v="DIRECCIÓN DISTRITAL DE ASUNTOS DISCIPLINARIOS"/>
    <s v="PLAN DE GESTIÓN"/>
    <m/>
    <m/>
    <m/>
    <s v="Porcentaje de avance en la implementación de la herramienta de seguimiento y control a conductas con mayor incidencia disiciplinaria"/>
    <s v="Herramienta de seguimiento y control"/>
    <m/>
    <m/>
    <m/>
    <m/>
    <m/>
    <m/>
    <m/>
    <m/>
    <s v="Suma"/>
    <s v="Trimestral"/>
    <x v="0"/>
    <s v="Profesional universitario grado15"/>
    <s v="Profesional universitario grado15"/>
    <s v="Director (a) Distrital de Asuntos Disciplinarios"/>
    <s v="ND"/>
    <n v="0.6"/>
    <n v="0.4"/>
    <m/>
    <m/>
    <s v="ND"/>
    <n v="0.6"/>
    <n v="0.4"/>
    <s v="CUMPLIDO"/>
    <s v="CUMPLIDO"/>
    <m/>
    <m/>
    <m/>
    <m/>
    <m/>
    <m/>
    <m/>
    <m/>
    <s v="CUMPLIDO"/>
    <s v="CUMPLIDO"/>
    <s v="CUMPLIDO"/>
    <s v="CUMPLIDO"/>
    <m/>
    <m/>
    <m/>
    <m/>
    <m/>
    <m/>
    <m/>
    <m/>
    <n v="2"/>
  </r>
  <r>
    <x v="2"/>
    <x v="0"/>
    <m/>
    <s v="GESTIÓN"/>
    <s v="Porcentaje de quejas disciplinarias radicadas y evaluadas en la Dirección Distrital de Asuntos Disciplinarios, de competencia normativa."/>
    <s v="OPTIMIZACIÓN DE PROCESOS"/>
    <s v="CONTROL INTERNO DISCIPLINARIO"/>
    <s v="DIRECCIÓN DISTRITAL DE ASUNTOS DISCIPLINARIOS"/>
    <s v="PLAN DE GESTIÓN"/>
    <s v="PROCESOS"/>
    <m/>
    <m/>
    <s v="Sumatoria de las quejas disiciplinarias evaluadas / Total de quejas radicadas"/>
    <s v="Quejas evaluadas"/>
    <s v="Número de quejas evaluadas"/>
    <s v="Número de quejas disiciplinarias radicadas"/>
    <s v="Total de quejas disiciplinarias que cuenten con proyecto de decisión que en derecho corresponde"/>
    <s v="Total de quejas disiciplinarias formales cuyo merito originó una actuación disciplinaria"/>
    <s v="MEMORANDOS DE  - PLANILLA"/>
    <s v="ACTAS DE REPARTO"/>
    <s v="nd"/>
    <s v="nd"/>
    <s v="Constante"/>
    <m/>
    <x v="0"/>
    <m/>
    <m/>
    <m/>
    <m/>
    <s v="ND"/>
    <s v="ND"/>
    <n v="1"/>
    <n v="1"/>
    <s v="ND"/>
    <s v="ND"/>
    <s v="ND"/>
    <n v="1"/>
    <m/>
    <n v="1"/>
    <n v="1"/>
    <n v="1"/>
    <n v="1"/>
    <n v="1"/>
    <m/>
    <m/>
    <m/>
    <s v="Se recibieron ,radicadron, numeraron y repartieron 47 quejas que llegaron a la Dirección, las cuales se evaluaron y se proyectaron los autos respectivos"/>
    <m/>
    <m/>
    <m/>
    <s v="3-2019-2676"/>
    <m/>
    <m/>
    <m/>
    <m/>
    <m/>
    <m/>
    <m/>
    <m/>
  </r>
  <r>
    <x v="2"/>
    <x v="1"/>
    <m/>
    <s v="GESTIÓN"/>
    <s v="QUEJAS DISCIPLINARIAS RADICADAS EN LA DIRECCIÓN DISTRITAL DE ASUNTOS DISCIPLINARIOS "/>
    <s v="OPTIMIZACIÓN DE PROCESOS"/>
    <s v="CONTROL INTERNO DISCIPLINARIO"/>
    <s v="DIRECCIÓN DISTRITAL DE ASUNTOS DISCIPLINARIOS"/>
    <s v="PLAN DE GESTIÓN"/>
    <s v="PROCESOS"/>
    <m/>
    <m/>
    <s v="Sumatoria de las quejas disiciplinarias "/>
    <s v="Quejas radicadas"/>
    <s v="Asuntos recepcionados "/>
    <s v="Asunto Tramitados "/>
    <s v="suma del numero de PQR´S "/>
    <s v="suma del numero de asuntos que se tramitan"/>
    <s v="SIGA, SDQS"/>
    <s v="SIGA, SDQS"/>
    <s v="nd"/>
    <s v="nd"/>
    <s v="Constante"/>
    <m/>
    <x v="0"/>
    <m/>
    <m/>
    <m/>
    <m/>
    <m/>
    <n v="1"/>
    <n v="1"/>
    <n v="1"/>
    <m/>
    <m/>
    <n v="1"/>
    <s v="FINALIZADO"/>
    <s v="FINALIZADO"/>
    <m/>
    <m/>
    <m/>
    <m/>
    <m/>
    <m/>
    <m/>
    <m/>
    <s v="FINALIZADO"/>
    <s v="FINALIZADO"/>
    <s v="FINALIZADO"/>
    <s v="FINALIZADO"/>
    <m/>
    <m/>
    <m/>
    <m/>
    <m/>
    <m/>
    <m/>
    <m/>
    <n v="1"/>
  </r>
  <r>
    <x v="2"/>
    <x v="1"/>
    <m/>
    <s v="GESTIÓN"/>
    <s v="AVANCE EN LA METODOLOGÍA DE VERIFICACIÓN Y ACTUALIZACIÓN DEL S.I.D. 3"/>
    <s v="OPTIMIZACIÓN DE PROCESOS"/>
    <s v="GESTIÓN DISCIPLINARIA DISTRITAL"/>
    <s v="DIRECCIÓN DISTRITAL DE ASUNTOS DISCIPLINARIOS"/>
    <s v="PLAN DE GESTIÓN"/>
    <s v="PROCESOS"/>
    <m/>
    <m/>
    <s v="Porcentaje de avance en la metodología de verificación de la impelementación y actualización del SID"/>
    <s v="Metodología de verificación"/>
    <m/>
    <m/>
    <m/>
    <m/>
    <m/>
    <m/>
    <m/>
    <m/>
    <s v="Suma"/>
    <s v="Trimestral"/>
    <x v="0"/>
    <m/>
    <m/>
    <m/>
    <s v="ND"/>
    <n v="0.4"/>
    <s v="CUMPLIDO"/>
    <m/>
    <m/>
    <s v="ND"/>
    <n v="0.39999999999999997"/>
    <n v="0.6"/>
    <n v="0"/>
    <m/>
    <m/>
    <m/>
    <m/>
    <m/>
    <m/>
    <m/>
    <m/>
    <m/>
    <s v="CUMPLIDO"/>
    <s v="CUMPLIDO"/>
    <s v="CUMPLIDO"/>
    <s v="CUMPLIDO"/>
    <s v="CUMPLIDO"/>
    <s v="CUMPLIDO"/>
    <s v="CUMPLIDO"/>
    <s v="CUMPLIDO"/>
    <s v="FALTA FICHA "/>
    <m/>
    <m/>
    <m/>
    <n v="2"/>
  </r>
  <r>
    <x v="3"/>
    <x v="0"/>
    <m/>
    <s v="GESTIÓN"/>
    <s v="PROCENTAJE DE ENTIDADES DISTRITALES CON SEGUIMIENTO A LA INFORMACIÓN REGISTRADA EN SIPROJ"/>
    <s v="POSICIONAMIENTO COMO ENTE RECTOR"/>
    <s v="GESTIÓN JUDICIAL Y EXTRAJUDICIAL DEL DISTRITO"/>
    <s v="DIRECCIÓN DISTRITAL DE DEFENSA JUDICIAL Y PREVENCIÓN DEL DAÑO ANTIJURÍDICO"/>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s v="Constante"/>
    <s v="Trimestral"/>
    <x v="0"/>
    <s v="Profesional Universitario Grado 1"/>
    <s v="Profesional Universitario Grado 1"/>
    <s v="Director(a) Distirtal de Defensa Judicial y Prevención del Daño Antijurídico  "/>
    <s v="ND"/>
    <n v="1"/>
    <n v="1"/>
    <n v="1"/>
    <n v="1"/>
    <s v="ND"/>
    <n v="1"/>
    <n v="1"/>
    <n v="0.2"/>
    <m/>
    <n v="0.2"/>
    <n v="0.5"/>
    <n v="0.15"/>
    <n v="0.15"/>
    <n v="0.2"/>
    <m/>
    <m/>
    <m/>
    <s v="Para el primer trimestre de 2019 se tiene programado un avance del 20% el cual se cumplió de manera satisfactoria, lo que conlleva a realizar actividades orientadas al mejoramiento de la información contenida en el SIPROJ. Durante el primer trimestre de 2019 en la Secretaría Jurídica Distrital se notificaron 292 . Con la Circular N. 002 de 2019 La Dirección Distrital de Defensa Judicial y Prevención del Daño Antijurídico de la Secretaría Jurídica Distrital, dio a conocer el cronograma de mesas de trabajo con cada una de las entidades y organismos del Distrito Capital, con el fin de hacer seguimiento, y en caso de ser necesario, actualizar, corregir y/o depurar la información registrada por cada una.  En dicha Circular se convocó a todas las entidades a mesas de trabajo las cuales deberán estar integradas por los jefes de las oficinas jurídicas o la quien haga sus veces, de control interno, financieras, el gestor del sistema designado, junto con el respectivo grupo de trabajo y los administradores generales del SIPROJ-WEB._x000a_"/>
    <m/>
    <m/>
    <m/>
    <s v="3-2019-2642 / 3-2019-3167"/>
    <m/>
    <m/>
    <m/>
    <s v="FALTA FICHA "/>
    <m/>
    <m/>
    <m/>
    <m/>
  </r>
  <r>
    <x v="3"/>
    <x v="0"/>
    <m/>
    <s v="ACCIÓN"/>
    <s v="PORCENTAJE DE EFICIENCIA FISCAL EN LA DEFENSA JUDICIAL DE LOS INTERESES DEL DISTRITO CAPITAL"/>
    <s v="RESPALDO JURÍDICO QUE GENERA CONFIANZA. "/>
    <s v="GESTIÓN JUDICIAL Y EXTRAJUDICIAL DEL DISTRITO"/>
    <s v="DIRECCIÓN DISTRITAL DE DEFENSA JUDICIAL Y PREVENCIÓN DEL DAÑO ANTIJURÍDICO"/>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s v="Constante"/>
    <s v="Trimestral"/>
    <x v="1"/>
    <s v="Profesional Universitario Grado 1"/>
    <s v="Profesional Universitario Grado 1"/>
    <s v="Director(a) Distirtal de Defensa Judicial y Prevención del Daño Antijurídico  "/>
    <n v="0.82"/>
    <n v="0.82"/>
    <n v="0.82"/>
    <n v="0.82"/>
    <n v="0.82"/>
    <n v="0.9"/>
    <n v="0.89"/>
    <n v="0.88"/>
    <n v="0.9"/>
    <m/>
    <n v="0.82"/>
    <n v="0.82"/>
    <n v="0.82"/>
    <n v="0.82"/>
    <n v="0.9"/>
    <m/>
    <m/>
    <m/>
    <s v="El  90% está representado en el valor de las pretensiones indexadas de los PROCESOS que finalizaron con fallo a favor de las entidades del Distrito Capital. El impacto del éxito de eficiencia fiscal acumulado en términos de pretensiones indexadas ha permitido ahorrar a la ciudad $3.4 Billones de pesos aproximadamente, y el D.C. ha sido condenado en cerca de 377 mil millones de pesos._x000a_VALOR CONTINGENTE JUDICIAL: De acuerdo con la última valoración trimestral del contingente judicial, reportado por la Secretaría Distrital de Hacienda, con corte al 31 de diciembre de 2018, el valor del contingente judicial asciende a $4,6 billones de pesos._x000a_ _x000a_Es importante resaltar que el valor del contingente judicial es una valoración estimada de la suma que tendría que pagar el Distrito Capital en caso de perder todos los PROCESOS judiciales en contra, valorados al momento de la estimación económica del riesgo de pérdida._x000a_"/>
    <m/>
    <m/>
    <m/>
    <s v="3-2019-2642"/>
    <m/>
    <m/>
    <m/>
    <s v="MODIFICACIÓN"/>
    <s v="VERSIÓN  2"/>
    <m/>
    <m/>
    <m/>
  </r>
  <r>
    <x v="3"/>
    <x v="0"/>
    <m/>
    <s v="GESTIÓN"/>
    <s v="DIRECTRICES O PROYECTOS NORMATIVOS ELABORADOS DE REPRESENTACIÓN JUDICIAL Y EXTRAJUDICIAL PARA LA ADMINISTRACIÓN DISTRITAL"/>
    <s v="POSICIONAMIENTO COMO ENTE RECTOR"/>
    <s v="GESTIÓN JUDICIAL Y EXTRAJUDICIAL DEL DISTRITO"/>
    <s v="DIRECCIÓN DISTRITAL DE DEFENSA JUDICIAL Y PREVENCIÓN DEL DAÑO ANTIJURÍDICO"/>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s v="Suma"/>
    <s v="Trimestral"/>
    <x v="0"/>
    <s v="Profesional Universitario Grado 1"/>
    <s v="Profesional Universitario Grado 1"/>
    <s v="Director(a) Distirtal de Defensa Judicial y Prevención del Daño Antijurídico  "/>
    <s v="ND"/>
    <n v="2"/>
    <n v="2"/>
    <n v="2"/>
    <n v="2"/>
    <s v="ND"/>
    <n v="7"/>
    <n v="2"/>
    <n v="0"/>
    <m/>
    <n v="0"/>
    <n v="1"/>
    <n v="0"/>
    <n v="1"/>
    <n v="0"/>
    <m/>
    <m/>
    <m/>
    <s v="La Dirección se encuentra participando de manera activa en el PROYECTO DE ACTO ADMINISTRATIVO SOBRE PREVENCIÓN DEL DAÑO Y POLITICAS DE DEFENSA. De manera complementaria, desde la Dirección se han proyectado los siguientes actos administrativos: Resolución 009 La Dirección se encuentra participando de manera activa en el PROYECTO DE ACTO ADMINISTRATIVO SOBRE PREVENCIÓN DEL DAÑO Y POLITICAS DE DEFENSA._x000a_Decreto No 2  Por medio del cual se adoptan medidas administrativas para el cumplimiento de la sentencia proferida por el Tribunal Administrativo de Cundinamarca, Sección Primera, Subsección A en la Acción Popular No. 25000231500020050234501_x000a__x000a_"/>
    <m/>
    <m/>
    <m/>
    <s v="3-2019-2642"/>
    <m/>
    <m/>
    <m/>
    <s v="FALTA FICHA "/>
    <m/>
    <m/>
    <m/>
    <m/>
  </r>
  <r>
    <x v="3"/>
    <x v="0"/>
    <m/>
    <s v="ACCIÓN"/>
    <s v="ÉXITO PROCESAL EN EL DISTRITO CAPITAL"/>
    <s v="POSICIONAMIENTO COMO ENTE RECTOR"/>
    <s v="GESTIÓN JUDICIAL Y EXTRAJUDICIAL DEL DISTRITO"/>
    <s v="DIRECCIÓN DISTRITAL DE DEFENSA JUDICIAL Y PREVENCIÓN DEL DAÑO ANTIJURÍDICO"/>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x v="1"/>
    <s v="Profesional Universitario Grado 1"/>
    <s v="Profesional Universitario Grado 1"/>
    <s v="Director(a) Distirtal de Defensa Judicial y Prevención del Daño Antijurídico  "/>
    <n v="0.82"/>
    <n v="0.82"/>
    <n v="0.82"/>
    <n v="0.82"/>
    <n v="0.82"/>
    <n v="0.89"/>
    <n v="0.87270000000000003"/>
    <n v="0.83689999999999998"/>
    <n v="0.83340000000000003"/>
    <m/>
    <n v="0.82"/>
    <n v="0.82"/>
    <n v="0.82"/>
    <n v="0.82"/>
    <n v="0.83340000000000003"/>
    <m/>
    <m/>
    <m/>
    <s v="Alcanza un 83,34% de éxito prcoesal, representado por la cantidad de fallos a favor de las entidades del distrito como proporción del total de fallos en el periodo de análisis. "/>
    <m/>
    <m/>
    <m/>
    <s v="3-2019-2642"/>
    <m/>
    <m/>
    <m/>
    <s v="MODIFICACIÓN"/>
    <s v="VERSIÓN  2"/>
    <m/>
    <m/>
    <m/>
  </r>
  <r>
    <x v="3"/>
    <x v="0"/>
    <m/>
    <s v="GESTIÓN"/>
    <s v="PORCENTAJE DE PROCESOS JUDICIALES Y EXTRAJUDICIALES DE LA D.D.D.J. REPRESENTADOS JURÍDICAMENTE"/>
    <s v="POSICIONAMIENTO COMO ENTE RECTOR"/>
    <s v="GESTIÓN JUDICIAL Y EXTRAJUDICIAL DEL DISTRITO"/>
    <s v="DIRECCIÓN DISTRITAL DE DEFENSA JUDICIAL Y PREVENCIÓN DEL DAÑO ANTIJURÍDICO"/>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s v="Constante"/>
    <s v="Trimestral"/>
    <x v="0"/>
    <s v="Profesional Universitario Grado 1"/>
    <s v="Profesional Universitario Grado 1"/>
    <s v="Director(a) Distirtal de Defensa Judicial y Prevención del Daño Antijurídico  "/>
    <s v="ND"/>
    <n v="1"/>
    <n v="1"/>
    <n v="1"/>
    <n v="1"/>
    <s v="ND"/>
    <n v="1"/>
    <n v="1"/>
    <n v="0"/>
    <m/>
    <n v="1"/>
    <n v="1"/>
    <n v="1"/>
    <n v="1"/>
    <n v="1"/>
    <m/>
    <m/>
    <m/>
    <s v="Los abogados de representación que tienen a cargo PROCESOS terminados que se encuentran en cumplimiento, relacionan 11 PROCESOS de alto impacto para Bogotá, entre los cuales se cuentan: _x000a_Descontaminación del Rio Bogotá, Ejes viales, Recuperación del Espacio Público  y Vendedores Informales estacionarios, Semi-estacionarios y Ambulantes que ocupan irregularmente el espacio público, _x000a_San Juan de Dios, Predio Cantarrana, Cerros Orientales, Comunidad Muisca de Bosa, Baños Públicos, Espacio Público, Gavilanes_x000a__x000a__x000a_"/>
    <m/>
    <m/>
    <m/>
    <s v="3-2019-2642"/>
    <m/>
    <m/>
    <m/>
    <s v="CREACIÓN"/>
    <s v="VERSIÓN  1"/>
    <m/>
    <m/>
    <m/>
  </r>
  <r>
    <x v="4"/>
    <x v="0"/>
    <m/>
    <s v="ACCIÓN"/>
    <s v="422 NÚMERO DE DÍAS PROMEDIO UTILIZADO PARA LA EXPEDICIÓN DE CONCEPTOS"/>
    <s v="OPTIMIZACIÓN DE PROCESOS"/>
    <s v="GESTIÓN NORMATIVA Y CONCEPTUAL"/>
    <s v="DIRECCIÓN DISTRITAL DE DOCTRINA Y ASUNTOS NORMATIVOS"/>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x v="1"/>
    <s v="Secretaria de la DDDAN"/>
    <s v="Contratista de la DDDAN"/>
    <s v="Director(a) de la DDDAN"/>
    <n v="23"/>
    <n v="22.7"/>
    <n v="22.5"/>
    <n v="22.3"/>
    <n v="22"/>
    <n v="15"/>
    <n v="21.9"/>
    <n v="17.600000000000001"/>
    <n v="13"/>
    <m/>
    <n v="22.3"/>
    <n v="22.3"/>
    <n v="22.3"/>
    <n v="22.3"/>
    <n v="13"/>
    <m/>
    <m/>
    <m/>
    <s v="Durante el primer trimestre de 2019 fueron emitidos 7 conceptos jurídicos en un tiempo promedio de 13 días hábiles, mejorando la meta de 22,3 días hábiles. Estos conceptos están relacionados con los siguientes temas:_x000a_(10 dias) Cuestionario sobre la cancelación del uso exclusivo de un bien común en una Propiedad Horizontal_x000a_(23 días) Regímen de inhabilidades e incompatibilidades para aspirar a cargos de elección popular en las entidades distritales_x000a_(11 Días)Definición del Plazo y obligaciones condicionales en los contratos estatales_x000a_(23 y 14 Días) Contratos de prestación de servicios profesionales (2) _x000a_(7 Días) Inhabilidad del contratista de prestación de servicios _x000a_(3 días) Interrogantes respecto del deber legal de la Secretarías Distritales de cumplir los Decretos Distritales_x000a_"/>
    <m/>
    <m/>
    <m/>
    <s v="3-2019-2614"/>
    <m/>
    <m/>
    <s v="  3-2019-2614"/>
    <s v="CREACIÓN"/>
    <s v="VERSIÓN  1"/>
    <s v="ND"/>
    <s v="ND"/>
    <m/>
  </r>
  <r>
    <x v="4"/>
    <x v="1"/>
    <m/>
    <s v="GESTIÓN"/>
    <s v="CONSTRUCCIÓN Y PUESTA EN FUNCIONAMIENTO DEL COMITÉ DE DOCTRINA."/>
    <s v="OPTIMIZACIÓN DE PROCESOS"/>
    <s v="GESTIÓN NORMATIVA Y CONCEPTUAL"/>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x v="3"/>
    <m/>
    <m/>
    <m/>
    <s v="ND"/>
    <n v="1"/>
    <s v="CUMPLIDO"/>
    <s v="CUMPLIDO"/>
    <m/>
    <s v="ND"/>
    <n v="1"/>
    <s v="CUMPLIDO"/>
    <s v="CUMPLIDO"/>
    <s v="CUMPLIDO"/>
    <m/>
    <m/>
    <m/>
    <m/>
    <m/>
    <m/>
    <m/>
    <m/>
    <s v="CUMPLIDO"/>
    <s v="CUMPLIDO"/>
    <s v="CUMPLIDO"/>
    <s v="CUMPLIDO"/>
    <s v="CUMPLIDO"/>
    <s v="CUMPLIDO"/>
    <s v="CUMPLIDO"/>
    <s v="CUMPLIDO"/>
    <s v="CUMPLIDO"/>
    <s v="CUMPLIDO"/>
    <m/>
    <m/>
    <n v="2"/>
  </r>
  <r>
    <x v="4"/>
    <x v="1"/>
    <m/>
    <s v="GESTIÓN"/>
    <s v="IMPLEMENTACIÓN DE LA HERRAMIENTA DE SEGUIMIENTO DE LA DDDAN"/>
    <s v="OPTIMIZACIÓN DE PROCESOS"/>
    <s v="GESTIÓN NORMATIVA Y CONCEPTUAL"/>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s v="Suma"/>
    <m/>
    <x v="3"/>
    <m/>
    <m/>
    <m/>
    <s v="ND"/>
    <n v="0.6"/>
    <n v="0.4"/>
    <s v="CUMPLIDO"/>
    <s v="CUMPLIDO"/>
    <s v="ND"/>
    <n v="0.6"/>
    <n v="0.4"/>
    <s v="CUMPLIDO"/>
    <s v="CUMPLIDO"/>
    <m/>
    <m/>
    <m/>
    <m/>
    <m/>
    <m/>
    <m/>
    <m/>
    <s v="CUMPLIDO"/>
    <s v="CUMPLIDO"/>
    <s v="CUMPLIDO"/>
    <s v="CUMPLIDO"/>
    <s v="CUMPLIDO"/>
    <s v="CUMPLIDO"/>
    <s v="CUMPLIDO"/>
    <m/>
    <m/>
    <m/>
    <m/>
    <m/>
    <n v="2"/>
  </r>
  <r>
    <x v="4"/>
    <x v="0"/>
    <m/>
    <s v="GESTIÓN"/>
    <s v="Avance en la generación de proyectos de actos administrativos y otros documentos para firma del Alcalde Mayor y/o la Secretaría Jurídica Distrital"/>
    <s v="OPTIMIZACIÓN DE PROCESOS"/>
    <s v="GESTIÓN NORMATIVA Y CONCEPTUAL"/>
    <s v="DIRECCIÓN DISTRITAL DE DOCTRINA Y ASUNTOS NORMATIVOS"/>
    <s v="PLAN DE GESTIÓN"/>
    <m/>
    <m/>
    <m/>
    <m/>
    <m/>
    <m/>
    <s v="Por definir"/>
    <s v="Por definir"/>
    <s v="Por definir"/>
    <s v="Por definir"/>
    <s v="Por definir"/>
    <s v="Por definir"/>
    <s v="Por definir"/>
    <s v="Suma"/>
    <m/>
    <x v="2"/>
    <m/>
    <m/>
    <m/>
    <s v="ND"/>
    <s v="ND"/>
    <s v="ND"/>
    <n v="1"/>
    <m/>
    <s v="ND"/>
    <s v="ND"/>
    <s v="ND"/>
    <n v="0.25"/>
    <m/>
    <n v="0.25"/>
    <n v="0.25"/>
    <n v="0.25"/>
    <n v="0.25"/>
    <n v="0.25"/>
    <m/>
    <m/>
    <m/>
    <s v="Tuvieron lugar 54 mesas de trabajo para la discusión de Proyectos de Decreto y/o algunos otros asuntos de índole jurídica, las cuales han sido útiles para generar 8 actos administrativos._x000a_ _x000a_1.       Demanda contra Decreto 565/2017 - Humedales_x000a_2.       Instancias de coordinación_x000a_3.       Acciones predio Monteverde Humedal la Vaca_x000a_4.       Proyectos de Decreto Distrital de instancias de coordinación_x000a_5.       Revisión proyectos de Decreto Distrital racionalización de instancias SDG_x000a_6.       Revisión proyecto de Decreto único de Educación_x000a_7.       Revisión proyectos de Decreto Distrital de la SDCRD en trámite_x000a_8.       Revisión temas IDPYBA Delegación_x000a_9.       Proyecto modificación Decreto Distrital 351 de 2017_x000a_10.   Proyectos de Decretos y Acuerdos de la SDS_x000a_11.   Revisión observaciones proyecto de Decreto sobre embellecimiento fachadas_x000a_12.   Reglamentación Acuerdo Distrital 735 de 2019_x000a_13.   Publicación PP Transparencia_x000a_14.   Revisión proyecto de Decreto reglamentación Consejos locales de Gobierno_x000a_15.   Revisión comentarios y proyectos de comentarios de Acuerdo_x000a_16.   Revisión relación proyectos de Acuerdo y Decreto para trámite de firma del Alcalde_x000a_17.   Proyecto de Decreto Distrital asignación competencia disciplinaria Alcalde en SJD_x000a_18.   Revisión Proyecto de Decreto Único SED_x000a_19.   Proyecto de Decreto estacionamiento en vía_x000a_20.   Solicitud modificación Directiva 005 de 2018 - Alcalde Mayor_x000a_21.   Revisión proyecto de Convenio Acce Norte II_x000a_22.   Revisión Proyecto de Decreto SUGA y VIARTE_x000a_23.   Revisión trámite de actos posesión cabildos indígenas de Bogotá_x000a_24.   Definir acciones diálogos ciudadanos año 2019_x000a_25.   Concepto vacantes Consejo de Justicia_x000a_26.   Concepto 1848 de 2017 - Consejo de Estado - SCSR_x000a_27.   Resolución Manual de Funciones SJD_x000a_28.   Modificación Directiva N 005 de 2018_x000a_29.   Proyecto de Decreto Fenicia_x000a_30.   Proyecto modificación Directiva APP_x000a_31.   Proyecto de Decreto Distrital pico y placa emergencia ambiental_x000a_32.   Revisión trámite de Decretos Distritales PROCESOS disciplinarios competencia Alcalde Mayor_x000a_33.   Proyecto de circular conjunta lineamientos Venezolanos_x000a_34.   Revisión Resolución instrumentos Archivísticos PGD - PINAR - TRD_x000a_35.   Revisión proyecto de Decreto mecanismos de cargas urbanísticas_x000a_36.   Proyectos Decreto Distrital modificación estructura organizacional de SDG_x000a_37.   Revisión Resolución costos de reproducción_x000a_38.   Revisión Resolución Instrumentos Archivísticos TRD_x000a_39.   Trámite solicitud revocatoria directa Decreto Distrital 674 de 2018_x000a_40.   Jornada comunicación de avances sesión 11 de diciembre de 2018 - Comisión intersectorial SIGD_x000a_41.   Proyecto Acuerdo Distrital organización y funcionamiento de las localidades_x000a_42.   Revisión proyecto de Decreto Distrital revocatoria Decreto Distrital 674 de 2018_x000a_43.   Revisión del proyecto de Resolución que modifica Resolución 436/11 SG Cumplimiento fallo Guadalupe_x000a_44.   Publicidad en movimiento - Decreto Distrital 506 de 2003_x000a_45.   Proyecto de Decreto SUGA_x000a_46.   Decreto aprovechamiento económico de las APP_x000a_47.   Requisitos urbanos licitación CAD_x000a_48.   Revisión Resolución TRD_x000a_49.   Revisión conjunta del proyecto de Resolución de Modificación de las Resoluciones 042/2012 y 044 /2013 (María Paz)_x000a_50.   Temas Registro Instrumentos Públicos_x000a_51.   Revisión proyecto Voto Nacional_x000a_52.   Creación del Sistema Local de Coordinación_x000a_53.   Revisión pacto por la Transparencia para la lucha contra la corrupción_x000a_54.   Propuesta política de tratamiento de datos en el DC / Directiva intercambio de información de datos_x000a__x000a_Por último, adicional a los descrito anteriormente y dando cumplimiento a la Resolución 102 de 2017 de la Secretaría Jurídica Distrital, modificada por la Resolución 121 de 2017 de la Secretaría Jurídica Distrital que instituyó el Comité de Doctrina con el objeto de analizar, definir, determinar y orientar el ejercicio de la actividad conceptual al interior de la Secretaría Jurídica Distrital, en el periodo se han realizado 3 Comités así:_x000a_- Fecha 30/01/2019. Temas: Comités de conciliación en empresas de servicios públicos mixtos – Grupo de Energía._x000a_- Fecha 28/02/2019. Temas: concepto unificador reconocimiento y compensación de vacaciones._x000a_- Fecha 27/03/2019. Temas: improcedencia de la revocatoria de los actos administrativos expedidos por el Alcalde.._x000a_"/>
    <m/>
    <m/>
    <m/>
    <s v="3-2019-2614"/>
    <m/>
    <m/>
    <m/>
    <m/>
    <m/>
    <m/>
    <m/>
    <m/>
  </r>
  <r>
    <x v="4"/>
    <x v="1"/>
    <m/>
    <s v="GESTIÓN"/>
    <s v="AVANCE EN LA CONSTRUCCIÓN Y PUESTA EN FUNCIONAMIENTO DEL ESPACIO DE DIÁLOGO JURÍDICO."/>
    <s v="OPTIMIZACIÓN DE PROCESOS"/>
    <s v="GESTIÓN NORMATIVA Y CONCEPTUAL"/>
    <s v="DIRECCIÓN DISTRITAL DE DOCTRINA Y ASUNTOS NORMATIVOS"/>
    <s v="PLAN DE GESTIÓN"/>
    <m/>
    <m/>
    <m/>
    <m/>
    <m/>
    <m/>
    <s v="Por definir"/>
    <s v="Por definir"/>
    <s v="Por definir"/>
    <s v="Por definir"/>
    <s v="Por definir"/>
    <s v="Por definir"/>
    <s v="Por definir"/>
    <s v="Suma"/>
    <m/>
    <x v="3"/>
    <m/>
    <m/>
    <m/>
    <s v="ND"/>
    <s v="ND"/>
    <n v="1"/>
    <s v="CUMPLIDO"/>
    <s v="CUMPLIDO"/>
    <s v="ND"/>
    <s v="ND"/>
    <n v="1"/>
    <s v="CUMPLIDO"/>
    <s v="CUMPLIDO"/>
    <m/>
    <m/>
    <m/>
    <m/>
    <m/>
    <m/>
    <m/>
    <m/>
    <s v="CUMPLIDO"/>
    <s v="CUMPLIDO"/>
    <s v="CUMPLIDO"/>
    <s v="CUMPLIDO"/>
    <m/>
    <m/>
    <m/>
    <s v="CUMPLIDO"/>
    <s v="CUMPLIDO"/>
    <s v="CUMPLIDO"/>
    <m/>
    <m/>
    <n v="2"/>
  </r>
  <r>
    <x v="5"/>
    <x v="0"/>
    <m/>
    <s v="ACCIÓN"/>
    <s v="426 NÚMERO DE CIUDADANOS ORIENTADOS EN DERECHOS Y OBLIGACIONES DE LAS ENTIDADES SIN ÁNIMO DE LUCRO - ESAL"/>
    <s v="RESPALDO JURÍDICO QUE GENERA CONFIANZA. "/>
    <s v="INSPECCIÓN VIGILANCIA Y CONTROL ESAL"/>
    <s v="DIRECCIÓN DISTRITAL DE INSPECCIÓN, VIGILANCIA Y CONTROL DE PERSONAS JURÍDICAS SIN ÁNIMO DE LUCRO"/>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s v="Suma"/>
    <s v="Mensual"/>
    <x v="0"/>
    <s v="Profesional Universitario Grado 18/ Contratista"/>
    <s v="Profesional Universitario Grado 18/ Contratista"/>
    <s v="Director(a) Distirtal de Inspección Vigilancia y Control de PJ Sin Ánimo de Lucro"/>
    <n v="400"/>
    <n v="600"/>
    <n v="800"/>
    <n v="800"/>
    <n v="400"/>
    <n v="402"/>
    <n v="663"/>
    <n v="819"/>
    <n v="0"/>
    <m/>
    <n v="0"/>
    <n v="0"/>
    <n v="600"/>
    <n v="200"/>
    <m/>
    <m/>
    <m/>
    <m/>
    <s v="En el primer trimestre del 2019, se trabajó con las Direcciones Distritales de Asuntos Disciplinarios y Política e Informática con el fin de determinar el objeto contractual y las obligaciones para el contrato de Operador Logístico, así como adelantar los documentos previos de para la Licitación Pública. Así mismo, se gestionaron las revisiones con la Dirección de Gestión Corporativa para los ajustes correspondientes. Los cuales fueron radicados el 15 de marzo con el número 3-2019-2111._x000a_"/>
    <m/>
    <m/>
    <m/>
    <m/>
    <m/>
    <m/>
    <s v="3-2019-2710"/>
    <s v="CREACIÓN"/>
    <s v="VERSIÓN  1"/>
    <s v="ND"/>
    <s v="ND"/>
    <m/>
  </r>
  <r>
    <x v="5"/>
    <x v="0"/>
    <m/>
    <s v="ACCIÓN"/>
    <s v="427 PORCENTAJE DE PERCEPCIÓN DE LOS SERVICIOS PRESTADOS A ENTIDADES SIN ÁNIMO DE LUCRO - ESAL"/>
    <s v="POSICIONAMIENTO COMO ENTE RECTOR"/>
    <s v="INSPECCIÓN VIGILANCIA Y CONTROL ESAL"/>
    <s v="DIRECCIÓN DISTRITAL DE INSPECCIÓN, VIGILANCIA Y CONTROL DE PERSONAS JURÍDICAS SIN ÁNIMO DE LUCRO"/>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s v="Creciente"/>
    <s v="Semestral"/>
    <x v="0"/>
    <s v="Profesional Universitario Grado 18 / Contratista"/>
    <s v="Profesional Universitario Grado 18 / Contratista"/>
    <s v="Director(a) Distirtal de Inspección Vigilancia y Control de PJ Sin Ánimo de Lucro"/>
    <n v="0.86"/>
    <n v="0.86099999999999999"/>
    <n v="0.86499999999999999"/>
    <n v="0.86699999999999999"/>
    <n v="0.87"/>
    <n v="0.87"/>
    <n v="0.91300000000000003"/>
    <n v="0.92"/>
    <n v="0.92"/>
    <m/>
    <n v="0"/>
    <n v="0.87"/>
    <n v="0"/>
    <n v="0.87"/>
    <n v="0.92"/>
    <m/>
    <m/>
    <m/>
    <s v="El 92% correponde a la medición del 4to trimestre de 2018.  Durante el 1er trimestre de 2019 se adelantaron las gestiones administrativas correspondientes para adelantar las definiciones de los objetos contractuales, perfiles y hojas de vida, y su respectiva contratación_x000a_"/>
    <m/>
    <m/>
    <m/>
    <m/>
    <m/>
    <m/>
    <s v="3-2019-2710"/>
    <s v="CREACIÓN"/>
    <s v="VERSIÓN  1"/>
    <s v="ND"/>
    <s v="ND"/>
    <m/>
  </r>
  <r>
    <x v="5"/>
    <x v="0"/>
    <m/>
    <s v="GESTIÓN"/>
    <s v="AVANCE DEL DOCUMENTO TÉCNICO PARA LA FORMULACIÓN DE POLÍTICA DE IVC EN EL DISTRITO CAPITAL"/>
    <s v="POSICIONAMIENTO COMO ENTE RECTOR"/>
    <s v="INSPECCIÓN VIGILANCIA Y CONTROL ESAL"/>
    <s v="DIRECCIÓN DISTRITAL DE INSPECCIÓN, VIGILANCIA Y CONTROL DE PERSONAS JURÍDICAS SIN ÁNIMO DE LUCRO"/>
    <s v="PLAN DE GESTIÓN"/>
    <m/>
    <m/>
    <m/>
    <s v="Porcentaje de avance del documento técnico para la formulación de política de IVC en el distrito capital"/>
    <s v="Documento Técnico"/>
    <s v="pendiente"/>
    <m/>
    <m/>
    <m/>
    <m/>
    <m/>
    <s v="nd"/>
    <s v="nd"/>
    <s v="Creciente"/>
    <s v="Trimestral"/>
    <x v="0"/>
    <m/>
    <m/>
    <m/>
    <s v="ND"/>
    <n v="0.3"/>
    <n v="0.6"/>
    <n v="1"/>
    <m/>
    <s v="ND"/>
    <n v="0.3"/>
    <n v="0.6"/>
    <n v="1"/>
    <m/>
    <n v="0.1"/>
    <m/>
    <m/>
    <m/>
    <n v="0.1"/>
    <s v="CUMPLIDO"/>
    <s v="CUMPLIDO"/>
    <s v="CUMPLIDO"/>
    <s v="Se socializó la metodología realizada para la construcción del Documento Técnico en la Fase Preparatoria, según los lineamientos de la Secretaría Distrital de Planeación y la Guía para la formulación e implementación de políticas públicas del Distrito, se presentaron los antecedentes del trabajo realizado, la situación problemática definida, los sectores identificados que pueden trabajar principalmente los problemas encontrados, concluyendo que es un trabajo muy interesante, y pertinente en el marco de la inspección, vigilancia y control. Con esta actividad se da por cumplido el compromiso definido en el indicador_x000a_"/>
    <m/>
    <m/>
    <m/>
    <m/>
    <m/>
    <m/>
    <s v="3-2019-2710"/>
    <m/>
    <m/>
    <m/>
    <m/>
    <m/>
  </r>
  <r>
    <x v="5"/>
    <x v="1"/>
    <m/>
    <s v="GESTIÓN"/>
    <s v="AVANCE EN EL FORTALECMIENTO DE UN CANAL  DE COMUNICACIÓN QUE OPTIMICE LA ATENCIÓN A LA CIUDADANÍA"/>
    <s v="RESPALDO JURÍDICO QUE GENERA CONFIANZA. "/>
    <s v="INSPECCIÓN VIGILANCIA Y CONTROL ESAL"/>
    <s v="DIRECCIÓN DISTRITAL DE INSPECCIÓN, VIGILANCIA Y CONTROL DE PERSONAS JURÍDICAS SIN ÁNIMO DE LUCRO"/>
    <s v="PLAN DE GESTIÓN"/>
    <m/>
    <m/>
    <m/>
    <s v="Porcentaje de avance en el fortalecmiento de un canal  de comunicaciónque optimice la atención a la ciudadanía"/>
    <m/>
    <m/>
    <m/>
    <m/>
    <m/>
    <m/>
    <m/>
    <m/>
    <m/>
    <s v="Suma"/>
    <s v="Trimestral"/>
    <x v="0"/>
    <m/>
    <m/>
    <m/>
    <s v="ND"/>
    <n v="1"/>
    <s v="CUMPLIDO"/>
    <s v="CUMPLIDO"/>
    <s v="CUMPLIDO"/>
    <s v="ND"/>
    <n v="1"/>
    <s v="CUMPLIDO"/>
    <s v="CUMPLIDO"/>
    <s v="CUMPLIDO"/>
    <m/>
    <m/>
    <m/>
    <m/>
    <m/>
    <m/>
    <m/>
    <m/>
    <s v="CUMPLIDO"/>
    <s v="CUMPLIDO"/>
    <s v="CUMPLIDO"/>
    <s v="CUMPLIDO"/>
    <s v="CUMPLIDO"/>
    <s v="CUMPLIDO"/>
    <s v="CUMPLIDO"/>
    <s v="CUMPLIDO"/>
    <s v="CUMPLIDO"/>
    <m/>
    <m/>
    <m/>
    <n v="2"/>
  </r>
  <r>
    <x v="5"/>
    <x v="1"/>
    <m/>
    <s v="GESTIÓN"/>
    <s v="ESTRATEGIA PARA LA OPTIMIZACIÓN DEL SIPEJ"/>
    <s v="MODERNIZACIÓN DE SISTEMAS DE INFORMACIÓN. "/>
    <s v="INSPECCIÓN VIGILANCIA Y CONTROL ESAL"/>
    <s v="DIRECCIÓN DISTRITAL DE INSPECCIÓN, VIGILANCIA Y CONTROL DE PERSONAS JURÍDICAS SIN ÁNIMO DE LUCRO"/>
    <s v="PLAN DE GESTIÓN"/>
    <m/>
    <m/>
    <m/>
    <s v="Porcentaje de avance de la estrategia para la optimización del SIPEJ"/>
    <m/>
    <m/>
    <m/>
    <m/>
    <m/>
    <m/>
    <m/>
    <m/>
    <m/>
    <s v="Suma"/>
    <s v="Trimestral"/>
    <x v="0"/>
    <m/>
    <m/>
    <m/>
    <s v="ND"/>
    <n v="1"/>
    <s v="CUMPLIDO"/>
    <s v="CUMPLIDO"/>
    <s v="CUMPLIDO"/>
    <s v="CUMPLIDO"/>
    <s v="CUMPLIDO"/>
    <s v="CUMPLIDO"/>
    <s v="CUMPLIDO"/>
    <s v="CUMPLIDO"/>
    <m/>
    <m/>
    <m/>
    <m/>
    <m/>
    <m/>
    <m/>
    <m/>
    <s v="CUMPLIDO"/>
    <s v="CUMPLIDO"/>
    <s v="CUMPLIDO"/>
    <s v="CUMPLIDO"/>
    <s v="CUMPLIDO"/>
    <s v="CUMPLIDO"/>
    <s v="CUMPLIDO"/>
    <s v="CUMPLIDO"/>
    <s v="CUMPLIDO"/>
    <m/>
    <m/>
    <m/>
    <n v="2"/>
  </r>
  <r>
    <x v="5"/>
    <x v="1"/>
    <m/>
    <s v="GESTIÓN"/>
    <s v="PORCENTAJE DE PROCESOS ADMINISTRATIVOS SANCIONATORIOS TERMINADOS"/>
    <s v="OPTIMIZACIÓN DE PROCESOS"/>
    <s v="INSPECCIÓN VIGILANCIA Y CONTROL ESAL"/>
    <s v="DIRECCIÓN DISTRITAL DE INSPECCIÓN, VIGILANCIA Y CONTROL DE PERSONAS JURÍDICAS SIN ÁNIMO DE LUCRO"/>
    <s v="PLAN DE GESTIÓN"/>
    <m/>
    <m/>
    <m/>
    <s v="Procentaje de PROCESOS administrativos sancionatorios terminados"/>
    <m/>
    <s v="pendiente"/>
    <m/>
    <m/>
    <m/>
    <m/>
    <m/>
    <m/>
    <m/>
    <s v="Constante"/>
    <s v="Trimestral"/>
    <x v="0"/>
    <m/>
    <m/>
    <m/>
    <s v="ND"/>
    <n v="0.8"/>
    <n v="0.8"/>
    <n v="0.8"/>
    <n v="0.8"/>
    <s v="ND"/>
    <n v="0.9"/>
    <n v="0.84"/>
    <n v="0"/>
    <m/>
    <n v="0.18"/>
    <n v="0.2"/>
    <n v="0.21"/>
    <n v="0.21"/>
    <n v="0.17759562841530055"/>
    <m/>
    <m/>
    <m/>
    <s v="Para la vigencia del 2019 se determinaron como línea base 366 PROCESOS, estableciendo una meta anual correspondiente al 80%, es decir un total de 293 PROCESOS con decisión definitiva._x000a_De esta manera, durante el primer trimestre se profirieron un total de 65 Resoluciones finales que culminaron el proceso administrativo sancionatorio, dando cumplimiento a la meta establecida_x000a_"/>
    <m/>
    <m/>
    <m/>
    <m/>
    <m/>
    <m/>
    <s v="3-2019-2710"/>
    <s v="CUMPLIDO"/>
    <m/>
    <m/>
    <m/>
    <n v="2"/>
  </r>
  <r>
    <x v="6"/>
    <x v="0"/>
    <m/>
    <s v="ACCIÓN"/>
    <s v="423 NÚMERO DE ESTUDIOS JURÍDICOS, REALIZADOS EN TEMAS DE INTERÉS PARA EL DISTRITO CAPITAL"/>
    <s v="POSICIONAMIENTO COMO ENTE RECTOR"/>
    <s v="GESTIÓN JURÍDICA DISTRITAL"/>
    <s v="DIRECCIÓN DISTRITAL DE POLÍTICA E INFORMÁTICA JURÍDICA"/>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s v="Suma"/>
    <s v="Trimestral"/>
    <x v="0"/>
    <s v="Profesional Universitario Grado 1"/>
    <s v="Profesional Universitario Grado 2"/>
    <s v="Director(a) Distirtal de Política e Informática Jurídica "/>
    <n v="2"/>
    <n v="5"/>
    <n v="6"/>
    <n v="6"/>
    <n v="1"/>
    <n v="2"/>
    <n v="5"/>
    <n v="6"/>
    <n v="0"/>
    <m/>
    <m/>
    <n v="1"/>
    <n v="2"/>
    <n v="3"/>
    <n v="0"/>
    <m/>
    <m/>
    <m/>
    <s v="No se presentaron retrasos durante el primer trimestre de 2019, la ejecución se encuentra de acuerdo con lo programado para el período. _x000a_Se estableció como tema del primer estudio jurídico el acoso sexual y conductas de violencia en espacios comunitarios, en el cual durante el trimestre se obtuvieron los siguientes avances:_x000a_ _x000a_* Se efectuó la revisión normativa del acoso sexual, dentro del marco conceptual de    violencia de género._x000a_* Se identificaron los componentes estructurales del acoso sexual, como forma específica de violencia de género y violencia contra la mujer._x000a_* Se realizó el análisis del desarrollo jurisprudencial relacionado con el acoso sexual._x000a_* Se identificaron los actos de violencia contra las mujeres en espacios comunitarios de acuerdo con el derecho comparado: Hostigamiento, “acoso callejero” y amenaza._x000a_* Se estableció la diferencia entre las tipologías:  Acoso Sexual, Injuria de hecho y Actos sexuales abusivos._x000a_* Se identificaron las competencias de la administración para asumir las quejas oy/o denuncias sobre los actos de violencia contra las mujeres en lugares coumunitarios._x000a__x000a_De igual manera, se determinó el nombre del primer estudio jurídico, cuyo título es: &quot;Acoso sexual y actos de violencia contra las mujeres en espacios comunitarios&quot;. Por último, se seleccionó el tema para el segundo estudio jurídico que es acciones populares._x000a__x000a_IMPACTO: Depende del resultado del estudio jurídico, el cual puede finalizar ya sea con la elaboración de un proyecto de ley por lo que el impacto sería de orden nacional, como en la elaboración de una guía de acción frente a los delitos y contravenciones policivas, por lo que el impacto sería de orden Distrital._x000a__x000a_POBLACION BENEFICIADA: Niñas, adolescentes, mujeres y mujeres adultas del distrito capital."/>
    <m/>
    <m/>
    <m/>
    <s v="3-2019-2671 / _x000a_3-2019-2868"/>
    <m/>
    <m/>
    <m/>
    <s v="CREACIÓN"/>
    <s v="VERSIÓN  1"/>
    <s v="ND"/>
    <s v="ND"/>
    <m/>
  </r>
  <r>
    <x v="6"/>
    <x v="0"/>
    <m/>
    <s v="ACCIÓN"/>
    <s v="425 NÚMERO DE EVENTOS DE ORIENTACIÓN JURÍDICA DESARROLLADOS"/>
    <s v="POSICIONAMIENTO COMO ENTE RECTOR"/>
    <s v="GESTIÓN JURÍDICA DISTRITAL"/>
    <s v="DIRECCIÓN DISTRITAL DE POLÍTICA E INFORMÁTICA JURÍDICA"/>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s v="Suma"/>
    <s v="Trimestral"/>
    <x v="0"/>
    <s v="Profesional Universitario Grado 1"/>
    <s v="Profesional Universitario Grado 1"/>
    <s v="Director(a) Distirtal de Política e Informática Jurídica "/>
    <n v="4"/>
    <n v="14"/>
    <n v="10"/>
    <n v="13"/>
    <n v="5"/>
    <n v="4"/>
    <n v="14"/>
    <n v="12"/>
    <n v="0"/>
    <m/>
    <n v="0"/>
    <n v="1"/>
    <n v="8"/>
    <n v="4"/>
    <n v="0"/>
    <m/>
    <m/>
    <m/>
    <s v="Teniendo en cuenta la programación de los eventos a realizar en la vigencia 2019, para el presente periodo no se contaba con resultados respecto del número de eventos. Sin embargo,se han adelantado actuaciones precontractuales para adelantar el proceso de contratación referente de los eventos de orientación jurídica para la presente vigencia. Por lo que esta meta inicia su ejecución a partir del segundo trimestre, de acuerdo con la programación establecida para la vigencia._x000a_"/>
    <m/>
    <m/>
    <m/>
    <s v="3-2019-2671 / _x000a_3-2019-2868"/>
    <m/>
    <m/>
    <m/>
    <s v="CREACIÓN"/>
    <s v="VERSIÓN  1"/>
    <s v="ND"/>
    <s v="ND"/>
    <m/>
  </r>
  <r>
    <x v="6"/>
    <x v="1"/>
    <m/>
    <s v="GESTIÓN"/>
    <s v="DOCUMENTO PARA LA CONSTRUCCIÓN DE LA HERRAMIENTA TECNOLÓGICA"/>
    <s v="MODERNIZACIÓN DE SISTEMAS DE INFORMACIÓN. "/>
    <s v="GESTIÓN JURÍDICA DISTRITAL"/>
    <s v="DIRECCIÓN DISTRITAL DE POLÍTICA E INFORMÁTICA JURÍDICA"/>
    <s v="PLAN DE GESTIÓN"/>
    <m/>
    <m/>
    <m/>
    <m/>
    <m/>
    <m/>
    <m/>
    <m/>
    <m/>
    <m/>
    <m/>
    <m/>
    <m/>
    <s v="Suma"/>
    <s v="Trimestral"/>
    <x v="0"/>
    <m/>
    <m/>
    <m/>
    <s v="ND"/>
    <n v="1"/>
    <n v="0"/>
    <n v="0"/>
    <n v="0"/>
    <s v="ND"/>
    <n v="1"/>
    <s v="CUMPLIDO"/>
    <s v="CUMPLIDO"/>
    <s v="CUMPLIDO"/>
    <m/>
    <m/>
    <m/>
    <m/>
    <m/>
    <m/>
    <m/>
    <m/>
    <s v="CUMPLIDO"/>
    <s v="CUMPLIDO"/>
    <s v="CUMPLIDO"/>
    <s v="CUMPLIDO"/>
    <m/>
    <m/>
    <m/>
    <m/>
    <m/>
    <m/>
    <m/>
    <m/>
    <n v="2"/>
  </r>
  <r>
    <x v="6"/>
    <x v="0"/>
    <m/>
    <s v="GESTIÓN"/>
    <s v="PORCENTAJE DE INCORPORACIÓN DE LA NORMATIVIDAD A REGIMEN LEGAL"/>
    <s v="RESPALDO JURÍDICO QUE GENERA CONFIANZA. "/>
    <s v="GESTIÓN JURÍDICA DISTRITAL"/>
    <s v="DIRECCIÓN DISTRITAL DE POLÍTICA E INFORMÁTICA JURÍDICA"/>
    <s v="PLAN DE GESTIÓN"/>
    <m/>
    <m/>
    <m/>
    <m/>
    <m/>
    <m/>
    <m/>
    <m/>
    <m/>
    <m/>
    <m/>
    <m/>
    <m/>
    <s v="Constante"/>
    <s v="Trimestral"/>
    <x v="0"/>
    <m/>
    <m/>
    <m/>
    <s v="ND"/>
    <n v="1"/>
    <n v="1"/>
    <n v="1"/>
    <n v="1"/>
    <s v="ND"/>
    <n v="1"/>
    <n v="1"/>
    <n v="1"/>
    <m/>
    <n v="1"/>
    <n v="1"/>
    <n v="1"/>
    <n v="1"/>
    <n v="1"/>
    <m/>
    <m/>
    <m/>
    <s v="En el primer trimestre de la vigencia 2019 se incorporaron un total de 621 disposiciones en el sistema de información jurídica Régimen Legal (100%) , entre las cuales se encuentran 450 normas de nivel distrital, 88 del orden nacional y 83 jurisprudencia de interés._x000a_Se incrementó el total de inscritos al boletín Bogotá Jurídica a un total de 3.175 suscriptores, como consecuencia de la expedición Circular 012 de 2019 de la Secretaría Jurídica Distrital ._x000a_Se registraron en el primer trimestre de la vigencia 2019 un total de 7.216.479 visitas y un promedio de 80.183 consultas diarias._x000a_"/>
    <m/>
    <m/>
    <m/>
    <s v="3-2019-2671_x000a_3-2019-2868"/>
    <m/>
    <m/>
    <m/>
    <s v="FALTA FICHA "/>
    <m/>
    <m/>
    <m/>
    <m/>
  </r>
  <r>
    <x v="6"/>
    <x v="0"/>
    <m/>
    <s v="GESTIÓN"/>
    <s v="LINEAMIENTOS NORMATIVOS EXPEDIDOS Y PUBLICADOS EN REGIMEN LEGAL"/>
    <s v="POSICIONAMIENTO COMO ENTE RECTOR"/>
    <s v="GESTIÓN JURÍDICA DISTRITAL"/>
    <s v="DIRECCIÓN DISTRITAL DE POLÍTICA E INFORMÁTICA JURÍDICA"/>
    <s v="PLAN DE GESTIÓN"/>
    <m/>
    <m/>
    <m/>
    <m/>
    <m/>
    <m/>
    <m/>
    <m/>
    <m/>
    <m/>
    <m/>
    <m/>
    <m/>
    <s v="Suma"/>
    <s v="Trimestral"/>
    <x v="0"/>
    <m/>
    <m/>
    <m/>
    <s v="ND"/>
    <n v="8"/>
    <n v="8"/>
    <n v="4"/>
    <n v="8"/>
    <s v="ND"/>
    <n v="9"/>
    <n v="17"/>
    <n v="0"/>
    <m/>
    <n v="0"/>
    <n v="2"/>
    <n v="0"/>
    <n v="2"/>
    <n v="0"/>
    <m/>
    <m/>
    <m/>
    <s v="Se expidió y publicó en el sistema de información jurídico Régimen Legal la Directiva 001 de 2019, como lineamiento en materia contractual, en el cual se da cumplimiento a las disposiciones legales y reglamentarias relacionadas con la expedición del lineamiento._x000a__x000a_Se realizaron y publicaron dos (2) Circulares con el fin de presentar por una parte algunos instrumentos para el desarrollo de las actividades jurídicas en el Distrito Capital, en el marco de la orientación de la gerencia jurídica y por otra parte invitar a los funcionarios y a la ciudadanía en general a inscribirse en la base de datos del sistema Régimen Legal de Bogotá. _x000a_"/>
    <m/>
    <m/>
    <m/>
    <s v="3-2019-2671_x000a_3-2019-2868"/>
    <m/>
    <m/>
    <m/>
    <s v="FALTA FICHA "/>
    <m/>
    <m/>
    <m/>
    <m/>
  </r>
  <r>
    <x v="6"/>
    <x v="0"/>
    <m/>
    <s v="ACCIÓN"/>
    <s v="MODELO DE GERENCIA JURÍDICA "/>
    <s v="POSICIONAMIENTO COMO ENTE RECTOR"/>
    <s v="GESTIÓN JURÍDICA DISTRITAL"/>
    <s v="DIRECCIÓN DISTRITAL DE POLÍTICA E INFORMÁTICA JURÍDICA"/>
    <s v="PROYECTO DE INVERSIÓN 7501"/>
    <m/>
    <m/>
    <m/>
    <s v="Promedio de Cumplimiento en la implementación del Modelo de Gerencia Juridica_x000a_"/>
    <s v="Porcentaje de Implementación"/>
    <s v="Porcentaje de cumplimiento en la implementación del Modelo de Gerencia Jurídica"/>
    <s v="N.A."/>
    <s v="Planes de acción adoptados con las Entidades Distritales"/>
    <s v="N.A."/>
    <s v="Registro de asistencia de reuniones, presentaciones- Actas de Comités, Planes de acción"/>
    <s v="N.A."/>
    <s v="N.A."/>
    <s v="N.A."/>
    <s v="Suma"/>
    <s v="Trimestral"/>
    <x v="0"/>
    <s v="Profesional Universitario 1"/>
    <s v="Profesional Universitario 13"/>
    <s v="Director (a) Distrital de Política e Informática"/>
    <s v="ND"/>
    <s v="ND"/>
    <n v="0.3"/>
    <n v="0.5"/>
    <n v="0.2"/>
    <n v="0"/>
    <n v="0"/>
    <n v="0.3"/>
    <n v="0.1"/>
    <m/>
    <n v="0.1"/>
    <n v="0.2"/>
    <n v="0.1"/>
    <n v="0.1"/>
    <n v="0.1"/>
    <m/>
    <m/>
    <m/>
    <s v="Durante el primer trimestre del año 2019 se desarrollaron reuniones de planeación para determinar las fases de implementación del modelo de gestión jurídica pública. De igual manera, se adelantaron las actividades y tareas correspondientes para elaborar los instrumentos de socialización del modelo (Presentación, encuesta de entrada y salida, juego virtual y físico, modelo de medición de los componentes del modelo, folleto del modelo, campaña publicitaria). Por otro lado, se socializó el modelo a 09 entidades del nivel distrital y cuatro dependencias de la Secretaría Jurídica Distrital, incluyendo la Dirección de Política e Informática y por último se programó reuniones con otras entidades distritales para los meses de abril y mayo de 2019."/>
    <m/>
    <m/>
    <m/>
    <s v="3-2019-2671_x000a_3-2019-2868"/>
    <m/>
    <m/>
    <m/>
    <m/>
    <m/>
    <m/>
    <m/>
    <m/>
  </r>
  <r>
    <x v="7"/>
    <x v="1"/>
    <m/>
    <s v="GESTIÓN"/>
    <s v="PORCENTAJE DE AVANCE EN LA ESTRATEGIA ORIENTADA A MEJORAR LAS PRÁCTICAS DE GESTIÓN INSTITUCIONAL"/>
    <s v="OPTIMIZACIÓN DE PROCESOS"/>
    <s v="PLANEACIÓN Y MEJORA CONTINUA"/>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s v="Creciente"/>
    <s v="Trimestral"/>
    <x v="0"/>
    <m/>
    <m/>
    <m/>
    <s v="ND"/>
    <n v="0.3"/>
    <n v="0.7"/>
    <m/>
    <m/>
    <s v="ND"/>
    <n v="0.3"/>
    <n v="0.7"/>
    <n v="0"/>
    <m/>
    <m/>
    <m/>
    <m/>
    <m/>
    <m/>
    <m/>
    <m/>
    <m/>
    <s v="CUMPLIDO"/>
    <s v="CUMPLIDO"/>
    <s v="CUMPLIDO"/>
    <s v="CUMPLIDO"/>
    <s v="CUMPLIDO"/>
    <s v="CUMPLIDO"/>
    <m/>
    <m/>
    <m/>
    <m/>
    <m/>
    <m/>
    <n v="2"/>
  </r>
  <r>
    <x v="7"/>
    <x v="1"/>
    <m/>
    <s v="GESTIÓN"/>
    <s v="PORCENTAJE DE AVANCE EN EL DISEÑO DE ESTRATEGIAS DE POSICIONAMIENTO PROPUESTAS POR LA OAP DE LA SJD"/>
    <s v="POSICIONAMIENTO COMO ENTE RECTOR"/>
    <s v="PLANEACIÓN Y MEJORA CONTINUA"/>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s v="Suma"/>
    <s v="Semestral"/>
    <x v="0"/>
    <m/>
    <m/>
    <m/>
    <s v="ND"/>
    <s v="ND"/>
    <n v="1"/>
    <n v="1"/>
    <m/>
    <s v="ND"/>
    <s v="ND"/>
    <n v="1"/>
    <n v="0"/>
    <m/>
    <m/>
    <m/>
    <m/>
    <m/>
    <m/>
    <m/>
    <m/>
    <m/>
    <s v="CUMPLIDO"/>
    <s v="CUMPLIDO"/>
    <s v="CUMPLIDO"/>
    <s v="CUMPLIDO"/>
    <s v="CUMPLIDO"/>
    <s v="CUMPLIDO"/>
    <m/>
    <m/>
    <m/>
    <m/>
    <m/>
    <m/>
    <n v="2"/>
  </r>
  <r>
    <x v="7"/>
    <x v="0"/>
    <m/>
    <s v="GESTIÓN"/>
    <s v="Número de sesiones realizadas para la fortalecer la gestión del conocimiento."/>
    <s v="OPTIMIZACIÓN DE PROCESOS"/>
    <s v="PLANEACIÓN Y MEJORA CONTINUA"/>
    <s v="OFICINA ASESORA DE PLANEACIÓN"/>
    <s v="PLAN DE GESTIÓN"/>
    <m/>
    <m/>
    <m/>
    <s v="Número de sesiones realizadas para la fortalecer la gestión del conocimiento."/>
    <s v="sesiones"/>
    <s v="Número de sesiones desarrolladas para la fortalecer la gestión del conocimiento en la Oficina Asesora de Planeación."/>
    <s v="N.A."/>
    <s v="Número de sesiones desarrolladas para la fortalecer la gestión del conocimiento en la Oficina Asesora de Planeación."/>
    <s v="N.A."/>
    <s v="Informe de Gestión de la Oficina Asesora de Planeación"/>
    <s v="N.A."/>
    <s v="nd"/>
    <s v="nd"/>
    <s v="Suma"/>
    <s v="Trimestral"/>
    <x v="0"/>
    <m/>
    <m/>
    <m/>
    <s v="ND"/>
    <s v="ND"/>
    <s v="ND"/>
    <n v="6"/>
    <n v="6"/>
    <s v="ND"/>
    <s v="ND"/>
    <s v="ND"/>
    <n v="0"/>
    <m/>
    <n v="0"/>
    <n v="2"/>
    <n v="3"/>
    <n v="1"/>
    <n v="0"/>
    <m/>
    <m/>
    <m/>
    <s v="De acuerdo a lo establecido en el Plan de Trabajo para la meta de gestión de la OAP “llevar a cabo actividades lúdicas que fortalezcan la gestión del conocimiento” se definió la estructura temática de las sesiones a realizar, así como el orden y la fecha estimada de realización de las jornadas del saber. Las actividades desarrolladas en lo referente a las actividades lúdicas de fortalecimiento en la gestión del conocimiento, contribuyeron al cumplimiento total de la programación de la meta “desarrollar seis (6) sesiones de gestión del conocimiento que fortalezcan los PROCESOS de planeación”._x000a_"/>
    <m/>
    <m/>
    <m/>
    <m/>
    <m/>
    <m/>
    <m/>
    <m/>
    <m/>
    <m/>
    <m/>
    <m/>
  </r>
  <r>
    <x v="7"/>
    <x v="0"/>
    <m/>
    <s v="GESTIÓN"/>
    <s v="Porcentaje de avance en el cumplimiento de la estrategia para mejorar las prácticas de gestión institucional en el Proceso de Planeación y Mejora Continua."/>
    <s v="OPTIMIZACIÓN DE PROCESOS"/>
    <s v="PLANEACIÓN Y MEJORA CONTINUA"/>
    <s v="OFICINA ASESORA DE PLANEACIÓN"/>
    <s v="PLAN DE GESTIÓN"/>
    <m/>
    <m/>
    <m/>
    <s v="Porcentaje de avance en el cumplimiento de estrategias  para mejorar las prácticas de gestión institucional en el Proceso de Planeación y Mejora Continua."/>
    <s v="Avance de Cumplimiento"/>
    <s v="Promedio de los porcentajes de cumplimiento de las herramientas que conforman una  estrategia, para mejorar las prácticas de gestión institucional"/>
    <s v="N.A."/>
    <s v="Promedio de avance en los planes de trabajo de la estrategia definida para cada periodo"/>
    <s v="N.A."/>
    <s v="Plan de Trabajo de los servidores de  la Oficina Asesora de Planeación. / Informe de gestión de la OAP"/>
    <s v="N.A."/>
    <s v="nd"/>
    <s v="nd"/>
    <s v="Constante"/>
    <s v="Trimestral"/>
    <x v="0"/>
    <m/>
    <m/>
    <m/>
    <s v="ND"/>
    <s v="ND"/>
    <s v="ND"/>
    <n v="1"/>
    <n v="1"/>
    <s v="ND"/>
    <s v="ND"/>
    <s v="ND"/>
    <n v="0.25"/>
    <m/>
    <n v="0.25"/>
    <n v="0.3"/>
    <n v="0.25"/>
    <n v="0.2"/>
    <n v="0.25"/>
    <m/>
    <m/>
    <m/>
    <s v="Subsistema de Gestión Ambiental_x000a_ Dentro de las actividades desarrolladas en el marco del Subsistema de Gestión Ambiental, se destacan:_x000a_Formulación del Plan Institucional de Gestión Ambiental - PIGA de la entidad para la vigencia 2019._x000a_Coordinación del Comité Técnico Ambiental del primer semestre._x000a_Actualización del la Matriz de Requisitos Legales de la gestión ambiental, así como de la Matriz de Identificación de Aspectos e Impactos ambientales._x000a_Avance en la actualización del Plan de gestión Integral de Residuos Peligrosos -  PGIRESPEL._x000a__x000a_Plan Institucional de Gestión Ambiental 2019_x000a_Con relación a la implementación del Plan de Acción PIGA 2019 se realizaron las siguientes actividades:_x000a_ _x000a_Socialización en cada una de las dependencias de la Entidad en la cual se trató el uso eficiente del agua, uso eficiente de la energía, gestión integral de residuos sólidos, consumo sostenible e implementación de prácticas sostenibles, huella de carbono corporativa y eco- conducción._x000a_Inspección a las redes hidrosanitarias de la Entidad_x000a_Elaboración y difusión de diez (10) piezas comunicacionales relacionadas con temas ambientales: ahorro y uso eficiente del agua y la energía, manejo integral de residuos sólidos, adaptación al cambio climático, eco-conducción_x000a_Análisis de los consumos de agua y energía del año 2018 y 2019._x000a_Análisis de la generación de residuos sólidos durante el  año 2018 y 2019._x000a_Seguimiento a la generación y disposición final de los RESPEL generados durante el año 2018._x000a_Avance en la elaboración de la Estrategia de Uso Eficiente de los Recursos para la Entidad._x000a_Actualización del documento PIGA de la Entidad._x000a__x000a_Bajo este orden de ideas, la gestión ambiental en la Secretaría Jurídica Distrital, contribuyó al cumplimiento de la meta “generar una (1) estrategia para mejorar las prácticas de gestión del Proceso de Planeación y Mejora Continua”, en un 100% de lo programado._x000a_"/>
    <m/>
    <m/>
    <m/>
    <m/>
    <m/>
    <m/>
    <m/>
    <m/>
    <m/>
    <m/>
    <m/>
    <m/>
  </r>
  <r>
    <x v="7"/>
    <x v="0"/>
    <m/>
    <s v="ACCIÓN"/>
    <s v="PORCENTAJE DE IMPLEMENTACIÓN DEL SISTEMA INTEGRADO DE GESTIÓN DE LA SECRETARÍA JURÍDICA"/>
    <s v="OPTIMIZACIÓN DE PROCESOS"/>
    <s v="PLANEACIÓN Y MEJORA CONTINUA"/>
    <s v="OFICINA ASESORA DE PLANEACIÓN"/>
    <s v="PROCESOS"/>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s v="Suma"/>
    <s v="Trimestral"/>
    <x v="0"/>
    <s v="Contratista OAP"/>
    <s v="Contratista OAP"/>
    <s v="JEFE OAP"/>
    <n v="0.1"/>
    <n v="0.3"/>
    <n v="0.3"/>
    <n v="0.2"/>
    <n v="0.1"/>
    <n v="0.03"/>
    <n v="0.35"/>
    <n v="0.32"/>
    <n v="0.04"/>
    <m/>
    <n v="0.04"/>
    <n v="0.1"/>
    <n v="0.1"/>
    <n v="0.08"/>
    <n v="0.04"/>
    <m/>
    <m/>
    <m/>
    <s v="Durante el trimestre, se llevó a cabo la mesa de trabajo para la revisión del Portafolio de Productos y Servicios de la Secretaría Jurídica Distrital y las herramientas que lo integran y se realizó la revisión del módulo de Producto No Conforme frente al manual de usuario y el procedimiento Caracterización y Control de Productos y/o Servicios, con código 2310100-PR-007._x000a_se realizó la reprogramación del Plan de Acción para la vigencia 2019, en los Componentes de Inversión y de Gestión, así como también la programación de la Territorialización de la inversión Distrital y las actividades necesarias para dar cumplimiento a las metas de los proyectos en la actual vigencia, se elaboró la programación del PAC del proyecto de inversión para los períodos marzo-abril y se actualizaron las Fichas EBI para los cuatro (4) proyectos de inversión que ejecuta la Entidad, generando nuevas versiones a través del SEGPLAN.A través del módulo de indicadores del aplicativo SIG - Smart, en atención al flujo de actividades establecido en el aplicativo, se llevó a cabo la aprobación y corrección de metas de la Oficina Asesora de Planeación, reportadas por el responsable asignado para el ingreso de los datos.Se adelantaron actividades de:Proporcionar orientaciones en la construcción de los mapas de riesgos de los PROCESOS y socializar la resolución 107 de 2018 (Adopción del SIG, roles y responsabilidades)._x000a_Divulgar la Política de Administración de Riesgos, versión 02, mediante la explicación de cada uno de sus componentes._x000a_Brindar orientaciones para el registro del primer monitoreo y revisión a los riesgos._x000a_Una vez que los mapas de riesgos de gestión de los diferentes PROCESOS de la entidad, fueron validados, se publicó el mapa de riesgos de gestión consolidado y se llevó a cabo su publicación en web del mapa de riesgos Consolidado._x000a_"/>
    <m/>
    <m/>
    <m/>
    <m/>
    <m/>
    <m/>
    <m/>
    <m/>
    <s v="VERSIÓN  1"/>
    <s v="ND"/>
    <s v="ND"/>
    <m/>
  </r>
  <r>
    <x v="7"/>
    <x v="1"/>
    <m/>
    <s v="GESTIÓN"/>
    <s v="NÚMERO DE INFORMES DE SEGUIMIENTO DE LA GESTIÓN DE LA SJD BAJO LA HERRAMIENTA BSC PRESENTADOS "/>
    <s v="OPTIMIZACIÓN DE PROCESOS"/>
    <s v="PLANEACIÓN Y MEJORA CONTINUA"/>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s v="Suma"/>
    <s v="Anual"/>
    <x v="0"/>
    <m/>
    <m/>
    <m/>
    <s v="ND"/>
    <n v="1"/>
    <n v="4"/>
    <s v="CUMPLIDO"/>
    <s v="CUMPLIDO"/>
    <s v="ND"/>
    <n v="1"/>
    <n v="4"/>
    <s v="CUMPLIDO"/>
    <s v="CUMPLIDO"/>
    <m/>
    <m/>
    <m/>
    <m/>
    <m/>
    <m/>
    <m/>
    <m/>
    <m/>
    <m/>
    <m/>
    <m/>
    <m/>
    <m/>
    <m/>
    <m/>
    <s v="Se cumple con el indicdor se remplaza por seguimiento en el Plan de Contraloría"/>
    <m/>
    <m/>
    <m/>
    <n v="2"/>
  </r>
  <r>
    <x v="7"/>
    <x v="1"/>
    <m/>
    <s v="GESTIÓN"/>
    <s v="PORCENTAJE DE CUMPLIMIENTO PARA LA CONSTRUCCIÓN DE LA PLATAFORMA ESTRATÉGICA DE LA SJD"/>
    <s v="OPTIMIZACIÓN DE PROCESOS"/>
    <s v="PLANEACIÓN Y MEJORA CONTINUA"/>
    <s v="OFICINA ASESORA DE PLANEACIÓN"/>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s v="Suma"/>
    <s v="Trimestral"/>
    <x v="0"/>
    <s v="Contratista OAP"/>
    <s v="Contratista OAP"/>
    <s v="JEFE OAP"/>
    <n v="1"/>
    <s v="ND"/>
    <s v="CUMPLIDO"/>
    <s v="CUMPLIDO"/>
    <s v="CUMPLIDO"/>
    <n v="0.5"/>
    <n v="0.5"/>
    <s v="CUMPLIDO"/>
    <s v="CUMPLIDO"/>
    <s v="CUMPLIDO"/>
    <m/>
    <m/>
    <m/>
    <m/>
    <m/>
    <m/>
    <m/>
    <m/>
    <s v="CUMPLIDO"/>
    <s v="CUMPLIDO"/>
    <s v="CUMPLIDO"/>
    <s v="CUMPLIDO"/>
    <s v="CUMPLIDO"/>
    <s v="CUMPLIDO"/>
    <s v="CUMPLIDO"/>
    <s v="CUMPLIDO"/>
    <s v="CUMPLIDO"/>
    <s v="FINALIZADO POR CUMPLIMIENTO EN EL 2017"/>
    <m/>
    <m/>
    <n v="2"/>
  </r>
  <r>
    <x v="7"/>
    <x v="0"/>
    <m/>
    <s v="ACCIÓN"/>
    <s v="PORCENTAJE DE AVANCE EN LA IMPLEMENTACIÓN DE LA ARQUITECTURA EMPRESARIAL EN LA SJD"/>
    <s v="OPTIMIZACIÓN DE PROCESOS"/>
    <s v="PLANEACIÓN Y MEJORA CONTINUA"/>
    <s v="OFICINA ASESORA DE PLANEACIÓN"/>
    <s v="PROYECTO DE INVERSIÓN 7502"/>
    <m/>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s v="Creciente"/>
    <s v="Trimestral"/>
    <x v="0"/>
    <s v="Contratista OAP"/>
    <s v="Contratista OAP"/>
    <s v="JEFE OAP"/>
    <s v="ND"/>
    <s v="ND"/>
    <n v="0.4"/>
    <n v="0.6"/>
    <m/>
    <s v="ND"/>
    <s v="ND"/>
    <n v="0.4"/>
    <n v="0.06"/>
    <m/>
    <n v="0.06"/>
    <n v="0.18"/>
    <n v="0.21"/>
    <n v="0.15"/>
    <n v="0.06"/>
    <m/>
    <m/>
    <m/>
    <s v="Las actividades enmarcadas en la meta “Implementar el 60% del Modelo de Arquitectura Empresarial de la Secretaría Jurídica Distrital”, previstas para el trimestre, se cumplieron en su totalidad. Hasta el mes de marzo, el avance de la meta corresponde al 6%:_x000a__x000a_Dentro de las actividades desarrolladas en torno a la arquitectura empresarial, se destacan:_x000a_Presentación de Ficha de Proyectos preliminar para resumir las iniciativas a desarrollar en el marco de la Arquitectura misional y elaboración de las fichas de los proyectos orientados al contribuir al alineamiento estratégico de la entidad._x000a_Elaboración del plan de trabajo de los temas a desarrollar en el marco de la Arquitectura Empresarial - Componente Misional, en el cual se incorporó el Índice de innovación._x000a_Elaboración de documento resumen sobre el trabajo realizado en 2018 sobre la Arquitectura Misional de la Secretaría Jurídica Distrital._x000a_Estudio de los proyectos viables a ejecutar y el alcance de los mismos._x000a_"/>
    <m/>
    <m/>
    <m/>
    <m/>
    <m/>
    <m/>
    <m/>
    <m/>
    <s v="VERSIÓN  1"/>
    <s v="ND"/>
    <s v="ND"/>
    <m/>
  </r>
  <r>
    <x v="8"/>
    <x v="0"/>
    <m/>
    <s v="GESTIÓN"/>
    <s v="PORCENTAJE DE CUMPLIMIENTO DEL PLAN ANUAL DE AUDITORIA"/>
    <s v="OPTIMIZACIÓN DE PROCESOS"/>
    <s v="EVALUACIÓN INDEPENDIENTE"/>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x v="0"/>
    <s v="Profesional Universitario 10"/>
    <s v="Profesional Especialziado Grado 24"/>
    <s v="Jefe Oficina de Control Interno"/>
    <s v="ND"/>
    <n v="1"/>
    <n v="1"/>
    <n v="1"/>
    <n v="1"/>
    <s v="ND"/>
    <n v="1"/>
    <n v="1"/>
    <n v="0"/>
    <m/>
    <n v="0.16700000000000001"/>
    <n v="0.34699999999999998"/>
    <n v="0.219"/>
    <n v="0.26700000000000002"/>
    <m/>
    <m/>
    <m/>
    <m/>
    <s v="Auditorias de SIG._x000a_Para el primer trimestre de la vigencia 2019, la Oficina de Control interno ha realizado 1 Auditoria al Proceso de Talento Humano de acuerdo a la programación del Plan Anual de Auditoría PAA 2019. _x000a_Planes de mejoramiento._x000a_Durante el primer trimestre de la vigencia 2019, se han realizado dos (2) seguimientos al Plan de Mejoramiento Suscrito con la Contraloría Distrital y un (1) Seguimiento a los planes de mejoramiento resultado de las Auditorías de gestión de Calidad realizadas durante la vigencia 2018 a los siguientes PROCESOS: Control Interno Disciplinario, Gestión Disciplinaria Distrital, Atención a la Ciudadanía, Gestión Financiera, Notificaciones, Gestión Jurídica Distrital, Gestión de las Comunicaciones, Planeación y mejora Continua, Gestión TIC, Gestión Documental, Inspección Vigilancia y Control ESAL, Gestión Contractual, _x000a_Acciones de mejora._x000a_La Oficina de Control Interno en el mes de diciembre de 2018 realizó una actualización a la documentación del Proceso de Evaluación Independiente para su gestión durante la vigencia de 2019. _x000a_"/>
    <m/>
    <m/>
    <m/>
    <s v="3-2019-2624"/>
    <m/>
    <m/>
    <m/>
    <m/>
    <m/>
    <m/>
    <m/>
    <m/>
  </r>
  <r>
    <x v="9"/>
    <x v="0"/>
    <s v="ESTRATÉGICO"/>
    <s v="ACCIÓN"/>
    <s v="424 NÚMERO DE SISTEMAS DE INFORMACIÓN JURÍDICOS CON DESARROLLO, SOPORTE Y MANTENIMIENTO"/>
    <s v="MODERNIZACIÓN DE SISTEMAS DE INFORMACIÓN. "/>
    <s v="GESTIÓN DE TIC"/>
    <s v="OFICINA DE TECNOLOGÍAS DE LA INFORMACIÓN Y LAS COMUNICACIONES "/>
    <s v="PLAN DE DESARROLLO"/>
    <s v="PROCESOS"/>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s v="Suma"/>
    <s v="Anual"/>
    <x v="0"/>
    <s v="Profesional Especializado TIC"/>
    <s v="Profesional Especializado TIC"/>
    <s v="Jefe Oficina TIC"/>
    <n v="1"/>
    <n v="1"/>
    <n v="2"/>
    <n v="2"/>
    <n v="1"/>
    <n v="0.3"/>
    <n v="1.7"/>
    <n v="2"/>
    <n v="0"/>
    <m/>
    <n v="0"/>
    <n v="0"/>
    <n v="1"/>
    <n v="1"/>
    <n v="0"/>
    <m/>
    <m/>
    <m/>
    <s v="No se presentaron retrasos, la ejecución se encuentra de acuerdo con lo programado para el período."/>
    <m/>
    <m/>
    <m/>
    <m/>
    <m/>
    <m/>
    <m/>
    <s v="CREACIÓN"/>
    <s v="VERSIÓN  1"/>
    <s v="ND"/>
    <s v="ND"/>
    <m/>
  </r>
  <r>
    <x v="9"/>
    <x v="1"/>
    <m/>
    <s v="GESTIÓN"/>
    <s v="AVANCE EN LA ACTUALIZACIÓN DEL SOFTWARE ADMINISTRATIVO Y MISIONAL"/>
    <s v="MODERNIZACIÓN DE SISTEMAS DE INFORMACIÓN. "/>
    <s v="GESTIÓN DE TIC"/>
    <s v="OFICINA DE TECNOLOGÍAS DE LA INFORMACIÓN Y LAS COMUNICACIONES "/>
    <s v="PLAN DE GESTIÓN"/>
    <m/>
    <m/>
    <m/>
    <s v="Porcentaje de avance en la actualización del software administrativo y misional"/>
    <s v="% de actualización"/>
    <m/>
    <m/>
    <m/>
    <m/>
    <s v="Informe de Gestión Oficina TIC / Diagnóstico de Sistema Integrado de Información"/>
    <m/>
    <m/>
    <m/>
    <s v="Suma"/>
    <s v="Trimestral"/>
    <x v="0"/>
    <s v="por definir"/>
    <s v="por definir"/>
    <s v="Jefe Oficina TIC"/>
    <n v="0"/>
    <n v="0.35"/>
    <n v="0.65"/>
    <m/>
    <m/>
    <n v="0"/>
    <n v="0.35"/>
    <n v="0.65"/>
    <n v="0"/>
    <s v="CUMPLIDO"/>
    <m/>
    <m/>
    <m/>
    <m/>
    <m/>
    <m/>
    <m/>
    <m/>
    <s v="CUMPLIDO"/>
    <s v="CUMPLIDO"/>
    <s v="CUMPLIDO"/>
    <s v="CUMPLIDO"/>
    <s v="CUMPLIDO"/>
    <s v="CUMPLIDO"/>
    <s v="CUMPLIDO"/>
    <s v="CUMPLIDO"/>
    <s v="FALTA FICHA "/>
    <m/>
    <m/>
    <m/>
    <n v="2"/>
  </r>
  <r>
    <x v="9"/>
    <x v="0"/>
    <m/>
    <s v="GESTIÓN"/>
    <s v="Porcentaje de satisfacción en la prestación del servicio TIC"/>
    <s v="MODERNIZACIÓN DE SISTEMAS DE INFORMACIÓN. "/>
    <s v="GESTIÓN DE TIC"/>
    <s v="OFICINA DE TECNOLOGÍAS DE LA INFORMACIÓN Y LAS COMUNICACIONES "/>
    <s v="PROCESOS"/>
    <s v="PLAN DE GESTIÓN"/>
    <m/>
    <m/>
    <s v="Ponderación de los preguntas de satisfacción del servicio TIC aplicadas en encuesta "/>
    <s v="Nivel de satisfacción"/>
    <s v="Evaluación ponderada de las respuestas de la encuesta de satisfacción de solución a requerimientos"/>
    <s v="N.A."/>
    <s v="Cantidad de respuestas con evalaución positiva"/>
    <s v="N.A."/>
    <s v="Encuesta de satisfacción / Plan de Trabajo"/>
    <s v="N.A."/>
    <s v="nd"/>
    <s v="nd"/>
    <s v="Constante"/>
    <s v="Trimestral"/>
    <x v="0"/>
    <s v="Profesional Especializado"/>
    <s v="Profesional Especializado"/>
    <s v="Jefe Oficina TIC"/>
    <s v="ND"/>
    <s v="ND"/>
    <s v="ND"/>
    <n v="0.97"/>
    <n v="0.97"/>
    <s v="ND"/>
    <s v="ND"/>
    <s v="ND"/>
    <s v="97.79%"/>
    <m/>
    <n v="0.97"/>
    <n v="0.97"/>
    <n v="0.97"/>
    <n v="0.97"/>
    <s v="97.79%"/>
    <m/>
    <m/>
    <m/>
    <s v="Durante el primer trimestre de 2019 se cumplió con la meta de percepción por parte de los usuarios de los servicios TIC de la SJD. Entre las variables encuestadas estan: ¿Con que servicio fue relacionada su incidencia?, ¿Cuánto tiempo tuvo que esperar para la solución de su incidencia?,  Por favor, digamos cuál es su nivel de satisfacción. [El técnico estaba bien informado], Por favor, digamos cuál es su nivel de satisfacción. [El técnico fue paciente], Por favor, digamos cuál es su nivel de satisfacción. [El técnico es competente y tiene conocimiento de los sistemas], Por favor, digamos cuál es su nivel de satisfacción. [El técnico es competente y tiene conocimiento de los sistemas], las cuales arrojaron un promedio de 97,79%. Con esta aevaluación se logra identificar los puntos algidos en la prestación de servicio y as+i garantizar una adecuada gestión institucional de cara al ciudadano y entidades distritales."/>
    <m/>
    <m/>
    <m/>
    <s v="3-2019-3062"/>
    <m/>
    <m/>
    <m/>
    <m/>
    <s v="3-2019-1149"/>
    <m/>
    <m/>
    <m/>
  </r>
  <r>
    <x v="9"/>
    <x v="0"/>
    <m/>
    <s v="GESTIÓN"/>
    <s v="Porcentaje de disponibilidad de los servicios tecnológicos de la SJD"/>
    <s v="MODERNIZACIÓN DE SISTEMAS DE INFORMACIÓN. "/>
    <s v="GESTIÓN DE TIC"/>
    <s v="OFICINA DE TECNOLOGÍAS DE LA INFORMACIÓN Y LAS COMUNICACIONES "/>
    <s v="PROCESOS"/>
    <s v="PLAN DE GESTIÓN"/>
    <m/>
    <m/>
    <m/>
    <m/>
    <m/>
    <m/>
    <m/>
    <m/>
    <m/>
    <m/>
    <m/>
    <m/>
    <m/>
    <m/>
    <x v="1"/>
    <m/>
    <m/>
    <m/>
    <s v="ND"/>
    <s v="ND"/>
    <s v="ND"/>
    <n v="0.95"/>
    <m/>
    <s v="ND"/>
    <s v="ND"/>
    <s v="ND"/>
    <n v="0"/>
    <m/>
    <n v="0"/>
    <m/>
    <m/>
    <m/>
    <n v="0"/>
    <m/>
    <m/>
    <m/>
    <m/>
    <m/>
    <m/>
    <m/>
    <m/>
    <m/>
    <m/>
    <m/>
    <m/>
    <m/>
    <m/>
    <m/>
    <m/>
  </r>
  <r>
    <x v="9"/>
    <x v="0"/>
    <m/>
    <s v="GESTIÓN"/>
    <s v="Porcentaje de avance en la implementación de la Política de Seguridad Digital en la Entidad."/>
    <s v="MODERNIZACIÓN DE SISTEMAS DE INFORMACIÓN. "/>
    <s v="GESTIÓN DE TIC"/>
    <s v="OFICINA DE TECNOLOGÍAS DE LA INFORMACIÓN Y LAS COMUNICACIONES "/>
    <s v="PROCESOS"/>
    <m/>
    <m/>
    <m/>
    <s v="Porcentaje de avance  en la implementación de la política de Seguridad Digital en la Entidad"/>
    <s v="Implementación de la Política"/>
    <s v="Actividades desarrolladas para implementar la Política de Seguridad Digital en la Entidad"/>
    <s v="N.A."/>
    <s v="Actividades definidas para la implementación de la Política de Seguridad Digital en la SJD"/>
    <s v="N.A."/>
    <s v="Plan de Trabajo "/>
    <s v="N.A."/>
    <s v="nd"/>
    <s v="nd"/>
    <s v="Suma"/>
    <s v="Trimestral"/>
    <x v="0"/>
    <s v="Profesional Especializado"/>
    <s v="Profesional Especializado"/>
    <s v="Jefe Oficina TIC"/>
    <s v="ND"/>
    <s v="ND"/>
    <s v="ND"/>
    <n v="1"/>
    <m/>
    <s v="ND"/>
    <s v="ND"/>
    <s v="ND"/>
    <n v="0.1"/>
    <m/>
    <n v="0.1"/>
    <n v="0.35"/>
    <n v="0.3"/>
    <n v="0.25"/>
    <n v="0.1"/>
    <m/>
    <m/>
    <m/>
    <s v="En este primer trimestre se realizaron las siguientes actividades cumpliendo con el 10% de ejecución del periodo._x000a_ _x000a_Presentación de avances en la implementación del Modelo de Seguridad y Privacidad de la Información_x000a_Se realizó un diagnóstico del Estado de Implementación ISO 27001 Secretaria Jurídica Distrital y el Estado y Aplicabilidad de controles de Seguridad de la Información, con el objeto de identificar que actividades ya se iniciaron cuales están implementadas y cuales aún no se han iniciado, dando como resultado lo siguiente: _x000a_Estado Significado Proporción de requerimientos SGSI Proporción de Controles de Seguridad de la Información_x000a_? Desconocido No ha sido verificado 0% 0%_x000a_Inexistente No se lleva a cabo el control de seguridad en los sistemas de información. 41% 22%_x000a_Inicial Las salvaguardas existen, pero no se gestionan, no existe un proceso formal para realizarlas. Su éxito depende de la buena suerte y de tener personal de la alta calidad. 33% 34%_x000a_Repetible La medida de seguridad se realiza de un modo totalmente informal (con procedimientos propios, informales). La responsabilidad es individual. No hay formación. 19% 13%_x000a_Definido El control se aplica conforme a un procedimiento documentado, pero no ha sido aprobado ni por el Responsable de Seguridad ni el Comité de Dirección. 4% 15%_x000a_Administrado El control se lleva a cabo de acuerdo a un procedimiento documentado, aprobado y formalizado. 4% 6%_x000a_Optimizado El control se aplica de acuerdo a un procedimiento documentado, aprobado y formalizado, y su eficacia se mide periódicamente mediante indicadores. 0% 10%_x000a_No aplicable A fin de certificar un SGSI ,todos los requerimientos principales de ISO/IEC 27001 son obligatorios. De otro modo, pueden ser ignorados por la Administración. 0% 0%_x000a_"/>
    <m/>
    <m/>
    <m/>
    <s v="3-2019-3062"/>
    <m/>
    <m/>
    <m/>
    <m/>
    <s v="3-2019-1149"/>
    <m/>
    <m/>
    <m/>
  </r>
  <r>
    <x v="9"/>
    <x v="0"/>
    <m/>
    <s v="GESTIÓN"/>
    <s v="PORCENTAJE DE AVANCE E LA IMPLEMENTACIÓN DE LA POLÍTICA DE GOBIERNO DIGITAL EN LA SJD"/>
    <s v="MODERNIZACIÓN DE SISTEMAS DE INFORMACIÓN. "/>
    <s v="GESTIÓN DE TIC"/>
    <s v="OFICINA DE TECNOLOGÍAS DE LA INFORMACIÓN Y LAS COMUNICACIONES "/>
    <s v="PROCESOS"/>
    <s v="PLAN DE GESTIÓN"/>
    <m/>
    <m/>
    <s v="Porcentaje de avance en la implementación de la Política de Gobierno Digital"/>
    <s v="Implementación de la Política"/>
    <s v="Actividades desarrolladas para implementar la Política de Gobierno Digital en la Entidad"/>
    <s v="N.A."/>
    <s v="Acciones de adecuación de la infraestructura tecnológica (redes, equipos, conectividad)"/>
    <s v="N.A."/>
    <s v="Plan de Trabajo "/>
    <s v="N.A."/>
    <s v="nd"/>
    <s v="nd"/>
    <s v="Suma"/>
    <s v="Trimestral"/>
    <x v="0"/>
    <s v="Profesional Especializado"/>
    <s v="Profesional Especializado"/>
    <s v="Jefe Oficina TIC"/>
    <s v="ND"/>
    <s v="ND"/>
    <s v="ND"/>
    <n v="1"/>
    <m/>
    <s v="ND"/>
    <s v="ND"/>
    <s v="ND"/>
    <n v="0.15"/>
    <m/>
    <n v="0.15"/>
    <n v="0.3"/>
    <n v="0.25"/>
    <n v="0.3"/>
    <n v="0.15"/>
    <m/>
    <m/>
    <m/>
    <s v="Reunión con la Oficina Asesora de Planeación y los diferentes responsables de los PROCESOS y procedimientos, para identificar los PROCESOS/ procedimientos se encuentran automatizados o se encuentran parcialmente._x000a__x000a_PROCESOS Y PROCEDIMIENTOS TOTAL AUTOMATIZADOS_x000a_Se encuentra 8 procedimientos totalmente automatizados, eso quiere decir que las actividades se realizan al interior del procedimiento utiliza herramientas tecnológicas (correo electrónico, sistema de información)._x000a__x000a_Proceso_x000a_No_x000a_Código_x000a_Documento_x000a_ Automatización_x000a_PLANEACIÓN Y MEJORA CONTINUA_x000a_2_x000a_2310100-PR-001_x000a_Elaboración y Control de Documentos_x000a_SI_x000a_PLANEACIÓN Y MEJORA CONTINUA_x000a_6_x000a_2310100-PR-006_x000a_Gestión de Riesgos_x000a_SI_x000a_PLANEACIÓN Y MEJORA CONTINUA_x000a_12_x000a_2310100-PR-085_x000a_Construcción y Actualización de Normograma_x000a_SI_x000a_GESTIÓN DE TIC_x000a_14_x000a_2310200-PR-016_x000a_Atención y Apoyo a Usuarios_x000a_SI_x000a_ATENCIÓN A LA CIUDADANÍA_x000a_36_x000a_2311000-PR-014_x000a_Gestión y Seguimiento a los Requerimientos Presentados por la Ciudadanía_x000a_SI_x000a_GESTIÓN FINANCIERA_x000a_55_x000a_2311420-PR-063_x000a_Creación de terceros de contratistas y proveedores_x000a_SI_x000a_GESTIÓN FINANCIERA_x000a_57_x000a_2311420-PR-065_x000a_Reportes de Información Tributaria a la Tesorería Distrital_x000a_SI_x000a_GESTIÓN ADMINISTRATIVA_x000a_59_x000a_2311500-PR-039_x000a_Identificación y actualización de la normatividad ambiental_x000a_SI_x000a__x000a_PROCESOS Y PROCEDIMIENTOS PARCIAL AUTOMATIZADOS_x000a_Se encuentra 33 procedimientos parcialmente automatizados, eso quiere decir que las actividades se realizan al interior del procedimiento utiliza herramientas tecnológicas (correo electrónico, sistema de información), pero además existen etapas en la cuales se deben diligenciar documentos e imprimirlos y allí se pierde la automatización del mismo._x000a_Documento del Plan de Diagnóstico y Estrategia de Transición de IPv4 a IPv6 (Protocolo de Internet Versión 6), aprobado y divulgado por el Comité Institucional de Desempeño._x000a_IPv6 es la nueva versión del Protocolo de Internet está destinada a sustituir al estándar IPv4, la misma cuenta con un límite de direcciones de red, lo cual impide el crecimiento de la red._x000a_En el Informe de Infraestructura Adopción del Protocolo IPv6 se diagnosticó la situación actual de la Secretaría Jurídica Distrital identificando que se tenía habilitada una red de datos cableada e inalámbrica al interior de la manzana Liévano, distribuida en cuatro (4) Edificios, desde donde sus funcionarios, contratistas y visitantes están conectados para llevar a cabo las actividades propias de la entidad y se tiene contratado un canal de acceso a internet con el proveedor ETB, en una configuración de alta disponibilidad de dos canales en configuración activo pasivo con un ancho de banda de 128 Mbps._x000a_Se realizó un inventario de hardware y software para identificar los elementos que se deberían configurar al momento de la transición de IPv4 a IPv6._x000a_Se realizó un análisis premilitar revisando la ficha técnica de cada dispositivo (Switch, controladora Wifi, Acces point, servidores Windows), identificando que tiene la capacidad de soportar la configuración del protocolo IPv6._x000a_Para mantener la operatividad de la red, es necesario hacer configuración el dual stack, es decir al actual protocolo IPv4 adicionar el protocolo IPv6, para que trabajen en conjunto, esto debido a que en internet el tráfico de Ipv6 tiene prioridad en su red, sin embargo, muchos sitios continúan aún trabajando sobre IPv4._x000a_Para ejecutar la migración, no se necesita modificar la topología física de la red de datos, se hace es configuración lógica adicionando el nuevo protocolo._x000a_Se realizaron las pruebas de IPv6 con el proveedor de internet ETB, se configuró las VLAN internas, Vlan de conexión entre el firewall y el Sw core, Vlan de gestión de los Sw y controladores Wifi, Vlan de servidores, configuración de los servidores DNS en los controladores de dominio y el firewall, equipos de cómputo y sistemas de información. Falta la aprobación y divulgación por el Comité Institucional de Desempeño del Plan de Diagnóstico y Estrategia de Transición de IPv4 a IPv6._x000a_"/>
    <m/>
    <m/>
    <m/>
    <s v="3-2019-3062"/>
    <m/>
    <m/>
    <m/>
    <s v="SE SOLICITA MODIFICACIÓN RAD 3-2017-4325, alineado con el indicador AVANCE EN LA ACTUALIZACIÓN DE LA INFRAESTRUCTURA HW SW COM"/>
    <m/>
    <m/>
    <m/>
    <m/>
  </r>
  <r>
    <x v="9"/>
    <x v="1"/>
    <m/>
    <s v="ACCIÓN"/>
    <s v="AVANCE EN EL  IMPLEMENTACIÓN  DE LA INFRAESTRUCTURA TECNOLÓGICA QUE SOPORTA LOS SISTEMAS DE INFORMACIÓN JURÍDICOS"/>
    <s v="MODERNIZACIÓN DE SISTEMAS DE INFORMACIÓN. "/>
    <s v="GESTIÓN DE TIC"/>
    <s v="OFICINA DE TECNOLOGÍAS DE LA INFORMACIÓN Y LAS COMUNICACIONES "/>
    <s v="PROYECTO DE INVERSIÓN"/>
    <m/>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s v="Informe de Gestión Oficina TIC / Diagnóstico de Sistema Integrado de Información"/>
    <s v="N.A."/>
    <s v="nd"/>
    <s v="nd"/>
    <s v="Suma"/>
    <s v="Trimestral"/>
    <x v="0"/>
    <s v="Profesional Especializado"/>
    <s v="Profesional Especializado"/>
    <s v="Jefe Oficina TIC"/>
    <n v="0.03"/>
    <n v="0.17"/>
    <n v="0.3"/>
    <n v="0.3"/>
    <n v="0.2"/>
    <n v="0.01"/>
    <n v="0.14000000000000001"/>
    <n v="0.25"/>
    <n v="0.16"/>
    <m/>
    <n v="0.06"/>
    <n v="0.11"/>
    <n v="0.13"/>
    <n v="0.1"/>
    <n v="0.16"/>
    <m/>
    <m/>
    <m/>
    <s v="en el mes de enero se ejecutó el 10% que representa la reserva por $5.535.021 pesos, que consistió en el pago al contratista Luis Alexander Jiménez DBA de la entidad, el cual efectuó las siguientes actividades en el 2018:_x000a_1. Se implementó la política de backup para el último día el año para los Backups de la Base de Datos_x000a_Misional Full Backup de Base de Datos las 11:50 PM y mover el Backup Full a una locación fuera del_x000a_Storage (1 de enero a las 11:25 AM)_x000a_2. Backups Base de Datos Administrativa_x000a_Se implementó para el último día el año un Full Backup de Base de Datos A LAS 11:10 de la noche y mover el Backup Full a una locación fuera del Storage el 1 de enero a las 3:15 AM._x000a_3. Se implementaron los ambientes de producción en alta disponibilidad para las bases de datos misional_x000a_y administrativa, también se entregó un ambiente de pruebas Oracle Single Instance, los dos ambientes en versión 12cR2. _x000a_4. Se entrega informe final de las políticas de Backup implementadas, usando RMAN, y moviendo los backups a una segunda locación para minimizar el riesgo de pérdida de información. Por tal razón, se reportó 16% en el primer trimestre de 2019, el cual consiste en el 10% de la ejecución de las reservas de 2018 y el 6% de ejecución del primer trimestre de 2019. Adicionalmente, durante el primer trimestre de 2019, se adquirió el hardware y software necesarios para atender las necesidades de los sistemas de información misionales y administrativos en normal y óptimo estado de funcionamiento, para lo cual se cuenta con licencias, sistema PCA, sistema de backup del fabricante Oracle, para lo cual se requiere contar con el soporte del fabricante que garantiza su actualización continua mediante parches de seguridad, actualización de firmware y reemplazo de partes/componentes que puedan presentar fallas, de manera que la entidad tenga respaldo y seguridad continua para prestar sus servicios misionales y administrativos de forma segura y con el mínimo tiempo de interrupción posible._x000a_"/>
    <m/>
    <m/>
    <m/>
    <s v="3-2019-3062"/>
    <m/>
    <m/>
    <m/>
    <s v="SE SOLICITA MODIFICACIÓN RAD 3-2017-4325, alineado con el indicador AVANCE EN LA ACTUALIZACIÓN DE LA INFRAESTRUCTURA HW SW COM"/>
    <m/>
    <m/>
    <m/>
    <n v="1"/>
  </r>
  <r>
    <x v="10"/>
    <x v="0"/>
    <s v="OPERATIVO"/>
    <s v="GESTIÓN"/>
    <s v="EJECUCIÓN DEL PROYECTO DE INVERSIÓN CON CÓDIGO 7501"/>
    <s v="OPTIMIZACIÓN DE PROCESOS"/>
    <s v="GESTIÓN JURÍDICA DISTRITAL"/>
    <s v="SUBSECRETARÍA JURÍDICA DISTRITAL"/>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s v="Constante"/>
    <s v="Trimestral"/>
    <x v="0"/>
    <s v="PROFESIONAL ESPECIALIZADO DIRECCIUÓN CORPORATIVA"/>
    <s v="PROFESIONAL ESPECIALIZADO SUBSECRETARÍA"/>
    <s v="SUBSECRETARÍA DE DESPACHO"/>
    <s v="ND"/>
    <n v="0.95"/>
    <n v="0.95"/>
    <n v="0.95"/>
    <n v="0.95"/>
    <s v="ND"/>
    <n v="0.98"/>
    <n v="0.97"/>
    <n v="0.59"/>
    <m/>
    <n v="0.65"/>
    <n v="0.75"/>
    <n v="0.85"/>
    <n v="0.95"/>
    <n v="0.59"/>
    <m/>
    <m/>
    <m/>
    <s v="El proyecto de inversión alcanzó una ejecución del 59,06%, el rezago obedece a el acatamiento de los trámites internos a que deben someterse los PROCESOS contractuales; no obstante, ya se encuentran radicados las solicitudes de contratación que permitirán alcanzar la meta proyectada"/>
    <m/>
    <m/>
    <m/>
    <s v=" 3-2019-2684"/>
    <m/>
    <m/>
    <m/>
    <m/>
    <m/>
    <m/>
    <m/>
    <m/>
  </r>
  <r>
    <x v="10"/>
    <x v="0"/>
    <s v="ESTRATÉGICO"/>
    <s v="ACCIÓN"/>
    <s v="PERCEPCIÓN FAVORABLE DE LA COORDINACIÓN JURÍDICA DISTRITAL SUPERIOR AL 88%"/>
    <s v="OPTIMIZACIÓN DE PROCESOS"/>
    <s v="GESTIÓN JURÍDICA DISTRITAL"/>
    <s v="SUBSECRETARÍA JURÍDICA DISTRITAL"/>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s v="Constante"/>
    <s v="Semestral"/>
    <x v="2"/>
    <s v="Profesional Especializado"/>
    <s v="Profesional Especializado"/>
    <s v="SUBSECRETARÍA DE DESPACHO"/>
    <n v="0.88"/>
    <n v="0.88"/>
    <n v="0.88"/>
    <n v="0.88"/>
    <n v="0.88"/>
    <n v="0.9"/>
    <n v="0.94569999999999999"/>
    <n v="0.88"/>
    <n v="0"/>
    <m/>
    <n v="0"/>
    <n v="0.88"/>
    <n v="0"/>
    <n v="0.88"/>
    <n v="0"/>
    <m/>
    <m/>
    <m/>
    <s v="La medición de la percepción se realiza en el segundo trimestre, no obstante, se viene trabajando en los ajustes de la herramienta de medición"/>
    <m/>
    <m/>
    <m/>
    <s v=" 3-2019-2684"/>
    <m/>
    <m/>
    <m/>
    <s v="CREACIÓN"/>
    <s v="VERSIÓN  1"/>
    <s v="ND"/>
    <s v="ND"/>
    <m/>
  </r>
  <r>
    <x v="10"/>
    <x v="0"/>
    <s v="OPERATIVO"/>
    <s v="GESTIÓN"/>
    <s v="REQUERIMIENTOS JURÍDICOS GESTIONADOS EN LOS TIEMPOS ESTABLECIDOS"/>
    <s v="OPTIMIZACIÓN DE PROCESOS"/>
    <s v="GESTIÓN JURÍDICA DISTRITAL"/>
    <s v="SUBSECRETARÍA JURÍDICA DISTRITAL"/>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s v="Constante"/>
    <s v="Trimestral"/>
    <x v="0"/>
    <s v="Secretaria Subsecretaría"/>
    <s v="Profesional Especializado"/>
    <s v="SUBSECRETARÍA DE DESPACHO"/>
    <s v="ND"/>
    <n v="1"/>
    <n v="1"/>
    <n v="1"/>
    <n v="1"/>
    <s v="ND"/>
    <n v="1"/>
    <n v="1"/>
    <n v="1"/>
    <m/>
    <n v="1"/>
    <n v="1"/>
    <n v="1"/>
    <n v="1"/>
    <n v="1"/>
    <m/>
    <m/>
    <m/>
    <s v="Se gestionaron oportunamente en el periodo de análsis, el 100% de los requerimientos jurídicos de competencia de la Subsecretaría, que corresponden a 227 solicitudes. "/>
    <m/>
    <m/>
    <m/>
    <s v=" 3-2019-2684"/>
    <m/>
    <m/>
    <m/>
    <s v="CREACIÓN"/>
    <s v="VERSIÓN  1"/>
    <m/>
    <m/>
    <m/>
  </r>
  <r>
    <x v="1"/>
    <x v="0"/>
    <m/>
    <s v="GESTIÓN"/>
    <s v="PORCENTAJE DE AVANCE EN LA CONSTRUCCIÓN DEL PLAN ESTRATEGICO DEL TALENTO HUMANO"/>
    <s v="OPTIMIZACIÓN DE PROCESOS"/>
    <s v="GESTIÓN DEL TALENTO HUMANO"/>
    <s v="DIRECCIÓN DE GESTIÓN CORPORATIVA"/>
    <s v="PROCESOS"/>
    <m/>
    <m/>
    <m/>
    <m/>
    <m/>
    <m/>
    <m/>
    <m/>
    <m/>
    <m/>
    <m/>
    <m/>
    <m/>
    <m/>
    <m/>
    <x v="0"/>
    <m/>
    <m/>
    <m/>
    <m/>
    <m/>
    <m/>
    <n v="1"/>
    <m/>
    <s v="ND"/>
    <s v="ND"/>
    <s v="ND"/>
    <n v="0.15"/>
    <m/>
    <n v="0.15"/>
    <n v="0.2"/>
    <n v="0.4"/>
    <n v="0.25"/>
    <n v="0.15"/>
    <m/>
    <m/>
    <m/>
    <s v="Como parte del Plan Estatégico del Talento Humano, la Secretaría Jurídica Distrital se encuentra en la segunda fase para la Implementación del Teletrabajo, por lo que ya se definió la ruta para alcanzar el objetivo y se está realizando las acciones necesarias como son:_x000a_-Firma del pacto por el Teletrabajo, que reafirma el compromiso institucional que existe desde el nivel directivo para la adopción de esta modalidad laboral._x000a_-De igual manera, se realizó una jornada de sensibilización en reunión del Comité de Gestión y Desempeño Institucional para la presentación del Modelo del Teletrabajo teniendo como invitada la Dra. Marisol Suárez Barreto profesional de la Dirección Distrital de Desarrollo Institucional de la Secretaría General._x000a_-Se realizó una Convocatoria Pública para participar en la prueba piloto de la Entidad, dentro de la que fueron recibidas 43 postulaciones, de candidatos a participar en la Prueba Piloto del Teletrabajo en la Secretaría Jurídica Distrital._x000a_-Se realizó la evaluación por competencias por parte de los jefes inmediatos, de los candidatos postulados que se encuentran a su cargo._x000a_- Reunión con María Alejandra Méndez Bermúdez de la Agencia Pública de Empleo Regional Distrito Capital del Servicio Público de Aprendizaje SENA buscando apoyo en el proceso de evaluación por competencias de los candidatos. La Entidad está realizando las acciones necesarias para dar inicio a la prueba piloto de teletrabajo, por esta razón a la fecha la Secretaria Jurídica Distrital no tiene tele trabajadores._x000a_"/>
    <m/>
    <m/>
    <m/>
    <s v="3-2019-2689"/>
    <m/>
    <m/>
    <m/>
    <m/>
    <m/>
    <m/>
    <m/>
    <m/>
  </r>
</pivotCacheRecords>
</file>

<file path=xl/pivotCache/pivotCacheRecords6.xml><?xml version="1.0" encoding="utf-8"?>
<pivotCacheRecords xmlns="http://schemas.openxmlformats.org/spreadsheetml/2006/main" xmlns:r="http://schemas.openxmlformats.org/officeDocument/2006/relationships" count="66">
  <r>
    <x v="0"/>
    <x v="0"/>
    <s v="POSICIONAMIENTO COMO ENTE RECTOR"/>
    <s v="GESTIÓN DE LAS COMUNICACIONES"/>
    <x v="0"/>
    <s v="PLAN DE GESTIÓN"/>
    <m/>
    <m/>
    <m/>
    <s v="Porcentaje de avance del Plan de Comunicaciones de la Secretaría Jurídica Distrital"/>
    <s v="Acciones"/>
    <s v="Acciones ejecutadas en el periodo"/>
    <s v="Total acciones programdas en el Plan de la vigencia"/>
    <s v="Son las acciones programadas y CUMPLIDOs del Plan de Comunicaciones"/>
    <s v="Acciones programadas y aprobadas necesarias para llevar a cabo el plan de Comunicaciones"/>
    <s v="Plan de Comunicaciones / Informes de gestión"/>
    <s v="Plan de Comunicaciones / Informes de gestión"/>
    <s v="nd"/>
    <s v="nd"/>
    <x v="0"/>
    <s v="Trimestral"/>
    <s v="Eficacia"/>
    <s v="Profesional Universitario Grado 18"/>
    <s v="Profesional Universitario Grado 18"/>
    <s v="Asesor (a) Despacho"/>
    <s v="ND"/>
    <n v="1"/>
    <n v="1"/>
    <n v="1"/>
    <n v="1"/>
    <s v="ND"/>
    <n v="1"/>
    <n v="1"/>
    <n v="0.25"/>
    <m/>
    <n v="0.25"/>
    <n v="0.25"/>
    <n v="0.25"/>
    <n v="0.25"/>
    <n v="0.25"/>
    <m/>
    <m/>
    <m/>
    <s v="Con el objetivo de consolidar las necesidades de comunicación de todas las dependencias de la SJD y  para elaborar y estructurar el plan de comunicaciones 2019, se realziaron las siguientes actividades: Se hizo un diagnóstico con las diferentes dependencias de la entidad para identificar sus necesidades de comunicaciones. Diariamente se hace el monitoreo de los diferentes medios masivos de comunicación locales y nacionales (físicos y virtuales), para identificar los temas y acontecimientos de interés para nuestras partes interesadas._x000a_Adicionalmente sesocializaron los siguientes temas:_x000a_Enero _x000a_1. Cambios en los documentos del SIG._x000a_2. Plan anticorrupción._x000a_3. Diplomado de creatividad e innovación en alianza con la universidad Militar._x000a_4. Capacitaciones sobre la plataforma Vlex._x000a_5. 3 de enero, día de la movilidad sostenible._x000a_6. Seguridad en el trabajo._x000a_7. Plaza de mercado para los funcionarios de la manzana Liévano._x000a_Febrero_x000a_1. 2 de febrero, día de los humedales._x000a_2. 7 de febrero, día de la movilidad sostenible._x000a_3. Plan institucional de capacitación._x000a_4. Actualización y modificación de los documentos del SIG._x000a_5. Capacitaciones sobre la plataforma Vlex._x000a_6. Campaña sobre el uso de las canecas. – Manejo de los residuos sólidos._x000a_7. Curso virtual de presupuesto público._x000a_8. Nota sobre el cambio climático – PIGA._x000a_9. Capacitaciones sobre el decreto 1273 – Pago de seguridad social de contratista_x000a_10. Conformación de equipos de trabajo para presentar propuestas de creatividad e innovación._x000a_11. Convocatoria para solicitudes de financiación de educación formal._x000a_12. Convocatoria para elaborar diseños para conmemorar el día de la mujer._x000a_13. Curso de gestión del conflicto y educación para la paz._x000a_Marzo _x000a_1. Diálogos ciudadanos._x000a_2. Responsabilidades en materia de seguridad y salud en el trabajo._x000a_3. Programa de bienestar y plan de incentivos._x000a_4. 6 de marzo, registro de bicicletas en el cicloparqueadero de la Alcaldía._x000a_5. 7 de marzo, día de la movilidad sostenible._x000a_6. Convocatoria para ser parte de la brigada de emergencias._x000a_7. Recomendaciones para la protección de la información de trabajo._x000a_8. Curso de innovación de la Veeduría._x000a_9. Conmemoración del día de la mujer._x000a_10. Beneficios de Compensar para funcionarios de la SJD._x000a_11. Noticias sobre éxito procesal de la SJD._x000a_12. Plan de gestión ambiental._x000a_13. Convocatoria para ser gestor de la felicidad._x000a_14. Capacitación sobre acoso laboral y sexual._x000a_15. Ahorro y uso eficiente del agua. PIGA._x000a_16. Portafolio de espacios cortos de formación._x000a_17. Actualización y modificación de los documentos del SIG._x000a_18. Capacitaciones sobre el nuevo código disciplinario._x000a_19. Recomendaciones de seguridad y salud en el trabajo._x000a_20. Día de la felicidad._x000a_21. Proyecto de decreto 430 de 2018._x000a_22. Autoreporte de condiciones de trabajo._x000a_23. Manual del sistema de gestión y salud en el trabajo._x000a_24. Ahorro y uso eficiente de energía – PIGA._x000a_25. Huella de carbono._x000a_26. Alianza Uniempresarial – Estudio._x000a_27. Felicitaciones por el día del hombre._x000a_28. Acciones formativas para funcionarios de carrera y libre nombramiento y remoción._x000a_29. Día internacional de los árboles._x000a_30. Uso adecuado de los baños._x000a_31. Cursos virtuales ofrecidos por Política e informática._x000a_32. Nuevo sello de certificación._x000a_33. Día mundial del agua._x000a_34. Formatos actualizados de la SJD._x000a_35. Envío del seguimiento y monitoreo de los riesgos de los PROCESOS de la SJD._x000a_36. Código de integridad de la SJD._x000a_37. Curso virtual de lenguaje claro._x000a_38. Curso sobre servicio al ciudadano._x000a_39. Política de administración de riesgos._x000a_40. Plan anticorrupción y de atención al ciudadano._x000a_41. Tips de seguridad para incidentes informáticos._x000a_42. Eco – Conducción._x000a_43. Capacitación sobre gestión documental._x000a_44. Actualización de la información en el SIDEAP._x000a__x000a__x000a__x000a_"/>
    <m/>
    <m/>
    <m/>
    <s v="3-2019-2565"/>
    <m/>
    <m/>
    <m/>
    <m/>
    <m/>
    <m/>
    <m/>
    <m/>
  </r>
  <r>
    <x v="0"/>
    <x v="1"/>
    <s v="OPTIMIZACIÓN DE PROCESOS"/>
    <s v="ATENCIÓN A LA CIUDADANÍA"/>
    <x v="1"/>
    <s v="PROCESOS"/>
    <m/>
    <m/>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x v="0"/>
    <s v="Trimestral"/>
    <s v="Eficiencia"/>
    <s v="Técnico "/>
    <s v="Profesional Especializado"/>
    <s v="Director (a) de Gestión Corporativa"/>
    <s v="ND"/>
    <n v="1"/>
    <n v="1"/>
    <s v="FINALIZADO"/>
    <s v="FINALIZADO"/>
    <s v="ND"/>
    <n v="1"/>
    <n v="1"/>
    <s v="FINALIZADO"/>
    <s v="FINALIZADO"/>
    <m/>
    <m/>
    <m/>
    <m/>
    <m/>
    <m/>
    <m/>
    <m/>
    <s v="FINALIZADO"/>
    <s v="FINALIZADO"/>
    <s v="FINALIZADO"/>
    <s v="FINALIZADO"/>
    <m/>
    <m/>
    <m/>
    <m/>
    <s v="SE ARMONIZA CON NUEVO INDICADOR"/>
    <m/>
    <m/>
    <m/>
    <n v="1"/>
  </r>
  <r>
    <x v="0"/>
    <x v="2"/>
    <s v="OPTIMIZACIÓN DE PROCESOS"/>
    <s v="ATENCIÓN A LA CIUDADANÍA"/>
    <x v="1"/>
    <s v="PROCESOS"/>
    <m/>
    <m/>
    <m/>
    <s v="Número de días hábiles utilizados para la asignación o traslado de  PQRS / total de días del periodo"/>
    <s v="Días hábiles"/>
    <s v="Sumatoria de los días utilizados para la asignación de los PQRS"/>
    <s v="Total de días requeridos para la asignación o trasalado"/>
    <s v="Son el numero de PQR´S radicados a través del Bogotá te Escucha o el SIGA"/>
    <s v="Son los días utilizados para la asignación de los PQR´S"/>
    <s v="Sistema de información SIGA - SDQS"/>
    <s v="Sistema de información SIGA - SDQS"/>
    <s v="nd"/>
    <s v="nd"/>
    <x v="0"/>
    <s v="Trimestral"/>
    <s v="Efectividad"/>
    <s v="Técnico "/>
    <s v="Profesional Especializado"/>
    <s v="Director (a) de Gestión Corporativa"/>
    <s v="ND"/>
    <s v="ND"/>
    <s v="ND"/>
    <n v="1.04"/>
    <n v="1.04"/>
    <s v="ND"/>
    <s v="ND"/>
    <s v="ND"/>
    <n v="1"/>
    <m/>
    <n v="1.04"/>
    <n v="1.04"/>
    <n v="1.04"/>
    <n v="1.04"/>
    <n v="1"/>
    <m/>
    <m/>
    <m/>
    <s v="Peticiones trasladadas por competencia a otras entidades y asignadas a las dependencias de la Secretaría Jurídica, en término de un (1) día, de acuerdo con la base de datos de PQRS del Sistema Distrital de Quejas y Soluciones Bogotá, Te Escucha. _x000a_impacto: Respuesta oportuna al ciudadano acerca de la entidad competente para atender su petición o nombre de la dependencia a la que fue asignada la petición dentro de la  Secretaría Jurídica"/>
    <m/>
    <m/>
    <m/>
    <s v="3-2019-2689 "/>
    <m/>
    <m/>
    <m/>
    <s v="Indicador creado en abril de 2019"/>
    <m/>
    <m/>
    <m/>
    <m/>
  </r>
  <r>
    <x v="0"/>
    <x v="3"/>
    <s v="OPTIMIZACIÓN DE PROCESOS"/>
    <s v="GESTIÓN FINANCIERA"/>
    <x v="1"/>
    <s v="PROCESOS"/>
    <m/>
    <m/>
    <m/>
    <s v="Sumatoria de la ejecución acumulada para el periodo de análisis"/>
    <s v="% Porcentaje de Ejecución Presupuestal"/>
    <s v="Sumatoria del valor de los registros presupuestales del rubro de funcionamiento / entidad"/>
    <s v="Valor del presupuesto disponible del rubro de funcionamiento / entidad"/>
    <s v="Son los registros presupuestales expedidos con cargo al rubro de funcionamiento en el periodo"/>
    <s v="Valor del presupuesto disponible registro de funcionamiento"/>
    <s v="SECRETARÍA DE HACIENDA - REPORTE PREDIS"/>
    <s v="SECRETARÍA DE HACIENDA - REPORTE PREDIS"/>
    <n v="0.63"/>
    <s v="SECRETARÍA DE HACIENDA - REPORTE PREDIS"/>
    <x v="1"/>
    <s v="Trimestral"/>
    <s v="Eficacia"/>
    <s v="Profesional Universitario"/>
    <s v="Profesional Especializado"/>
    <s v="Director (a) de Gestión Corporativa"/>
    <s v="ND"/>
    <n v="0.9"/>
    <n v="0.92"/>
    <n v="0.87"/>
    <n v="0.9"/>
    <s v="ND"/>
    <n v="0.76890000000000003"/>
    <n v="0.87939999999999996"/>
    <n v="0.2165"/>
    <m/>
    <n v="0.3"/>
    <n v="0.35"/>
    <n v="0.55000000000000004"/>
    <n v="0.87"/>
    <n v="0.2165"/>
    <m/>
    <m/>
    <m/>
    <s v="En el trimestre se ejecutaron 2.880,1 millones de pesos en Gastos de Personal que equivale al 16.33%, en Adquisición de Bienes se ejecutaron 19,6 millones equivalente al 32,09% y en adquisición de servicios se ejecuto 1.739,02 millones de pesos que equivale al 46,54%. Impacto: El impacto que se observa en en gastos de personal con una ejecución del 16,33% por debajo de la programada, por varios factores como son : La programación presupuestal se realiza con planta ocupada al 100% y en el seguimiento a marzo se presentaron 19 vacantes, igualmente la prima técnica no se encuentra en todos los servidores con el máximo porcentaje_x000a_y por último los aportes del mes de marzo se ejecutan en abril que corresponde aproximadamente a 250 millones de pesos."/>
    <m/>
    <m/>
    <m/>
    <s v="3-2019-2689"/>
    <m/>
    <m/>
    <m/>
    <m/>
    <n v="2"/>
    <m/>
    <m/>
    <m/>
  </r>
  <r>
    <x v="0"/>
    <x v="4"/>
    <s v="POSICIONAMIENTO COMO ENTE RECTOR"/>
    <s v="GESTIÓN DEL TALENTO HUMANO"/>
    <x v="1"/>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x v="1"/>
    <s v="Trimestral"/>
    <s v="Eficacia"/>
    <m/>
    <m/>
    <m/>
    <s v="ND"/>
    <n v="0.25"/>
    <n v="0.75"/>
    <n v="0.9"/>
    <n v="1"/>
    <s v="ND"/>
    <n v="0.25"/>
    <n v="0.75"/>
    <n v="0"/>
    <m/>
    <m/>
    <m/>
    <m/>
    <m/>
    <m/>
    <m/>
    <m/>
    <m/>
    <s v="CUMPLIDO"/>
    <s v="CUMPLIDO"/>
    <s v="CUMPLIDO"/>
    <s v="CUMPLIDO"/>
    <m/>
    <m/>
    <m/>
    <m/>
    <m/>
    <m/>
    <m/>
    <m/>
    <n v="2"/>
  </r>
  <r>
    <x v="0"/>
    <x v="5"/>
    <s v="OPTIMIZACIÓN DE PROCESOS"/>
    <s v="GESTIÓN DOCUMENTAL"/>
    <x v="1"/>
    <s v="PLAN DE GESTIÓN"/>
    <s v="PROCESOS"/>
    <m/>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x v="2"/>
    <s v="Trimestral"/>
    <s v="Eficacia"/>
    <s v="Auxiliar administrativo DGC"/>
    <s v="Profesional Especializado DGC"/>
    <s v="Director (a) de Gestión Corporativa"/>
    <s v="ND"/>
    <n v="0.5"/>
    <n v="0.4"/>
    <n v="0.1"/>
    <n v="0"/>
    <s v="ND"/>
    <n v="0.5"/>
    <s v="FINALIZADO"/>
    <s v="FINALIZADO"/>
    <s v="FINALIZADO"/>
    <m/>
    <m/>
    <m/>
    <m/>
    <m/>
    <m/>
    <m/>
    <m/>
    <s v="FINALIZADO"/>
    <s v="FINALIZADO"/>
    <s v="FINALIZADO"/>
    <s v="FINALIZADO"/>
    <s v="FINALIZADO"/>
    <s v="FINALIZADO"/>
    <s v="FINALIZADO"/>
    <s v="FINALIZADO"/>
    <m/>
    <m/>
    <m/>
    <m/>
    <n v="1"/>
  </r>
  <r>
    <x v="0"/>
    <x v="5"/>
    <s v="OPTIMIZACIÓN DE PROCESOS"/>
    <s v="GESTIÓN DOCUMENTAL"/>
    <x v="1"/>
    <s v="PROCESOS"/>
    <m/>
    <m/>
    <m/>
    <s v="Promedio delcumplimiento de las etapas del PGD"/>
    <s v="pgd implementado"/>
    <s v="Promedio de la sumatoria  del cumplimiento del PGD del periodo"/>
    <s v="N.A."/>
    <s v="El total de actividades realizadas en el periodo divido las etapas planificadas en el periodo"/>
    <s v="N.A."/>
    <s v="PGD"/>
    <s v="Informe de contratista"/>
    <n v="0.5"/>
    <s v="indicador de DGC años anteriores"/>
    <x v="0"/>
    <s v="Trimestral"/>
    <s v="Eficacia"/>
    <m/>
    <s v="Profesional Especializado DGC"/>
    <s v="Director (a) de Gestión Corporativa"/>
    <s v="ND"/>
    <s v="ND"/>
    <s v="ND"/>
    <n v="1"/>
    <n v="1"/>
    <s v="ND"/>
    <s v="ND"/>
    <s v="ND"/>
    <n v="1"/>
    <m/>
    <n v="1"/>
    <n v="1"/>
    <n v="1"/>
    <n v="1"/>
    <n v="1"/>
    <m/>
    <m/>
    <m/>
    <s v="Resultado: Durante el primer trimestre se han iniciado las actividades proyectadas en el PGD, cuales están programados a corto mediano y largo plazo. impacto: Es positivo ya que se iniciaron mesas de trabajo conjuntas con las áreas, y los equipos de trabajo de cada uno de los temas._x000a_"/>
    <m/>
    <m/>
    <m/>
    <s v="3-2019-2689"/>
    <m/>
    <m/>
    <m/>
    <s v="Indicador creado en abril de 2019"/>
    <m/>
    <m/>
    <m/>
    <n v="1"/>
  </r>
  <r>
    <x v="0"/>
    <x v="6"/>
    <s v="OPTIMIZACIÓN DE PROCESOS"/>
    <s v="GESTIÓN DEL TALENTO HUMANO"/>
    <x v="1"/>
    <s v="PROCESOS"/>
    <m/>
    <m/>
    <m/>
    <s v="Sumatoria de las evaluaciones con calificación igual o superior a 3 / total de  evaluaciones aplicadas"/>
    <s v="Nivel de percepción"/>
    <s v="Número de evaluaciones con calificación igual o superior a (3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x v="0"/>
    <s v="Semestral"/>
    <s v="Efectividad"/>
    <m/>
    <s v="Profesional Especializado"/>
    <s v="Director (a) de Gestión Corporativa"/>
    <s v="ND"/>
    <s v="ND"/>
    <s v="ND"/>
    <n v="0.9"/>
    <n v="0.9"/>
    <s v="ND"/>
    <s v="ND"/>
    <s v="ND"/>
    <n v="0"/>
    <m/>
    <n v="0"/>
    <n v="0.9"/>
    <n v="0"/>
    <n v="0.9"/>
    <n v="0"/>
    <m/>
    <m/>
    <m/>
    <s v="Resultado: Referente al proceso de bienestar, se encuentra en etapa de contratación, a la fecha no se han realizado actividades en las que se pueda evaluar la percepción, se han remitido a contratación los documentos técnicos (estudios previos, matriz de riesgo, anexo técnico, estudio de mercado, análisis del sector). En cuanto al proceso de capacitación también se encuentra en etapa de contratación, se han remitido documentos técnicos (estudios previos, matriz de riesgo, anexo técnico, tabla para cotizaciones)._x000a_Se ha realizado tres capacitaciones por el modulo de capacitación interna:_x000a_1. Fortalecimiento del ser_x000a_2. Defensoría Jurídica - Contratación estatal_x000a_3. Nuevo código único Disciplinario._x000a_Impacto: (Bienestar) El Programa de Bienestar Social y el Plan de Incentivos de la Secretaría Jurídica de la Alcaldía Mayor de Bogotá, D.C., para la vigencia 2019, contribuye al cumplimiento de los imperativos institucionales, al fortalecimiento del clima laboral y al fomento de una cultura de innovación de la entidad. La Secretaría Jurídica Distrital, considera que el ser humano es el corazón de las instituciones, por tanto, el servidor público debe ser un individuo integral en valores, conocimientos y conductas, lo que le permitirá actuar de manera acertada en los distintos roles que desempeña: laboral, familiar y social, por ello, con éste programa pretende mejorar la calidad de vida de servidores y de sus familias, intensificando el sentido de pertenencia hacia la entidad y generando mayor motivación para el desarrollo de las actividades laborales diarias que_x000a_conllevan al cumplimiento de metas y objetivos institucionales. (Capacitación) El Talento Humano es el activo más importante en las entidades públicas, el motor de_x000a_generación de resultados. La Secretaría Jurídica Distrital comprometida con el desarrollo, la defensa y sostenibilidad de Bogotá D.C. se propone fortalecer las competencias de sus servidores/as para optimizar su desempeño laboral y procurar elevar el nivel de conocimiento y calidad del servicio para sus usuarios y el logro de sus imperativos estratégicos. El enfoque de la capacitación de los empleados públicos debe garantizar el desarrollo de las competencias requeridas para el cumplimiento de las metas tanto profesionales como institucionales. El Plan Institucional de Capacitación busca incrementar la capacidad individual y colectiva de los funcionarios públicos, que contribuyan al cumplimiento de la misión institucional, a la mejor prestación de servicios a la comunidad, al eficaz desempeño del cargo y al desarrollo personal integral de los funcionarios. Así mismo, la oferta de capacitación debe propender por fortalecer una ética del servicio público basada en los valores definidos en el Código de Integridad. "/>
    <m/>
    <m/>
    <m/>
    <s v="3-2019-2689"/>
    <m/>
    <m/>
    <m/>
    <m/>
    <m/>
    <m/>
    <m/>
    <m/>
  </r>
  <r>
    <x v="0"/>
    <x v="7"/>
    <s v="OPTIMIZACIÓN DE PROCESOS"/>
    <s v="GESTIÓN DEL TALENTO HUMANO"/>
    <x v="1"/>
    <s v="PROCESOS"/>
    <m/>
    <m/>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x v="0"/>
    <s v="Semestral"/>
    <s v="Efectividad"/>
    <s v="Técnico DGC"/>
    <s v="Profesional Especializado"/>
    <s v="Director (a) de Gestión Corporativa"/>
    <s v="ND"/>
    <n v="0.9"/>
    <n v="0.91"/>
    <n v="0.92"/>
    <n v="0.93"/>
    <s v="ND"/>
    <n v="0.9"/>
    <n v="0.81"/>
    <s v="FINALIZADO"/>
    <s v="FINALIZADO"/>
    <m/>
    <m/>
    <m/>
    <m/>
    <m/>
    <m/>
    <m/>
    <m/>
    <s v="FINALIZADO"/>
    <s v="FINALIZADO"/>
    <s v="FINALIZADO"/>
    <s v="FINALIZADO"/>
    <s v="FINALIZADO"/>
    <s v="FINALIZADO"/>
    <s v="FINALIZADO"/>
    <s v="FINALIZADO"/>
    <s v="este indicador se ajusto en la vigencia 2019 con el indicador Percepción Positiva de las actividades de bienestar y capacitación"/>
    <m/>
    <m/>
    <m/>
    <n v="1"/>
  </r>
  <r>
    <x v="0"/>
    <x v="8"/>
    <s v="OPTIMIZACIÓN DE PROCESOS"/>
    <s v="GESTIÓN ADMINISTRATIVA"/>
    <x v="1"/>
    <s v="PROCESOS"/>
    <m/>
    <m/>
    <m/>
    <s v="Promedio de las evaluaciones de satisfacción con calificación igual o superior a 3 (de 1 a 5) / Total de evaluaciones aplicadas"/>
    <s v="Nivel de percepción"/>
    <s v="Número de evaluaciones con calificación igual o superior a (3 -Buena)"/>
    <s v="Total de evalauciones aplicadas en el periodo"/>
    <s v="Indica el porcentaje de servidores que perciben la gestión desarrollada como satisfactoria_x000a_(aquellos servidores que califican las actividades en un rango de 3 – 5)"/>
    <s v="La población se entiende como el número de servidores que requirieron servicios administrativos"/>
    <s v="Cuadro de control de consolidación de solicitud de servicios"/>
    <s v="Documento de análisis de encuesta"/>
    <s v="nd"/>
    <s v="nd"/>
    <x v="0"/>
    <s v="Trimestral"/>
    <s v="Eficacia"/>
    <s v="Auxiliar administrativo de la DGC"/>
    <s v="Profesional Especializado"/>
    <s v="Director (a) de Gestión Corporativa"/>
    <s v="ND"/>
    <s v="ND"/>
    <s v="ND"/>
    <n v="0.9"/>
    <n v="0.9"/>
    <s v="ND"/>
    <s v="ND"/>
    <s v="ND"/>
    <n v="0"/>
    <m/>
    <n v="0"/>
    <n v="1"/>
    <m/>
    <n v="1"/>
    <n v="0"/>
    <m/>
    <m/>
    <m/>
    <s v="Este indicador se reporta avance en el segundo trismestre"/>
    <m/>
    <m/>
    <m/>
    <m/>
    <m/>
    <m/>
    <m/>
    <s v="este indicador se ajusto en la vigencia 2019 con el indicador Percepción Positiva de las actividades de bienestar y capacitación"/>
    <m/>
    <m/>
    <m/>
    <n v="1"/>
  </r>
  <r>
    <x v="0"/>
    <x v="9"/>
    <s v="OPTIMIZACIÓN DE PROCESOS"/>
    <s v="NOTIFICACIONES"/>
    <x v="1"/>
    <s v="PROCESOS"/>
    <m/>
    <m/>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x v="0"/>
    <s v="Trimestral"/>
    <s v="Eficacia"/>
    <s v="Auxiliar / Secretaria"/>
    <s v="Profesional Especializado"/>
    <s v="Director (a) de Gestión Corporativa"/>
    <s v="ND"/>
    <n v="1"/>
    <n v="1"/>
    <n v="1"/>
    <n v="1"/>
    <s v="ND"/>
    <n v="1"/>
    <n v="1"/>
    <s v="FINALIZADO"/>
    <s v="FINALIZADO"/>
    <m/>
    <m/>
    <m/>
    <m/>
    <m/>
    <m/>
    <m/>
    <m/>
    <s v="FINALIZADO"/>
    <s v="FINALIZADO"/>
    <s v="FINALIZADO"/>
    <s v="ARMONIZADO"/>
    <s v="3-2019-2689"/>
    <m/>
    <m/>
    <m/>
    <s v="Se ajusta la medición del indicador con el # de actos administrativos notificados de manera indebida"/>
    <n v="2"/>
    <m/>
    <m/>
    <m/>
  </r>
  <r>
    <x v="0"/>
    <x v="10"/>
    <s v="OPTIMIZACIÓN DE PROCESOS"/>
    <s v="NOTIFICACIONES"/>
    <x v="1"/>
    <s v="PROCESOS"/>
    <m/>
    <m/>
    <m/>
    <s v="Sumatoria de actos administrativos notificados de manera indebida"/>
    <s v="actos administrativos"/>
    <s v="Cantidad de actos administrativos notificados indebidamente"/>
    <s v="N.A."/>
    <s v="son aquellos actos administrativos (resoluciones, recursos, circulares, etc) mal notificados o dejados de notificar"/>
    <s v="N.A."/>
    <m/>
    <m/>
    <m/>
    <m/>
    <x v="0"/>
    <s v="Trimestral"/>
    <s v="Efectividad"/>
    <s v="Auxiliar / Secretaria"/>
    <s v="Profesional Especializado"/>
    <s v="Director (a) de Gestión Corporativa"/>
    <s v="ND"/>
    <s v="ND"/>
    <s v="ND"/>
    <n v="0"/>
    <n v="0"/>
    <s v="ND"/>
    <s v="ND"/>
    <s v="ND"/>
    <n v="0"/>
    <m/>
    <n v="0"/>
    <n v="0"/>
    <n v="0"/>
    <n v="0"/>
    <n v="0"/>
    <m/>
    <m/>
    <m/>
    <s v="Resultado: Todos los actos administrativos se publicaron en los tiempos requeridos por los responsables de proceso (Personas jurídicas, Corporativa, Doctrina) y de acuerdo con la normatividad. Impacto: Positivo porque no hay demandas, personas o entidades que puedan resultar directamente afectadas por la indebida publicación o notificación."/>
    <m/>
    <m/>
    <m/>
    <s v="3-2019-2689"/>
    <m/>
    <m/>
    <m/>
    <s v="se deben ajustar las programaciones trimestrales  a cero"/>
    <m/>
    <m/>
    <m/>
    <m/>
  </r>
  <r>
    <x v="0"/>
    <x v="11"/>
    <s v="OPTIMIZACIÓN DE PROCESOS"/>
    <s v="GESTIÓN CONTRACTUAL"/>
    <x v="1"/>
    <s v="PROCESOS"/>
    <m/>
    <m/>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x v="0"/>
    <s v="Trimestral"/>
    <s v="Eficacia"/>
    <s v="Auxiliar / Secretaria"/>
    <s v="Profesional Especializado"/>
    <s v="Director (a) de Gestión Corporativa"/>
    <s v="ND"/>
    <n v="1"/>
    <n v="1"/>
    <n v="1"/>
    <n v="1"/>
    <s v="ND"/>
    <n v="1"/>
    <n v="1"/>
    <s v="FINALIZADO"/>
    <s v="FINALIZADO"/>
    <m/>
    <m/>
    <m/>
    <m/>
    <m/>
    <m/>
    <m/>
    <m/>
    <s v="FINALIZADO"/>
    <s v="FINALIZADO"/>
    <s v="FINALIZADO"/>
    <s v="FINALIZADO"/>
    <s v="FINALIZADO"/>
    <s v="FINALIZADO"/>
    <s v="FINALIZADO"/>
    <s v="FINALIZADO"/>
    <s v="Indicador armonizado con &quot;Porcentaje de contratos adjudicados&quot; en el 1er trimestre de 2019"/>
    <m/>
    <m/>
    <m/>
    <n v="1"/>
  </r>
  <r>
    <x v="0"/>
    <x v="12"/>
    <s v="OPTIMIZACIÓN DE PROCESOS"/>
    <s v="GESTIÓN CONTRACTUAL"/>
    <x v="1"/>
    <s v="PROCESOS"/>
    <m/>
    <m/>
    <m/>
    <s v="Sumatoria del número de contratos adjudicados / total de contratos programados en el Plan Anual de Adquisiciones (PAA)"/>
    <s v="Contratos adjudicados"/>
    <s v="Cantidad de Contratos de funcionamiento adjudicados"/>
    <s v="Número de contratos programados en el PAA"/>
    <s v="Contratos con minuta elaborada y formalizada"/>
    <s v="lineas de contratación programadas en el PAA"/>
    <s v="Matriz de control de contratos"/>
    <s v="Plan Anual de Adquisiciones"/>
    <s v="nd"/>
    <s v="nd"/>
    <x v="0"/>
    <s v="Trimestral"/>
    <s v="Eficacia"/>
    <s v="Auxiliar / Secretaria"/>
    <s v="Profesional Especializado"/>
    <s v="Director (a) de Gestión Corporativa"/>
    <s v="ND"/>
    <s v="ND"/>
    <s v="ND"/>
    <n v="1"/>
    <n v="1"/>
    <s v="ND"/>
    <s v="ND"/>
    <s v="ND"/>
    <n v="0.55800000000000005"/>
    <m/>
    <n v="0.3"/>
    <n v="0.5"/>
    <n v="0.7"/>
    <n v="1"/>
    <n v="0.55800000000000005"/>
    <m/>
    <m/>
    <m/>
    <s v="Resultado: El grupo de abogados del área de contratación generaron PROCESOS de contratación, así: Uno por Acuerdo Marco de Precios, uno (1) por la modalidad de licitación pública, uno (1) por mínima cuantía y sesenta y nueve (69) por la modalidad de directa impacto: Impacto favorable por cuanto se generaron bienes y servicios para el logro de los fines de la Secretaría Jurídica Distrital_x000a_"/>
    <m/>
    <m/>
    <m/>
    <s v="3-2019-2689"/>
    <m/>
    <m/>
    <m/>
    <m/>
    <m/>
    <m/>
    <m/>
    <m/>
  </r>
  <r>
    <x v="1"/>
    <x v="13"/>
    <s v="OPTIMIZACIÓN DE PROCESOS"/>
    <s v="GESTIÓN DOCUMENTAL"/>
    <x v="1"/>
    <s v="PROCESOS"/>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x v="2"/>
    <s v="Trimestral"/>
    <s v="Eficacia"/>
    <s v="Contratista"/>
    <s v="Contratista"/>
    <s v="Director (a) de Gestión Corporativa"/>
    <s v="ND"/>
    <s v="ND"/>
    <n v="0.3"/>
    <n v="0.5"/>
    <n v="0.2"/>
    <s v="ND"/>
    <s v="ND"/>
    <n v="0.27"/>
    <n v="0.11"/>
    <m/>
    <n v="0.11"/>
    <n v="0.14000000000000001"/>
    <n v="0.15"/>
    <n v="0.13"/>
    <n v="0.11"/>
    <m/>
    <m/>
    <m/>
    <s v="TRD aprobada por el consejo distrital  de archivos;  inicio de la centralización de los archivos de gestión e intervención de los mismos; primera jornada de capacitación y sensibilización del sistema de gestión documental, atendiendo a lo dispuesto en el contrato interadminitrativo No 130-2018 suscrito con el Archivo General de la Nación el cual tiene por objeto “Intervenir documentalmente los archivos de la Secretaría Jurídica Distrital.” Con el fin de adelantar los PROCESOS archivísticos, promover el desarrollo de los archivos como centros de información, salvaguardar el patrimonio documental, cumplir con la política pública Anticorrupción de Bogotá y superar las deficiencias detectadas en la organización de los archivos desde la creación de la entidad. En el mes de enero, se llevó a cabo la revisión conjunta de los planes de Dirección y sus planes subsidiarios, así como las acciones logísticas necesarias para dar inicio a las actividades operativas del contrato No. 130-2018, en virtud de lo anterior se realizó una visita de campo a las áreas destinadas para la custodia de los archivos de cada una de las dependencias, con el fin de determinar el volumen documental intervenir. Adicionalmente el Consejo Distrital de Archivo de Bogotá D.C por unanimidad de votos convalidaron la Tablas de Retención documental de la SJD, las cuales permiten a la SJD y al AGN proceder a la organización de los expedientes. Durante este periodo se realizaron 3 capacitaciones las cuales equivalen al 100% de lo programado para el mes de febrero, así mismo por medio del convenio 130 con el AGN se realizó la intervención de 8 ml de la serie historias laborales, y se adelanta la centralización de los archivos de la Dirección de Gestión Corporativa de la SJD._x000a_"/>
    <m/>
    <m/>
    <m/>
    <s v="3-2019-2689"/>
    <m/>
    <m/>
    <s v="3-2019-2689"/>
    <m/>
    <m/>
    <m/>
    <m/>
    <m/>
  </r>
  <r>
    <x v="1"/>
    <x v="14"/>
    <s v="OPTIMIZACIÓN DE PROCESOS"/>
    <s v="GESTION ADMINISTRATIVA"/>
    <x v="1"/>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x v="2"/>
    <s v="Trimestral"/>
    <s v="Eficacia"/>
    <m/>
    <m/>
    <m/>
    <s v="ND"/>
    <s v="ND"/>
    <n v="1"/>
    <n v="1"/>
    <n v="1"/>
    <s v="ND"/>
    <s v="ND"/>
    <n v="1"/>
    <n v="0"/>
    <m/>
    <n v="0"/>
    <n v="0.4"/>
    <n v="0.4"/>
    <n v="0.2"/>
    <n v="0"/>
    <m/>
    <m/>
    <m/>
    <s v="No obstante que la medición se reporta los avances a partir del segundo trimestre, en el primer trimestre se efectuó revisión a las especificaciones técnicas para la conratación"/>
    <m/>
    <m/>
    <m/>
    <s v="3-2019-2689"/>
    <m/>
    <m/>
    <s v="3-2019-2689"/>
    <m/>
    <m/>
    <m/>
    <m/>
    <m/>
  </r>
  <r>
    <x v="1"/>
    <x v="15"/>
    <s v="RESPALDO JURÍDICO QUE GENERA CONFIANZA. "/>
    <s v="GESTIÓN DISCIPLINARIA DISTRITAL"/>
    <x v="2"/>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x v="2"/>
    <s v="Trimestral"/>
    <s v="Eficacia"/>
    <s v="Profesional universitario grado15"/>
    <s v="Profesional universitario grado15 "/>
    <s v="Director (a) Distrital de Asuntos Disciplinarios"/>
    <n v="0"/>
    <n v="2"/>
    <n v="2"/>
    <n v="2"/>
    <n v="2"/>
    <n v="0"/>
    <n v="2"/>
    <n v="2"/>
    <n v="0"/>
    <m/>
    <n v="0"/>
    <n v="1"/>
    <n v="1"/>
    <n v="0"/>
    <n v="0"/>
    <m/>
    <m/>
    <m/>
    <s v="Para el primer trimestre de 2019 no se tiene programado avance, sin embargo la Dirección ha realizado  el levantamiento de los insumos para la construcción de las directrices en materia de política pública, mediante el Comité Distrital de Asuntos Disciplinarios realizado el día 21 de febrero de la presente anualidad con las observaciones y requerimientos de las cabezas de sector frente a los temas en materia disciplinaria, como en el diálogo ciudadano el cual, se contó con la participación de entidades vinculadas y adscritas quien aportaron ideas para la construcción de las políticas públicas en materia disciplinaria para la vigencia 2019._x000a_"/>
    <m/>
    <m/>
    <m/>
    <s v="3-2019-2676"/>
    <m/>
    <m/>
    <m/>
    <s v="CREACIÓN"/>
    <s v="VERSIÓN  1"/>
    <s v="ND"/>
    <s v="ND"/>
    <m/>
  </r>
  <r>
    <x v="1"/>
    <x v="16"/>
    <s v="POSICIONAMIENTO COMO ENTE RECTOR"/>
    <s v="GESTIÓN DISCIPLINARIA DISTRITAL"/>
    <x v="2"/>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x v="2"/>
    <s v="Trimestral"/>
    <s v="Eficacia"/>
    <s v="Profesional universitario grado15"/>
    <s v="Profesional universitario grado15"/>
    <s v="Director (a) Distrital de Asuntos Disciplinarios"/>
    <n v="0"/>
    <n v="2000"/>
    <n v="4000"/>
    <n v="4000"/>
    <n v="2000"/>
    <n v="0"/>
    <n v="2426"/>
    <n v="5990"/>
    <n v="584"/>
    <m/>
    <n v="527"/>
    <n v="1057"/>
    <n v="1000"/>
    <n v="1000"/>
    <n v="584"/>
    <m/>
    <m/>
    <m/>
    <s v="Para el primer trimestre de 2019 se tiene programado un avance del 20% el cual se cumplió de manera satisfactoria, lo que conlleva a la realizar la orientación a 527 servidores públicos de las siguientes entidades: IDU, Secretaría Distrital del Hábitat, UAE Catastro Distrital, Secretaria Distrital de Desarrollo Económico, Secretaría de Gobierno y Secretaría Jurídica Distrital, en los temas relacionados a la responsabilidad disciplinaria._x000a_Con esta avance de meta, logramos el mejoramiento en el conocimiento de la  responsabilidad disciplinaria de los servidores públicos del Distrito Capital para la mitigación de las conductas disciplinarias, Generando dentro de los Servidores y contratistas de los diferentes sectores del Distrito un gusto y un interés por el tema disciplinario,  beneficiando así a los Servidores Públicos para un mejor y mayor desempeño en sus funciones y al funcionamiento de las mismas entidades Distritales._x000a_Así mismo se realizó un trabajo colaborativo entre las entidades participantes y la Secretaría Jurídica Distrital generando confianza y respaldo frente a los temas disciplinarios, convirtiéndose la Dirección Distrital de Asuntos Disciplinarios como una Dirección el cual determina lineamientos en materia disciplinaria._x000a_Generando un impacto positivo frente a las demás entidades del Distrito, las cuales, solicitan la presencia institucional de la Secretaría Jurídica Distrital cuando se abordan temas relacionados en materia disciplinaria.  _x000a_"/>
    <m/>
    <m/>
    <m/>
    <s v="3-2019-2676"/>
    <m/>
    <m/>
    <m/>
    <s v="CREACIÓN"/>
    <s v="VERSIÓN  1"/>
    <s v="ND"/>
    <s v="ND"/>
    <m/>
  </r>
  <r>
    <x v="1"/>
    <x v="17"/>
    <s v="POSICIONAMIENTO COMO ENTE RECTOR"/>
    <s v="GESTIÓN DISCIPLINARIA DISTRITAL"/>
    <x v="2"/>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x v="2"/>
    <s v="Trimestral"/>
    <s v="Eficacia"/>
    <s v="Profesional universitario grado15"/>
    <s v="Profesional universitario grado15"/>
    <s v="Director (a) Distrital de Asuntos Disciplinarios"/>
    <n v="1"/>
    <n v="1"/>
    <n v="2"/>
    <n v="1"/>
    <n v="0"/>
    <n v="1"/>
    <n v="1"/>
    <n v="2"/>
    <n v="0.05"/>
    <m/>
    <n v="0.05"/>
    <n v="0.35"/>
    <n v="0.35"/>
    <n v="0.25"/>
    <n v="0.05"/>
    <m/>
    <m/>
    <m/>
    <s v="Para el primer trimestre de 2019 se tiene programado un avance del 0.5% el cual se cumplió de manera satisfactoria, lo que conlleva a realizar actividades orientadas  la etapa precontractual con el acompañamiento y apoyo de la Dirección de gestión corporativa, Dirección de Política e informática y  la Dirección Distrital de Inspección Vigilancia y Control de personas Jurídicas sin ánimo de lucro._x000a_"/>
    <m/>
    <m/>
    <m/>
    <s v="3-2019-2676"/>
    <m/>
    <m/>
    <m/>
    <s v="CREACIÓN"/>
    <s v="VERSIÓN  1"/>
    <s v="ND"/>
    <s v="ND"/>
    <m/>
  </r>
  <r>
    <x v="0"/>
    <x v="18"/>
    <s v="OPTIMIZACIÓN DE PROCESOS"/>
    <s v="GESTIÓN DISCIPLINARIA DISTRITAL"/>
    <x v="2"/>
    <s v="PLAN DE GESTIÓN"/>
    <m/>
    <m/>
    <m/>
    <s v="Porcentaje de avance en la implementación de la herramienta de seguimiento y control a conductas con mayor incidencia disiciplinaria"/>
    <s v="Herramienta de seguimiento y control"/>
    <m/>
    <m/>
    <m/>
    <m/>
    <m/>
    <m/>
    <m/>
    <m/>
    <x v="2"/>
    <s v="Trimestral"/>
    <s v="Eficacia"/>
    <s v="Profesional universitario grado15"/>
    <s v="Profesional universitario grado15"/>
    <s v="Director (a) Distrital de Asuntos Disciplinarios"/>
    <s v="ND"/>
    <n v="0.6"/>
    <n v="0.4"/>
    <m/>
    <m/>
    <s v="ND"/>
    <n v="0.6"/>
    <n v="0.4"/>
    <s v="CUMPLIDO"/>
    <s v="CUMPLIDO"/>
    <m/>
    <m/>
    <m/>
    <m/>
    <m/>
    <m/>
    <m/>
    <m/>
    <s v="CUMPLIDO"/>
    <s v="CUMPLIDO"/>
    <s v="CUMPLIDO"/>
    <s v="CUMPLIDO"/>
    <m/>
    <m/>
    <m/>
    <m/>
    <m/>
    <m/>
    <m/>
    <m/>
    <n v="2"/>
  </r>
  <r>
    <x v="0"/>
    <x v="19"/>
    <s v="OPTIMIZACIÓN DE PROCESOS"/>
    <s v="CONTROL INTERNO DISCIPLINARIO"/>
    <x v="2"/>
    <s v="PLAN DE GESTIÓN"/>
    <s v="PROCESOS"/>
    <m/>
    <m/>
    <s v="Sumatoria de las quejas disiciplinarias evaluadas / Total de quejas radicadas"/>
    <s v="Quejas evaluadas"/>
    <s v="Número de quejas evaluadas"/>
    <s v="Número de quejas disiciplinarias radicadas"/>
    <s v="Total de quejas disiciplinarias que cuenten con proyecto de decisión que en derecho corresponde"/>
    <s v="Total de quejas disiciplinarias formales cuyo merito originó una actuación disciplinaria"/>
    <s v="MEMORANDOS DE  - PLANILLA"/>
    <s v="ACTAS DE REPARTO"/>
    <s v="nd"/>
    <s v="nd"/>
    <x v="0"/>
    <m/>
    <s v="Eficacia"/>
    <m/>
    <m/>
    <m/>
    <m/>
    <s v="ND"/>
    <s v="ND"/>
    <n v="1"/>
    <n v="1"/>
    <s v="ND"/>
    <s v="ND"/>
    <s v="ND"/>
    <n v="1"/>
    <m/>
    <n v="1"/>
    <n v="1"/>
    <n v="1"/>
    <n v="1"/>
    <n v="1"/>
    <m/>
    <m/>
    <m/>
    <s v="Se recibieron ,radicadron, numeraron y repartieron 47 quejas que llegaron a la Dirección, las cuales se evaluaron y se proyectaron los autos respectivos"/>
    <m/>
    <m/>
    <m/>
    <s v="3-2019-2676"/>
    <m/>
    <m/>
    <m/>
    <m/>
    <m/>
    <m/>
    <m/>
    <m/>
  </r>
  <r>
    <x v="0"/>
    <x v="20"/>
    <s v="OPTIMIZACIÓN DE PROCESOS"/>
    <s v="CONTROL INTERNO DISCIPLINARIO"/>
    <x v="2"/>
    <s v="PLAN DE GESTIÓN"/>
    <s v="PROCESOS"/>
    <m/>
    <m/>
    <s v="Sumatoria de las quejas disiciplinarias "/>
    <s v="Quejas radicadas"/>
    <s v="Asuntos recepcionados "/>
    <s v="Asunto Tramitados "/>
    <s v="suma del numero de PQR´S "/>
    <s v="suma del numero de asuntos que se tramitan"/>
    <s v="SIGA, SDQS"/>
    <s v="SIGA, SDQS"/>
    <s v="nd"/>
    <s v="nd"/>
    <x v="0"/>
    <m/>
    <s v="Eficacia"/>
    <m/>
    <m/>
    <m/>
    <m/>
    <m/>
    <n v="1"/>
    <n v="1"/>
    <n v="1"/>
    <m/>
    <m/>
    <n v="1"/>
    <s v="FINALIZADO"/>
    <s v="FINALIZADO"/>
    <m/>
    <m/>
    <m/>
    <m/>
    <m/>
    <m/>
    <m/>
    <m/>
    <s v="FINALIZADO"/>
    <s v="FINALIZADO"/>
    <s v="FINALIZADO"/>
    <s v="FINALIZADO"/>
    <m/>
    <m/>
    <m/>
    <m/>
    <m/>
    <m/>
    <m/>
    <m/>
    <n v="1"/>
  </r>
  <r>
    <x v="0"/>
    <x v="21"/>
    <s v="OPTIMIZACIÓN DE PROCESOS"/>
    <s v="GESTIÓN DISCIPLINARIA DISTRITAL"/>
    <x v="2"/>
    <s v="PLAN DE GESTIÓN"/>
    <s v="PROCESOS"/>
    <m/>
    <m/>
    <s v="Porcentaje de avance en la metodología de verificación de la impelementación y actualización del SID"/>
    <s v="Metodología de verificación"/>
    <m/>
    <m/>
    <m/>
    <m/>
    <m/>
    <m/>
    <m/>
    <m/>
    <x v="2"/>
    <s v="Trimestral"/>
    <s v="Eficacia"/>
    <m/>
    <m/>
    <m/>
    <s v="ND"/>
    <n v="0.4"/>
    <s v="CUMPLIDO"/>
    <m/>
    <m/>
    <s v="ND"/>
    <n v="0.39999999999999997"/>
    <n v="0.6"/>
    <n v="0"/>
    <m/>
    <m/>
    <m/>
    <m/>
    <m/>
    <m/>
    <m/>
    <m/>
    <m/>
    <s v="CUMPLIDO"/>
    <s v="CUMPLIDO"/>
    <s v="CUMPLIDO"/>
    <s v="CUMPLIDO"/>
    <s v="CUMPLIDO"/>
    <s v="CUMPLIDO"/>
    <s v="CUMPLIDO"/>
    <s v="CUMPLIDO"/>
    <s v="FALTA FICHA "/>
    <m/>
    <m/>
    <m/>
    <n v="2"/>
  </r>
  <r>
    <x v="0"/>
    <x v="22"/>
    <s v="POSICIONAMIENTO COMO ENTE RECTOR"/>
    <s v="GESTIÓN JUDICIAL Y EXTRAJUDICIAL DEL DISTRITO"/>
    <x v="3"/>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x v="0"/>
    <s v="Trimestral"/>
    <s v="Eficacia"/>
    <s v="Profesional Universitario Grado 1"/>
    <s v="Profesional Universitario Grado 1"/>
    <s v="Director(a) Distirtal de Defensa Judicial y Prevención del Daño Antijurídico  "/>
    <s v="ND"/>
    <n v="1"/>
    <n v="1"/>
    <n v="1"/>
    <n v="1"/>
    <s v="ND"/>
    <n v="1"/>
    <n v="1"/>
    <n v="0.2"/>
    <m/>
    <n v="0.2"/>
    <n v="0.5"/>
    <n v="0.15"/>
    <n v="0.15"/>
    <n v="0.2"/>
    <m/>
    <m/>
    <m/>
    <s v="Para el primer trimestre de 2019 se tiene programado un avance del 20% el cual se cumplió de manera satisfactoria, lo que conlleva a realizar actividades orientadas al mejoramiento de la información contenida en el SIPROJ. Durante el primer trimestre de 2019 en la Secretaría Jurídica Distrital se notificaron 292 . Con la Circular N. 002 de 2019 La Dirección Distrital de Defensa Judicial y Prevención del Daño Antijurídico de la Secretaría Jurídica Distrital, dio a conocer el cronograma de mesas de trabajo con cada una de las entidades y organismos del Distrito Capital, con el fin de hacer seguimiento, y en caso de ser necesario, actualizar, corregir y/o depurar la información registrada por cada una.  En dicha Circular se convocó a todas las entidades a mesas de trabajo las cuales deberán estar integradas por los jefes de las oficinas jurídicas o la quien haga sus veces, de control interno, financieras, el gestor del sistema designado, junto con el respectivo grupo de trabajo y los administradores generales del SIPROJ-WEB._x000a_"/>
    <m/>
    <m/>
    <m/>
    <s v="3-2019-2642 / 3-2019-3167"/>
    <m/>
    <m/>
    <m/>
    <s v="FALTA FICHA "/>
    <m/>
    <m/>
    <m/>
    <m/>
  </r>
  <r>
    <x v="1"/>
    <x v="23"/>
    <s v="RESPALDO JURÍDICO QUE GENERA CONFIANZA. "/>
    <s v="GESTIÓN JUDICIAL Y EXTRAJUDICIAL DEL DISTRITO"/>
    <x v="3"/>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x v="0"/>
    <s v="Trimestral"/>
    <s v="Eficiencia"/>
    <s v="Profesional Universitario Grado 1"/>
    <s v="Profesional Universitario Grado 1"/>
    <s v="Director(a) Distirtal de Defensa Judicial y Prevención del Daño Antijurídico  "/>
    <n v="0.82"/>
    <n v="0.82"/>
    <n v="0.82"/>
    <n v="0.82"/>
    <n v="0.82"/>
    <n v="0.9"/>
    <n v="0.89"/>
    <n v="0.88"/>
    <n v="0.9"/>
    <m/>
    <n v="0.82"/>
    <n v="0.82"/>
    <n v="0.82"/>
    <n v="0.82"/>
    <n v="0.9"/>
    <m/>
    <m/>
    <m/>
    <s v="El  90% está representado en el valor de las pretensiones indexadas de los PROCESOS que finalizaron con fallo a favor de las entidades del Distrito Capital. El impacto del éxito de eficiencia fiscal acumulado en términos de pretensiones indexadas ha permitido ahorrar a la ciudad $3.4 Billones de pesos aproximadamente, y el D.C. ha sido condenado en cerca de 377 mil millones de pesos._x000a_VALOR CONTINGENTE JUDICIAL: De acuerdo con la última valoración trimestral del contingente judicial, reportado por la Secretaría Distrital de Hacienda, con corte al 31 de diciembre de 2018, el valor del contingente judicial asciende a $4,6 billones de pesos._x000a_ _x000a_Es importante resaltar que el valor del contingente judicial es una valoración estimada de la suma que tendría que pagar el Distrito Capital en caso de perder todos los PROCESOS judiciales en contra, valorados al momento de la estimación económica del riesgo de pérdida._x000a_"/>
    <m/>
    <m/>
    <m/>
    <s v="3-2019-2642"/>
    <m/>
    <m/>
    <m/>
    <s v="MODIFICACIÓN"/>
    <s v="VERSIÓN  2"/>
    <m/>
    <m/>
    <m/>
  </r>
  <r>
    <x v="0"/>
    <x v="24"/>
    <s v="POSICIONAMIENTO COMO ENTE RECTOR"/>
    <s v="GESTIÓN JUDICIAL Y EXTRAJUDICIAL DEL DISTRITO"/>
    <x v="3"/>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x v="2"/>
    <s v="Trimestral"/>
    <s v="Eficacia"/>
    <s v="Profesional Universitario Grado 1"/>
    <s v="Profesional Universitario Grado 1"/>
    <s v="Director(a) Distirtal de Defensa Judicial y Prevención del Daño Antijurídico  "/>
    <s v="ND"/>
    <n v="2"/>
    <n v="2"/>
    <n v="2"/>
    <n v="2"/>
    <s v="ND"/>
    <n v="7"/>
    <n v="2"/>
    <n v="0"/>
    <m/>
    <n v="0"/>
    <n v="1"/>
    <n v="0"/>
    <n v="1"/>
    <n v="0"/>
    <m/>
    <m/>
    <m/>
    <s v="La Dirección se encuentra participando de manera activa en el PROYECTO DE ACTO ADMINISTRATIVO SOBRE PREVENCIÓN DEL DAÑO Y POLITICAS DE DEFENSA. De manera complementaria, desde la Dirección se han proyectado los siguientes actos administrativos: Resolución 009 La Dirección se encuentra participando de manera activa en el PROYECTO DE ACTO ADMINISTRATIVO SOBRE PREVENCIÓN DEL DAÑO Y POLITICAS DE DEFENSA._x000a_Decreto No 2  Por medio del cual se adoptan medidas administrativas para el cumplimiento de la sentencia proferida por el Tribunal Administrativo de Cundinamarca, Sección Primera, Subsección A en la Acción Popular No. 25000231500020050234501_x000a__x000a_"/>
    <m/>
    <m/>
    <m/>
    <s v="3-2019-2642"/>
    <m/>
    <m/>
    <m/>
    <s v="FALTA FICHA "/>
    <m/>
    <m/>
    <m/>
    <m/>
  </r>
  <r>
    <x v="1"/>
    <x v="25"/>
    <s v="POSICIONAMIENTO COMO ENTE RECTOR"/>
    <s v="GESTIÓN JUDICIAL Y EXTRAJUDICIAL DEL DISTRITO"/>
    <x v="3"/>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x v="0"/>
    <s v="Trimestral"/>
    <s v="Eficiencia"/>
    <s v="Profesional Universitario Grado 1"/>
    <s v="Profesional Universitario Grado 1"/>
    <s v="Director(a) Distirtal de Defensa Judicial y Prevención del Daño Antijurídico  "/>
    <n v="0.82"/>
    <n v="0.82"/>
    <n v="0.82"/>
    <n v="0.82"/>
    <n v="0.82"/>
    <n v="0.89"/>
    <n v="0.87270000000000003"/>
    <n v="0.83689999999999998"/>
    <n v="0.83340000000000003"/>
    <m/>
    <n v="0.82"/>
    <n v="0.82"/>
    <n v="0.82"/>
    <n v="0.82"/>
    <n v="0.83340000000000003"/>
    <m/>
    <m/>
    <m/>
    <s v="Alcanza un 83,34% de éxito prcoesal, representado por la cantidad de fallos a favor de las entidades del distrito como proporción del total de fallos en el periodo de análisis. "/>
    <m/>
    <m/>
    <m/>
    <s v="3-2019-2642"/>
    <m/>
    <m/>
    <m/>
    <s v="MODIFICACIÓN"/>
    <s v="VERSIÓN  2"/>
    <m/>
    <m/>
    <m/>
  </r>
  <r>
    <x v="0"/>
    <x v="26"/>
    <s v="POSICIONAMIENTO COMO ENTE RECTOR"/>
    <s v="GESTIÓN JUDICIAL Y EXTRAJUDICIAL DEL DISTRITO"/>
    <x v="3"/>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x v="0"/>
    <s v="Trimestral"/>
    <s v="Eficacia"/>
    <s v="Profesional Universitario Grado 1"/>
    <s v="Profesional Universitario Grado 1"/>
    <s v="Director(a) Distirtal de Defensa Judicial y Prevención del Daño Antijurídico  "/>
    <s v="ND"/>
    <n v="1"/>
    <n v="1"/>
    <n v="1"/>
    <n v="1"/>
    <s v="ND"/>
    <n v="1"/>
    <n v="1"/>
    <n v="0"/>
    <m/>
    <n v="1"/>
    <n v="1"/>
    <n v="1"/>
    <n v="1"/>
    <n v="1"/>
    <m/>
    <m/>
    <m/>
    <s v="Los abogados de representación que tienen a cargo PROCESOS terminados que se encuentran en cumplimiento, relacionan 11 PROCESOS de alto impacto para Bogotá, entre los cuales se cuentan: _x000a_Descontaminación del Rio Bogotá, Ejes viales, Recuperación del Espacio Público  y Vendedores Informales estacionarios, Semi-estacionarios y Ambulantes que ocupan irregularmente el espacio público, _x000a_San Juan de Dios, Predio Cantarrana, Cerros Orientales, Comunidad Muisca de Bosa, Baños Públicos, Espacio Público, Gavilanes_x000a__x000a__x000a_"/>
    <m/>
    <m/>
    <m/>
    <s v="3-2019-2642"/>
    <m/>
    <m/>
    <m/>
    <s v="CREACIÓN"/>
    <s v="VERSIÓN  1"/>
    <m/>
    <m/>
    <m/>
  </r>
  <r>
    <x v="1"/>
    <x v="27"/>
    <s v="OPTIMIZACIÓN DE PROCESOS"/>
    <s v="GESTIÓN NORMATIVA Y CONCEPTUAL"/>
    <x v="4"/>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x v="3"/>
    <s v="Trimestral"/>
    <s v="Eficiencia"/>
    <s v="Secretaria de la DDDAN"/>
    <s v="Contratista de la DDDAN"/>
    <s v="Director(a) de la DDDAN"/>
    <n v="23"/>
    <n v="22.7"/>
    <n v="22.5"/>
    <n v="22.3"/>
    <n v="22"/>
    <n v="15"/>
    <n v="21.9"/>
    <n v="17.600000000000001"/>
    <n v="13"/>
    <m/>
    <n v="22.3"/>
    <n v="22.3"/>
    <n v="22.3"/>
    <n v="22.3"/>
    <n v="13"/>
    <m/>
    <m/>
    <m/>
    <s v="Durante el primer trimestre de 2019 fueron emitidos 7 conceptos jurídicos en un tiempo promedio de 13 días hábiles, mejorando la meta de 22,3 días hábiles. Estos conceptos están relacionados con los siguientes temas:_x000a_(10 dias) Cuestionario sobre la cancelación del uso exclusivo de un bien común en una Propiedad Horizontal_x000a_(23 días) Regímen de inhabilidades e incompatibilidades para aspirar a cargos de elección popular en las entidades distritales_x000a_(11 Días)Definición del Plazo y obligaciones condicionales en los contratos estatales_x000a_(23 y 14 Días) Contratos de prestación de servicios profesionales (2) _x000a_(7 Días) Inhabilidad del contratista de prestación de servicios _x000a_(3 días) Interrogantes respecto del deber legal de la Secretarías Distritales de cumplir los Decretos Distritales_x000a_"/>
    <m/>
    <m/>
    <m/>
    <s v="3-2019-2614"/>
    <m/>
    <m/>
    <s v="  3-2019-2614"/>
    <s v="CREACIÓN"/>
    <s v="VERSIÓN  1"/>
    <s v="ND"/>
    <s v="ND"/>
    <m/>
  </r>
  <r>
    <x v="0"/>
    <x v="28"/>
    <s v="OPTIMIZACIÓN DE PROCESOS"/>
    <s v="GESTIÓN NORMATIVA Y CONCEPTUAL"/>
    <x v="4"/>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x v="2"/>
    <m/>
    <m/>
    <m/>
    <m/>
    <m/>
    <s v="ND"/>
    <n v="1"/>
    <s v="CUMPLIDO"/>
    <s v="CUMPLIDO"/>
    <m/>
    <s v="ND"/>
    <n v="1"/>
    <s v="CUMPLIDO"/>
    <s v="CUMPLIDO"/>
    <s v="CUMPLIDO"/>
    <m/>
    <m/>
    <m/>
    <m/>
    <m/>
    <m/>
    <m/>
    <m/>
    <s v="CUMPLIDO"/>
    <s v="CUMPLIDO"/>
    <s v="CUMPLIDO"/>
    <s v="CUMPLIDO"/>
    <s v="CUMPLIDO"/>
    <s v="CUMPLIDO"/>
    <s v="CUMPLIDO"/>
    <s v="CUMPLIDO"/>
    <s v="CUMPLIDO"/>
    <s v="CUMPLIDO"/>
    <m/>
    <m/>
    <n v="2"/>
  </r>
  <r>
    <x v="0"/>
    <x v="29"/>
    <s v="OPTIMIZACIÓN DE PROCESOS"/>
    <s v="GESTIÓN NORMATIVA Y CONCEPTUAL"/>
    <x v="4"/>
    <s v="PLAN DE GESTIÓN"/>
    <m/>
    <m/>
    <m/>
    <s v="Porcentaje de Implementación de la herramienta de seguimiento de la DDDAN"/>
    <s v="Herramienta de Seguimiento"/>
    <s v="Por definir"/>
    <s v="Por definir"/>
    <s v="Por definir"/>
    <s v="Por definir"/>
    <s v="Por definir"/>
    <s v="Por definir"/>
    <s v="Por definir"/>
    <s v="Por definir"/>
    <x v="2"/>
    <m/>
    <m/>
    <m/>
    <m/>
    <m/>
    <s v="ND"/>
    <n v="0.6"/>
    <n v="0.4"/>
    <s v="CUMPLIDO"/>
    <s v="CUMPLIDO"/>
    <s v="ND"/>
    <n v="0.6"/>
    <n v="0.4"/>
    <s v="CUMPLIDO"/>
    <s v="CUMPLIDO"/>
    <m/>
    <m/>
    <m/>
    <m/>
    <m/>
    <m/>
    <m/>
    <m/>
    <s v="CUMPLIDO"/>
    <s v="CUMPLIDO"/>
    <s v="CUMPLIDO"/>
    <s v="CUMPLIDO"/>
    <s v="CUMPLIDO"/>
    <s v="CUMPLIDO"/>
    <s v="CUMPLIDO"/>
    <m/>
    <m/>
    <m/>
    <m/>
    <m/>
    <n v="2"/>
  </r>
  <r>
    <x v="0"/>
    <x v="30"/>
    <s v="OPTIMIZACIÓN DE PROCESOS"/>
    <s v="GESTIÓN NORMATIVA Y CONCEPTUAL"/>
    <x v="4"/>
    <s v="PLAN DE GESTIÓN"/>
    <m/>
    <m/>
    <m/>
    <m/>
    <m/>
    <m/>
    <s v="Por definir"/>
    <s v="Por definir"/>
    <s v="Por definir"/>
    <s v="Por definir"/>
    <s v="Por definir"/>
    <s v="Por definir"/>
    <s v="Por definir"/>
    <x v="2"/>
    <m/>
    <s v="Efectividad"/>
    <m/>
    <m/>
    <m/>
    <s v="ND"/>
    <s v="ND"/>
    <s v="ND"/>
    <n v="1"/>
    <m/>
    <s v="ND"/>
    <s v="ND"/>
    <s v="ND"/>
    <n v="0.25"/>
    <m/>
    <n v="0.25"/>
    <n v="0.25"/>
    <n v="0.25"/>
    <n v="0.25"/>
    <n v="0.25"/>
    <m/>
    <m/>
    <m/>
    <s v="Tuvieron lugar 54 mesas de trabajo para la discusión de Proyectos de Decreto y/o algunos otros asuntos de índole jurídica, las cuales han sido útiles para generar 8 actos administrativos._x000a_ _x000a_1.       Demanda contra Decreto 565/2017 - Humedales_x000a_2.       Instancias de coordinación_x000a_3.       Acciones predio Monteverde Humedal la Vaca_x000a_4.       Proyectos de Decreto Distrital de instancias de coordinación_x000a_5.       Revisión proyectos de Decreto Distrital racionalización de instancias SDG_x000a_6.       Revisión proyecto de Decreto único de Educación_x000a_7.       Revisión proyectos de Decreto Distrital de la SDCRD en trámite_x000a_8.       Revisión temas IDPYBA Delegación_x000a_9.       Proyecto modificación Decreto Distrital 351 de 2017_x000a_10.   Proyectos de Decretos y Acuerdos de la SDS_x000a_11.   Revisión observaciones proyecto de Decreto sobre embellecimiento fachadas_x000a_12.   Reglamentación Acuerdo Distrital 735 de 2019_x000a_13.   Publicación PP Transparencia_x000a_14.   Revisión proyecto de Decreto reglamentación Consejos locales de Gobierno_x000a_15.   Revisión comentarios y proyectos de comentarios de Acuerdo_x000a_16.   Revisión relación proyectos de Acuerdo y Decreto para trámite de firma del Alcalde_x000a_17.   Proyecto de Decreto Distrital asignación competencia disciplinaria Alcalde en SJD_x000a_18.   Revisión Proyecto de Decreto Único SED_x000a_19.   Proyecto de Decreto estacionamiento en vía_x000a_20.   Solicitud modificación Directiva 005 de 2018 - Alcalde Mayor_x000a_21.   Revisión proyecto de Convenio Acce Norte II_x000a_22.   Revisión Proyecto de Decreto SUGA y VIARTE_x000a_23.   Revisión trámite de actos posesión cabildos indígenas de Bogotá_x000a_24.   Definir acciones diálogos ciudadanos año 2019_x000a_25.   Concepto vacantes Consejo de Justicia_x000a_26.   Concepto 1848 de 2017 - Consejo de Estado - SCSR_x000a_27.   Resolución Manual de Funciones SJD_x000a_28.   Modificación Directiva N 005 de 2018_x000a_29.   Proyecto de Decreto Fenicia_x000a_30.   Proyecto modificación Directiva APP_x000a_31.   Proyecto de Decreto Distrital pico y placa emergencia ambiental_x000a_32.   Revisión trámite de Decretos Distritales PROCESOS disciplinarios competencia Alcalde Mayor_x000a_33.   Proyecto de circular conjunta lineamientos Venezolanos_x000a_34.   Revisión Resolución instrumentos Archivísticos PGD - PINAR - TRD_x000a_35.   Revisión proyecto de Decreto mecanismos de cargas urbanísticas_x000a_36.   Proyectos Decreto Distrital modificación estructura organizacional de SDG_x000a_37.   Revisión Resolución costos de reproducción_x000a_38.   Revisión Resolución Instrumentos Archivísticos TRD_x000a_39.   Trámite solicitud revocatoria directa Decreto Distrital 674 de 2018_x000a_40.   Jornada comunicación de avances sesión 11 de diciembre de 2018 - Comisión intersectorial SIGD_x000a_41.   Proyecto Acuerdo Distrital organización y funcionamiento de las localidades_x000a_42.   Revisión proyecto de Decreto Distrital revocatoria Decreto Distrital 674 de 2018_x000a_43.   Revisión del proyecto de Resolución que modifica Resolución 436/11 SG Cumplimiento fallo Guadalupe_x000a_44.   Publicidad en movimiento - Decreto Distrital 506 de 2003_x000a_45.   Proyecto de Decreto SUGA_x000a_46.   Decreto aprovechamiento económico de las APP_x000a_47.   Requisitos urbanos licitación CAD_x000a_48.   Revisión Resolución TRD_x000a_49.   Revisión conjunta del proyecto de Resolución de Modificación de las Resoluciones 042/2012 y 044 /2013 (María Paz)_x000a_50.   Temas Registro Instrumentos Públicos_x000a_51.   Revisión proyecto Voto Nacional_x000a_52.   Creación del Sistema Local de Coordinación_x000a_53.   Revisión pacto por la Transparencia para la lucha contra la corrupción_x000a_54.   Propuesta política de tratamiento de datos en el DC / Directiva intercambio de información de datos_x000a__x000a_Por último, adicional a los descrito anteriormente y dando cumplimiento a la Resolución 102 de 2017 de la Secretaría Jurídica Distrital, modificada por la Resolución 121 de 2017 de la Secretaría Jurídica Distrital que instituyó el Comité de Doctrina con el objeto de analizar, definir, determinar y orientar el ejercicio de la actividad conceptual al interior de la Secretaría Jurídica Distrital, en el periodo se han realizado 3 Comités así:_x000a_- Fecha 30/01/2019. Temas: Comités de conciliación en empresas de servicios públicos mixtos – Grupo de Energía._x000a_- Fecha 28/02/2019. Temas: concepto unificador reconocimiento y compensación de vacaciones._x000a_- Fecha 27/03/2019. Temas: improcedencia de la revocatoria de los actos administrativos expedidos por el Alcalde.._x000a_"/>
    <m/>
    <m/>
    <m/>
    <s v="3-2019-2614"/>
    <m/>
    <m/>
    <m/>
    <m/>
    <m/>
    <m/>
    <m/>
    <m/>
  </r>
  <r>
    <x v="0"/>
    <x v="31"/>
    <s v="OPTIMIZACIÓN DE PROCESOS"/>
    <s v="GESTIÓN NORMATIVA Y CONCEPTUAL"/>
    <x v="4"/>
    <s v="PLAN DE GESTIÓN"/>
    <m/>
    <m/>
    <m/>
    <m/>
    <m/>
    <m/>
    <s v="Por definir"/>
    <s v="Por definir"/>
    <s v="Por definir"/>
    <s v="Por definir"/>
    <s v="Por definir"/>
    <s v="Por definir"/>
    <s v="Por definir"/>
    <x v="2"/>
    <m/>
    <m/>
    <m/>
    <m/>
    <m/>
    <s v="ND"/>
    <s v="ND"/>
    <n v="1"/>
    <s v="CUMPLIDO"/>
    <s v="CUMPLIDO"/>
    <s v="ND"/>
    <s v="ND"/>
    <n v="1"/>
    <s v="CUMPLIDO"/>
    <s v="CUMPLIDO"/>
    <m/>
    <m/>
    <m/>
    <m/>
    <m/>
    <m/>
    <m/>
    <m/>
    <s v="CUMPLIDO"/>
    <s v="CUMPLIDO"/>
    <s v="CUMPLIDO"/>
    <s v="CUMPLIDO"/>
    <m/>
    <m/>
    <m/>
    <s v="CUMPLIDO"/>
    <s v="CUMPLIDO"/>
    <s v="CUMPLIDO"/>
    <m/>
    <m/>
    <n v="2"/>
  </r>
  <r>
    <x v="1"/>
    <x v="32"/>
    <s v="RESPALDO JURÍDICO QUE GENERA CONFIANZA. "/>
    <s v="INSPECCIÓN VIGILANCIA Y CONTROL ESAL"/>
    <x v="5"/>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x v="2"/>
    <s v="Mensual"/>
    <s v="Eficacia"/>
    <s v="Profesional Universitario Grado 18/ Contratista"/>
    <s v="Profesional Universitario Grado 18/ Contratista"/>
    <s v="Director(a) Distirtal de Inspección Vigilancia y Control de PJ Sin Ánimo de Lucro"/>
    <n v="400"/>
    <n v="600"/>
    <n v="800"/>
    <n v="800"/>
    <n v="400"/>
    <n v="402"/>
    <n v="663"/>
    <n v="819"/>
    <n v="0"/>
    <m/>
    <n v="0"/>
    <n v="0"/>
    <n v="600"/>
    <n v="200"/>
    <m/>
    <m/>
    <m/>
    <m/>
    <s v="En el primer trimestre del 2019, se trabajó con las Direcciones Distritales de Asuntos Disciplinarios y Política e Informática con el fin de determinar el objeto contractual y las obligaciones para el contrato de Operador Logístico, así como adelantar los documentos previos de para la Licitación Pública. Así mismo, se gestionaron las revisiones con la Dirección de Gestión Corporativa para los ajustes correspondientes. Los cuales fueron radicados el 15 de marzo con el número 3-2019-2111._x000a_"/>
    <m/>
    <m/>
    <m/>
    <m/>
    <m/>
    <m/>
    <s v="3-2019-2710"/>
    <s v="CREACIÓN"/>
    <s v="VERSIÓN  1"/>
    <s v="ND"/>
    <s v="ND"/>
    <m/>
  </r>
  <r>
    <x v="1"/>
    <x v="33"/>
    <s v="POSICIONAMIENTO COMO ENTE RECTOR"/>
    <s v="INSPECCIÓN VIGILANCIA Y CONTROL ESAL"/>
    <x v="5"/>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x v="1"/>
    <s v="Semestral"/>
    <s v="Eficacia"/>
    <s v="Profesional Universitario Grado 18 / Contratista"/>
    <s v="Profesional Universitario Grado 18 / Contratista"/>
    <s v="Director(a) Distirtal de Inspección Vigilancia y Control de PJ Sin Ánimo de Lucro"/>
    <n v="0.86"/>
    <n v="0.86099999999999999"/>
    <n v="0.86499999999999999"/>
    <n v="0.86699999999999999"/>
    <n v="0.87"/>
    <n v="0.87"/>
    <n v="0.91300000000000003"/>
    <n v="0.92"/>
    <n v="0"/>
    <m/>
    <n v="0"/>
    <n v="0.87"/>
    <n v="0"/>
    <n v="0.87"/>
    <n v="0"/>
    <m/>
    <m/>
    <m/>
    <s v="El 92% correponde a la medición del 4to trimestre de 2018.  Durante el 1er trimestre de 2019 se adelantaron las gestiones administrativas correspondientes para adelantar las definiciones de los objetos contractuales, perfiles y hojas de vida, y su respectiva contratación_x000a_"/>
    <m/>
    <m/>
    <m/>
    <m/>
    <m/>
    <m/>
    <s v="3-2019-2710"/>
    <s v="CREACIÓN"/>
    <s v="VERSIÓN  1"/>
    <s v="ND"/>
    <s v="ND"/>
    <m/>
  </r>
  <r>
    <x v="0"/>
    <x v="34"/>
    <s v="POSICIONAMIENTO COMO ENTE RECTOR"/>
    <s v="INSPECCIÓN VIGILANCIA Y CONTROL ESAL"/>
    <x v="5"/>
    <s v="PLAN DE GESTIÓN"/>
    <m/>
    <m/>
    <m/>
    <s v="Porcentaje de avance del documento técnico para la formulación de política de IVC en el distrito capital"/>
    <s v="Documento Técnico"/>
    <s v="pendiente"/>
    <m/>
    <m/>
    <m/>
    <m/>
    <m/>
    <s v="nd"/>
    <s v="nd"/>
    <x v="1"/>
    <s v="Trimestral"/>
    <s v="Eficacia"/>
    <m/>
    <m/>
    <m/>
    <s v="ND"/>
    <n v="0.3"/>
    <n v="0.6"/>
    <n v="1"/>
    <m/>
    <s v="ND"/>
    <n v="0.3"/>
    <n v="0.6"/>
    <n v="1"/>
    <m/>
    <n v="0.1"/>
    <m/>
    <m/>
    <m/>
    <n v="0.1"/>
    <s v="CUMPLIDO"/>
    <s v="CUMPLIDO"/>
    <s v="CUMPLIDO"/>
    <s v="Se socializó la metodología realizada para la construcción del Documento Técnico en la Fase Preparatoria, según los lineamientos de la Secretaría Distrital de Planeación y la Guía para la formulación e implementación de políticas públicas del Distrito, se presentaron los antecedentes del trabajo realizado, la situación problemática definida, los sectores identificados que pueden trabajar principalmente los problemas encontrados, concluyendo que es un trabajo muy interesante, y pertinente en el marco de la inspección, vigilancia y control. Con esta actividad se da por cumplido el compromiso definido en el indicador_x000a_"/>
    <m/>
    <m/>
    <m/>
    <m/>
    <m/>
    <m/>
    <s v="3-2019-2710"/>
    <m/>
    <m/>
    <m/>
    <m/>
    <m/>
  </r>
  <r>
    <x v="0"/>
    <x v="35"/>
    <s v="RESPALDO JURÍDICO QUE GENERA CONFIANZA. "/>
    <s v="INSPECCIÓN VIGILANCIA Y CONTROL ESAL"/>
    <x v="5"/>
    <s v="PLAN DE GESTIÓN"/>
    <m/>
    <m/>
    <m/>
    <s v="Porcentaje de avance en el fortalecmiento de un canal  de comunicaciónque optimice la atención a la ciudadanía"/>
    <m/>
    <m/>
    <m/>
    <m/>
    <m/>
    <m/>
    <m/>
    <m/>
    <m/>
    <x v="2"/>
    <s v="Trimestral"/>
    <s v="Eficacia"/>
    <m/>
    <m/>
    <m/>
    <s v="ND"/>
    <n v="1"/>
    <s v="CUMPLIDO"/>
    <s v="CUMPLIDO"/>
    <s v="CUMPLIDO"/>
    <s v="ND"/>
    <n v="1"/>
    <s v="CUMPLIDO"/>
    <s v="CUMPLIDO"/>
    <s v="CUMPLIDO"/>
    <m/>
    <m/>
    <m/>
    <m/>
    <m/>
    <m/>
    <m/>
    <m/>
    <s v="CUMPLIDO"/>
    <s v="CUMPLIDO"/>
    <s v="CUMPLIDO"/>
    <s v="CUMPLIDO"/>
    <s v="CUMPLIDO"/>
    <s v="CUMPLIDO"/>
    <s v="CUMPLIDO"/>
    <s v="CUMPLIDO"/>
    <s v="CUMPLIDO"/>
    <m/>
    <m/>
    <m/>
    <n v="2"/>
  </r>
  <r>
    <x v="0"/>
    <x v="36"/>
    <s v="MODERNIZACIÓN DE SISTEMAS DE INFORMACIÓN. "/>
    <s v="INSPECCIÓN VIGILANCIA Y CONTROL ESAL"/>
    <x v="5"/>
    <s v="PLAN DE GESTIÓN"/>
    <m/>
    <m/>
    <m/>
    <s v="Porcentaje de avance de la estrategia para la optimización del SIPEJ"/>
    <m/>
    <m/>
    <m/>
    <m/>
    <m/>
    <m/>
    <m/>
    <m/>
    <m/>
    <x v="2"/>
    <s v="Trimestral"/>
    <s v="Eficacia"/>
    <m/>
    <m/>
    <m/>
    <s v="ND"/>
    <n v="1"/>
    <s v="CUMPLIDO"/>
    <s v="CUMPLIDO"/>
    <s v="CUMPLIDO"/>
    <s v="CUMPLIDO"/>
    <s v="CUMPLIDO"/>
    <s v="CUMPLIDO"/>
    <s v="CUMPLIDO"/>
    <s v="CUMPLIDO"/>
    <m/>
    <m/>
    <m/>
    <m/>
    <m/>
    <m/>
    <m/>
    <m/>
    <s v="CUMPLIDO"/>
    <s v="CUMPLIDO"/>
    <s v="CUMPLIDO"/>
    <s v="CUMPLIDO"/>
    <s v="CUMPLIDO"/>
    <s v="CUMPLIDO"/>
    <s v="CUMPLIDO"/>
    <s v="CUMPLIDO"/>
    <s v="CUMPLIDO"/>
    <m/>
    <m/>
    <m/>
    <n v="2"/>
  </r>
  <r>
    <x v="0"/>
    <x v="37"/>
    <s v="OPTIMIZACIÓN DE PROCESOS"/>
    <s v="INSPECCIÓN VIGILANCIA Y CONTROL ESAL"/>
    <x v="5"/>
    <s v="PLAN DE GESTIÓN"/>
    <m/>
    <m/>
    <m/>
    <s v="Procentaje de PROCESOS administrativos sancionatorios terminados"/>
    <m/>
    <s v="pendiente"/>
    <m/>
    <m/>
    <m/>
    <m/>
    <m/>
    <m/>
    <m/>
    <x v="0"/>
    <s v="Trimestral"/>
    <s v="Eficacia"/>
    <m/>
    <m/>
    <m/>
    <s v="ND"/>
    <n v="0.8"/>
    <n v="0.8"/>
    <n v="0.8"/>
    <n v="0.8"/>
    <s v="ND"/>
    <n v="0.9"/>
    <n v="0.84"/>
    <n v="0"/>
    <m/>
    <n v="0.18"/>
    <n v="0.2"/>
    <n v="0.21"/>
    <n v="0.21"/>
    <n v="0.17759562841530055"/>
    <m/>
    <m/>
    <m/>
    <s v="Para la vigencia del 2019 se determinaron como línea base 366 PROCESOS, estableciendo una meta anual correspondiente al 80%, es decir un total de 293 PROCESOS con decisión definitiva._x000a_De esta manera, durante el primer trimestre se profirieron un total de 65 Resoluciones finales que culminaron el proceso administrativo sancionatorio, dando cumplimiento a la meta establecida_x000a_"/>
    <m/>
    <m/>
    <m/>
    <m/>
    <m/>
    <m/>
    <s v="3-2019-2710"/>
    <s v="CUMPLIDO"/>
    <m/>
    <m/>
    <m/>
    <n v="2"/>
  </r>
  <r>
    <x v="1"/>
    <x v="38"/>
    <s v="POSICIONAMIENTO COMO ENTE RECTOR"/>
    <s v="GESTIÓN JURÍDICA DISTRITAL"/>
    <x v="6"/>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x v="2"/>
    <s v="Trimestral"/>
    <s v="Eficacia"/>
    <s v="Profesional Universitario Grado 1"/>
    <s v="Profesional Universitario Grado 2"/>
    <s v="Director(a) Distirtal de Política e Informática Jurídica "/>
    <n v="2"/>
    <n v="5"/>
    <n v="6"/>
    <n v="6"/>
    <n v="1"/>
    <n v="2"/>
    <n v="5"/>
    <n v="6"/>
    <n v="0"/>
    <m/>
    <m/>
    <n v="1"/>
    <n v="2"/>
    <n v="3"/>
    <n v="0"/>
    <m/>
    <m/>
    <m/>
    <s v="No se presentaron retrasos durante el primer trimestre de 2019, la ejecución se encuentra de acuerdo con lo programado para el período. _x000a_Se estableció como tema del primer estudio jurídico el acoso sexual y conductas de violencia en espacios comunitarios, en el cual durante el trimestre se obtuvieron los siguientes avances:_x000a_ _x000a_* Se efectuó la revisión normativa del acoso sexual, dentro del marco conceptual de    violencia de género._x000a_* Se identificaron los componentes estructurales del acoso sexual, como forma específica de violencia de género y violencia contra la mujer._x000a_* Se realizó el análisis del desarrollo jurisprudencial relacionado con el acoso sexual._x000a_* Se identificaron los actos de violencia contra las mujeres en espacios comunitarios de acuerdo con el derecho comparado: Hostigamiento, “acoso callejero” y amenaza._x000a_* Se estableció la diferencia entre las tipologías:  Acoso Sexual, Injuria de hecho y Actos sexuales abusivos._x000a_* Se identificaron las competencias de la administración para asumir las quejas oy/o denuncias sobre los actos de violencia contra las mujeres en lugares coumunitarios._x000a__x000a_De igual manera, se determinó el nombre del primer estudio jurídico, cuyo título es: &quot;Acoso sexual y actos de violencia contra las mujeres en espacios comunitarios&quot;. Por último, se seleccionó el tema para el segundo estudio jurídico que es acciones populares._x000a__x000a_IMPACTO: Depende del resultado del estudio jurídico, el cual puede finalizar ya sea con la elaboración de un proyecto de ley por lo que el impacto sería de orden nacional, como en la elaboración de una guía de acción frente a los delitos y contravenciones policivas, por lo que el impacto sería de orden Distrital._x000a__x000a_POBLACION BENEFICIADA: Niñas, adolescentes, mujeres y mujeres adultas del distrito capital."/>
    <m/>
    <m/>
    <m/>
    <s v="3-2019-2671 / _x000a_3-2019-2868"/>
    <m/>
    <m/>
    <m/>
    <s v="CREACIÓN"/>
    <s v="VERSIÓN  1"/>
    <s v="ND"/>
    <s v="ND"/>
    <m/>
  </r>
  <r>
    <x v="1"/>
    <x v="39"/>
    <s v="POSICIONAMIENTO COMO ENTE RECTOR"/>
    <s v="GESTIÓN JURÍDICA DISTRITAL"/>
    <x v="6"/>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x v="2"/>
    <s v="Trimestral"/>
    <s v="Eficacia"/>
    <s v="Profesional Universitario Grado 1"/>
    <s v="Profesional Universitario Grado 1"/>
    <s v="Director(a) Distirtal de Política e Informática Jurídica "/>
    <n v="4"/>
    <n v="14"/>
    <n v="10"/>
    <n v="13"/>
    <n v="5"/>
    <n v="4"/>
    <n v="14"/>
    <n v="12"/>
    <n v="0"/>
    <m/>
    <n v="0"/>
    <n v="1"/>
    <n v="8"/>
    <n v="4"/>
    <n v="0"/>
    <m/>
    <m/>
    <m/>
    <s v="Teniendo en cuenta la programación de los eventos a realizar en la vigencia 2019, para el presente periodo no se contaba con resultados respecto del número de eventos. Sin embargo,se han adelantado actuaciones precontractuales para adelantar el proceso de contratación referente de los eventos de orientación jurídica para la presente vigencia. Por lo que esta meta inicia su ejecución a partir del segundo trimestre, de acuerdo con la programación establecida para la vigencia._x000a_"/>
    <m/>
    <m/>
    <m/>
    <s v="3-2019-2671 / _x000a_3-2019-2868"/>
    <m/>
    <m/>
    <m/>
    <s v="CREACIÓN"/>
    <s v="VERSIÓN  1"/>
    <s v="ND"/>
    <s v="ND"/>
    <m/>
  </r>
  <r>
    <x v="0"/>
    <x v="40"/>
    <s v="MODERNIZACIÓN DE SISTEMAS DE INFORMACIÓN. "/>
    <s v="GESTIÓN JURÍDICA DISTRITAL"/>
    <x v="6"/>
    <s v="PLAN DE GESTIÓN"/>
    <m/>
    <m/>
    <m/>
    <m/>
    <m/>
    <m/>
    <m/>
    <m/>
    <m/>
    <m/>
    <m/>
    <m/>
    <m/>
    <x v="2"/>
    <s v="Trimestral"/>
    <s v="Eficacia"/>
    <m/>
    <m/>
    <m/>
    <s v="ND"/>
    <n v="1"/>
    <n v="0"/>
    <n v="0"/>
    <n v="0"/>
    <s v="ND"/>
    <n v="1"/>
    <s v="CUMPLIDO"/>
    <s v="CUMPLIDO"/>
    <s v="CUMPLIDO"/>
    <m/>
    <m/>
    <m/>
    <m/>
    <m/>
    <m/>
    <m/>
    <m/>
    <s v="CUMPLIDO"/>
    <s v="CUMPLIDO"/>
    <s v="CUMPLIDO"/>
    <s v="CUMPLIDO"/>
    <m/>
    <m/>
    <m/>
    <m/>
    <m/>
    <m/>
    <m/>
    <m/>
    <n v="2"/>
  </r>
  <r>
    <x v="0"/>
    <x v="41"/>
    <s v="RESPALDO JURÍDICO QUE GENERA CONFIANZA. "/>
    <s v="GESTIÓN JURÍDICA DISTRITAL"/>
    <x v="6"/>
    <s v="PLAN DE GESTIÓN"/>
    <m/>
    <m/>
    <m/>
    <m/>
    <m/>
    <m/>
    <m/>
    <m/>
    <m/>
    <m/>
    <m/>
    <m/>
    <m/>
    <x v="0"/>
    <s v="Trimestral"/>
    <s v="Eficacia"/>
    <m/>
    <m/>
    <m/>
    <s v="ND"/>
    <n v="1"/>
    <n v="1"/>
    <n v="1"/>
    <n v="1"/>
    <s v="ND"/>
    <n v="1"/>
    <n v="1"/>
    <n v="1"/>
    <m/>
    <n v="1"/>
    <n v="1"/>
    <n v="1"/>
    <n v="1"/>
    <n v="1"/>
    <m/>
    <m/>
    <m/>
    <s v="En el primer trimestre de la vigencia 2019 se incorporaron un total de 621 disposiciones en el sistema de información jurídica Régimen Legal (100%) , entre las cuales se encuentran 450 normas de nivel distrital, 88 del orden nacional y 83 jurisprudencia de interés._x000a_Se incrementó el total de inscritos al boletín Bogotá Jurídica a un total de 3.175 suscriptores, como consecuencia de la expedición Circular 012 de 2019 de la Secretaría Jurídica Distrital ._x000a_Se registraron en el primer trimestre de la vigencia 2019 un total de 7.216.479 visitas y un promedio de 80.183 consultas diarias._x000a_"/>
    <m/>
    <m/>
    <m/>
    <s v="3-2019-2671_x000a_3-2019-2868"/>
    <m/>
    <m/>
    <m/>
    <s v="FALTA FICHA "/>
    <m/>
    <m/>
    <m/>
    <m/>
  </r>
  <r>
    <x v="0"/>
    <x v="42"/>
    <s v="POSICIONAMIENTO COMO ENTE RECTOR"/>
    <s v="GESTIÓN JURÍDICA DISTRITAL"/>
    <x v="6"/>
    <s v="PLAN DE GESTIÓN"/>
    <m/>
    <m/>
    <m/>
    <m/>
    <m/>
    <m/>
    <m/>
    <m/>
    <m/>
    <m/>
    <m/>
    <m/>
    <m/>
    <x v="2"/>
    <s v="Trimestral"/>
    <s v="Eficacia"/>
    <m/>
    <m/>
    <m/>
    <s v="ND"/>
    <n v="8"/>
    <n v="8"/>
    <n v="4"/>
    <n v="8"/>
    <s v="ND"/>
    <n v="9"/>
    <n v="17"/>
    <n v="0"/>
    <m/>
    <n v="0"/>
    <n v="2"/>
    <n v="0"/>
    <n v="2"/>
    <n v="0"/>
    <m/>
    <m/>
    <m/>
    <s v="Se expidió y publicó en el sistema de información jurídico Régimen Legal la Directiva 001 de 2019, como lineamiento en materia contractual, en el cual se da cumplimiento a las disposiciones legales y reglamentarias relacionadas con la expedición del lineamiento._x000a__x000a_Se realizaron y publicaron dos (2) Circulares con el fin de presentar por una parte algunos instrumentos para el desarrollo de las actividades jurídicas en el Distrito Capital, en el marco de la orientación de la gerencia jurídica y por otra parte invitar a los funcionarios y a la ciudadanía en general a inscribirse en la base de datos del sistema Régimen Legal de Bogotá. _x000a_"/>
    <m/>
    <m/>
    <m/>
    <s v="3-2019-2671_x000a_3-2019-2868"/>
    <m/>
    <m/>
    <m/>
    <s v="FALTA FICHA "/>
    <m/>
    <m/>
    <m/>
    <m/>
  </r>
  <r>
    <x v="1"/>
    <x v="43"/>
    <s v="POSICIONAMIENTO COMO ENTE RECTOR"/>
    <s v="GESTIÓN JURÍDICA DISTRITAL"/>
    <x v="6"/>
    <s v="PROYECTO DE INVERSIÓN 7501"/>
    <m/>
    <m/>
    <m/>
    <s v="Promedio de Cumplimiento en la implementación del Modelo de Gerencia Juridica_x000a_"/>
    <s v="Porcentaje de Implementación"/>
    <s v="Porcentaje de cumplimiento en la implementación del Modelo de Gerencia Jurídica"/>
    <s v="N.A."/>
    <s v="Planes de acción adoptados con las Entidades Distritales"/>
    <s v="N.A."/>
    <s v="Registro de asistencia de reuniones, presentaciones- Actas de Comités, Planes de acción"/>
    <s v="N.A."/>
    <s v="N.A."/>
    <s v="N.A."/>
    <x v="2"/>
    <s v="Trimestral"/>
    <s v="Eficacia"/>
    <s v="Profesional Universitario 1"/>
    <s v="Profesional Universitario 13"/>
    <s v="Director (a) Distrital de Política e Informática"/>
    <s v="ND"/>
    <s v="ND"/>
    <n v="0.3"/>
    <n v="0.5"/>
    <n v="0.2"/>
    <n v="0"/>
    <n v="0"/>
    <n v="0.3"/>
    <n v="0.1"/>
    <m/>
    <n v="0.1"/>
    <n v="0.2"/>
    <n v="0.1"/>
    <n v="0.1"/>
    <n v="0.1"/>
    <m/>
    <m/>
    <m/>
    <s v="Durante el primer trimestre del año 2019 se desarrollaron reuniones de planeación para determinar las fases de implementación del modelo de gestión jurídica pública. De igual manera, se adelantaron las actividades y tareas correspondientes para elaborar los instrumentos de socialización del modelo (Presentación, encuesta de entrada y salida, juego virtual y físico, modelo de medición de los componentes del modelo, folleto del modelo, campaña publicitaria). Por otro lado, se socializó el modelo a 09 entidades del nivel distrital y cuatro dependencias de la Secretaría Jurídica Distrital, incluyendo la Dirección de Política e Informática y por último se programó reuniones con otras entidades distritales para los meses de abril y mayo de 2019."/>
    <m/>
    <m/>
    <m/>
    <s v="3-2019-2671_x000a_3-2019-2868"/>
    <m/>
    <m/>
    <m/>
    <m/>
    <m/>
    <m/>
    <m/>
    <m/>
  </r>
  <r>
    <x v="0"/>
    <x v="44"/>
    <s v="OPTIMIZACIÓN DE PROCESOS"/>
    <s v="PLANEACIÓN Y MEJORA CONTINUA"/>
    <x v="7"/>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x v="1"/>
    <s v="Trimestral"/>
    <s v="Eficacia"/>
    <m/>
    <m/>
    <m/>
    <s v="ND"/>
    <n v="0.3"/>
    <n v="0.7"/>
    <m/>
    <m/>
    <s v="ND"/>
    <n v="0.3"/>
    <n v="0.7"/>
    <n v="0"/>
    <m/>
    <m/>
    <m/>
    <m/>
    <m/>
    <m/>
    <m/>
    <m/>
    <m/>
    <s v="CUMPLIDO"/>
    <s v="CUMPLIDO"/>
    <s v="CUMPLIDO"/>
    <s v="CUMPLIDO"/>
    <s v="CUMPLIDO"/>
    <s v="CUMPLIDO"/>
    <m/>
    <m/>
    <m/>
    <m/>
    <m/>
    <m/>
    <n v="2"/>
  </r>
  <r>
    <x v="0"/>
    <x v="45"/>
    <s v="POSICIONAMIENTO COMO ENTE RECTOR"/>
    <s v="PLANEACIÓN Y MEJORA CONTINUA"/>
    <x v="7"/>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x v="2"/>
    <s v="Semestral"/>
    <s v="Eficacia"/>
    <m/>
    <m/>
    <m/>
    <s v="ND"/>
    <s v="ND"/>
    <n v="1"/>
    <n v="1"/>
    <m/>
    <s v="ND"/>
    <s v="ND"/>
    <n v="1"/>
    <n v="0"/>
    <m/>
    <m/>
    <m/>
    <m/>
    <m/>
    <m/>
    <m/>
    <m/>
    <m/>
    <s v="CUMPLIDO"/>
    <s v="CUMPLIDO"/>
    <s v="CUMPLIDO"/>
    <s v="CUMPLIDO"/>
    <s v="CUMPLIDO"/>
    <s v="CUMPLIDO"/>
    <m/>
    <m/>
    <m/>
    <m/>
    <m/>
    <m/>
    <n v="2"/>
  </r>
  <r>
    <x v="0"/>
    <x v="46"/>
    <s v="OPTIMIZACIÓN DE PROCESOS"/>
    <s v="PLANEACIÓN Y MEJORA CONTINUA"/>
    <x v="7"/>
    <s v="PLAN DE GESTIÓN"/>
    <m/>
    <m/>
    <m/>
    <s v="Número de sesiones realizadas para la fortalecer la gestión del conocimiento."/>
    <s v="sesiones"/>
    <s v="Número de sesiones desarrolladas para la fortalecer la gestión del conocimiento en la Oficina Asesora de Planeación."/>
    <s v="N.A."/>
    <s v="Número de sesiones desarrolladas para la fortalecer la gestión del conocimiento en la Oficina Asesora de Planeación."/>
    <s v="N.A."/>
    <s v="Informe de Gestión de la Oficina Asesora de Planeación"/>
    <s v="N.A."/>
    <s v="nd"/>
    <s v="nd"/>
    <x v="2"/>
    <s v="Trimestral"/>
    <s v="Eficacia"/>
    <m/>
    <m/>
    <m/>
    <s v="ND"/>
    <s v="ND"/>
    <s v="ND"/>
    <n v="6"/>
    <n v="6"/>
    <s v="ND"/>
    <s v="ND"/>
    <s v="ND"/>
    <n v="0"/>
    <m/>
    <n v="0"/>
    <n v="2"/>
    <n v="3"/>
    <n v="1"/>
    <n v="0"/>
    <m/>
    <m/>
    <m/>
    <s v="De acuerdo a lo establecido en el Plan de Trabajo para la meta de gestión de la OAP “llevar a cabo actividades lúdicas que fortalezcan la gestión del conocimiento” se definió la estructura temática de las sesiones a realizar, así como el orden y la fecha estimada de realización de las jornadas del saber. Las actividades desarrolladas en lo referente a las actividades lúdicas de fortalecimiento en la gestión del conocimiento, contribuyeron al cumplimiento total de la programación de la meta “desarrollar seis (6) sesiones de gestión del conocimiento que fortalezcan los PROCESOS de planeación”._x000a_"/>
    <m/>
    <m/>
    <m/>
    <m/>
    <m/>
    <m/>
    <m/>
    <m/>
    <m/>
    <m/>
    <m/>
    <m/>
  </r>
  <r>
    <x v="0"/>
    <x v="47"/>
    <s v="OPTIMIZACIÓN DE PROCESOS"/>
    <s v="PLANEACIÓN Y MEJORA CONTINUA"/>
    <x v="7"/>
    <s v="PLAN DE GESTIÓN"/>
    <m/>
    <m/>
    <m/>
    <s v="Porcentaje de avance en el cumplimiento de estrategias  para mejorar las prácticas de gestión institucional en el Proceso de Planeación y Mejora Continua."/>
    <s v="Avance de Cumplimiento"/>
    <s v="Promedio de los porcentajes de cumplimiento de las herramientas que conforman una  estrategia, para mejorar las prácticas de gestión institucional"/>
    <s v="N.A."/>
    <s v="Promedio de avance en los planes de trabajo de la estrategia definida para cada periodo"/>
    <s v="N.A."/>
    <s v="Plan de Trabajo de los servidores de  la Oficina Asesora de Planeación. / Informe de gestión de la OAP"/>
    <s v="N.A."/>
    <s v="nd"/>
    <s v="nd"/>
    <x v="0"/>
    <s v="Trimestral"/>
    <s v="Eficacia"/>
    <m/>
    <m/>
    <m/>
    <s v="ND"/>
    <s v="ND"/>
    <s v="ND"/>
    <n v="1"/>
    <n v="1"/>
    <s v="ND"/>
    <s v="ND"/>
    <s v="ND"/>
    <n v="0.25"/>
    <m/>
    <n v="0.25"/>
    <n v="0.3"/>
    <n v="0.25"/>
    <n v="0.2"/>
    <n v="0.25"/>
    <m/>
    <m/>
    <m/>
    <s v="Subsistema de Gestión Ambiental_x000a_ Dentro de las actividades desarrolladas en el marco del Subsistema de Gestión Ambiental, se destacan:_x000a_Formulación del Plan Institucional de Gestión Ambiental - PIGA de la entidad para la vigencia 2019._x000a_Coordinación del Comité Técnico Ambiental del primer semestre._x000a_Actualización del la Matriz de Requisitos Legales de la gestión ambiental, así como de la Matriz de Identificación de Aspectos e Impactos ambientales._x000a_Avance en la actualización del Plan de gestión Integral de Residuos Peligrosos -  PGIRESPEL._x000a__x000a_Plan Institucional de Gestión Ambiental 2019_x000a_Con relación a la implementación del Plan de Acción PIGA 2019 se realizaron las siguientes actividades:_x000a_ _x000a_Socialización en cada una de las dependencias de la Entidad en la cual se trató el uso eficiente del agua, uso eficiente de la energía, gestión integral de residuos sólidos, consumo sostenible e implementación de prácticas sostenibles, huella de carbono corporativa y eco- conducción._x000a_Inspección a las redes hidrosanitarias de la Entidad_x000a_Elaboración y difusión de diez (10) piezas comunicacionales relacionadas con temas ambientales: ahorro y uso eficiente del agua y la energía, manejo integral de residuos sólidos, adaptación al cambio climático, eco-conducción_x000a_Análisis de los consumos de agua y energía del año 2018 y 2019._x000a_Análisis de la generación de residuos sólidos durante el  año 2018 y 2019._x000a_Seguimiento a la generación y disposición final de los RESPEL generados durante el año 2018._x000a_Avance en la elaboración de la Estrategia de Uso Eficiente de los Recursos para la Entidad._x000a_Actualización del documento PIGA de la Entidad._x000a__x000a_Bajo este orden de ideas, la gestión ambiental en la Secretaría Jurídica Distrital, contribuyó al cumplimiento de la meta “generar una (1) estrategia para mejorar las prácticas de gestión del Proceso de Planeación y Mejora Continua”, en un 100% de lo programado._x000a_"/>
    <m/>
    <m/>
    <m/>
    <m/>
    <m/>
    <m/>
    <m/>
    <m/>
    <m/>
    <m/>
    <m/>
    <m/>
  </r>
  <r>
    <x v="1"/>
    <x v="48"/>
    <s v="OPTIMIZACIÓN DE PROCESOS"/>
    <s v="PLANEACIÓN Y MEJORA CONTINUA"/>
    <x v="7"/>
    <s v="PROCESOS"/>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x v="2"/>
    <s v="Trimestral"/>
    <s v="Eficacia"/>
    <s v="Contratista OAP"/>
    <s v="Contratista OAP"/>
    <s v="JEFE OAP"/>
    <n v="0.1"/>
    <n v="0.3"/>
    <n v="0.3"/>
    <n v="0.2"/>
    <n v="0.1"/>
    <n v="0.03"/>
    <n v="0.35"/>
    <n v="0.32"/>
    <n v="0.04"/>
    <m/>
    <n v="0.04"/>
    <n v="0.1"/>
    <n v="0.1"/>
    <n v="0.08"/>
    <n v="0.04"/>
    <m/>
    <m/>
    <m/>
    <s v="Durante el trimestre, se llevó a cabo la mesa de trabajo para la revisión del Portafolio de Productos y Servicios de la Secretaría Jurídica Distrital y las herramientas que lo integran y se realizó la revisión del módulo de Producto No Conforme frente al manual de usuario y el procedimiento Caracterización y Control de Productos y/o Servicios, con código 2310100-PR-007._x000a_se realizó la reprogramación del Plan de Acción para la vigencia 2019, en los Componentes de Inversión y de Gestión, así como también la programación de la Territorialización de la inversión Distrital y las actividades necesarias para dar cumplimiento a las metas de los proyectos en la actual vigencia, se elaboró la programación del PAC del proyecto de inversión para los períodos marzo-abril y se actualizaron las Fichas EBI para los cuatro (4) proyectos de inversión que ejecuta la Entidad, generando nuevas versiones a través del SEGPLAN.A través del módulo de indicadores del aplicativo SIG - Smart, en atención al flujo de actividades establecido en el aplicativo, se llevó a cabo la aprobación y corrección de metas de la Oficina Asesora de Planeación, reportadas por el responsable asignado para el ingreso de los datos.Se adelantaron actividades de:Proporcionar orientaciones en la construcción de los mapas de riesgos de los PROCESOS y socializar la resolución 107 de 2018 (Adopción del SIG, roles y responsabilidades)._x000a_Divulgar la Política de Administración de Riesgos, versión 02, mediante la explicación de cada uno de sus componentes._x000a_Brindar orientaciones para el registro del primer monitoreo y revisión a los riesgos._x000a_Una vez que los mapas de riesgos de gestión de los diferentes PROCESOS de la entidad, fueron validados, se publicó el mapa de riesgos de gestión consolidado y se llevó a cabo su publicación en web del mapa de riesgos Consolidado._x000a_"/>
    <m/>
    <m/>
    <m/>
    <m/>
    <m/>
    <m/>
    <m/>
    <m/>
    <s v="VERSIÓN  1"/>
    <s v="ND"/>
    <s v="ND"/>
    <m/>
  </r>
  <r>
    <x v="0"/>
    <x v="49"/>
    <s v="OPTIMIZACIÓN DE PROCESOS"/>
    <s v="PLANEACIÓN Y MEJORA CONTINUA"/>
    <x v="7"/>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x v="2"/>
    <s v="Anual"/>
    <s v="Eficacia"/>
    <m/>
    <m/>
    <m/>
    <s v="ND"/>
    <n v="1"/>
    <n v="4"/>
    <s v="CUMPLIDO"/>
    <s v="CUMPLIDO"/>
    <s v="ND"/>
    <n v="1"/>
    <n v="4"/>
    <s v="CUMPLIDO"/>
    <s v="CUMPLIDO"/>
    <m/>
    <m/>
    <m/>
    <m/>
    <m/>
    <m/>
    <m/>
    <m/>
    <m/>
    <m/>
    <m/>
    <m/>
    <m/>
    <m/>
    <m/>
    <m/>
    <s v="Se cumple con el indicdor se remplaza por seguimiento en el Plan de Contraloría"/>
    <m/>
    <m/>
    <m/>
    <n v="2"/>
  </r>
  <r>
    <x v="0"/>
    <x v="50"/>
    <s v="OPTIMIZACIÓN DE PROCESOS"/>
    <s v="PLANEACIÓN Y MEJORA CONTINUA"/>
    <x v="7"/>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x v="2"/>
    <s v="Trimestral"/>
    <s v="Eficacia"/>
    <s v="Contratista OAP"/>
    <s v="Contratista OAP"/>
    <s v="JEFE OAP"/>
    <n v="1"/>
    <s v="ND"/>
    <s v="CUMPLIDO"/>
    <s v="CUMPLIDO"/>
    <s v="CUMPLIDO"/>
    <n v="0.5"/>
    <n v="0.5"/>
    <s v="CUMPLIDO"/>
    <s v="CUMPLIDO"/>
    <s v="CUMPLIDO"/>
    <m/>
    <m/>
    <m/>
    <m/>
    <m/>
    <m/>
    <m/>
    <m/>
    <s v="CUMPLIDO"/>
    <s v="CUMPLIDO"/>
    <s v="CUMPLIDO"/>
    <s v="CUMPLIDO"/>
    <s v="CUMPLIDO"/>
    <s v="CUMPLIDO"/>
    <s v="CUMPLIDO"/>
    <s v="CUMPLIDO"/>
    <s v="CUMPLIDO"/>
    <s v="FINALIZADO POR CUMPLIMIENTO EN EL 2017"/>
    <m/>
    <m/>
    <n v="2"/>
  </r>
  <r>
    <x v="1"/>
    <x v="51"/>
    <s v="OPTIMIZACIÓN DE PROCESOS"/>
    <s v="PLANEACIÓN Y MEJORA CONTINUA"/>
    <x v="7"/>
    <s v="PROYECTO DE INVERSIÓN 7502"/>
    <m/>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x v="1"/>
    <s v="Trimestral"/>
    <s v="Eficacia"/>
    <s v="Contratista OAP"/>
    <s v="Contratista OAP"/>
    <s v="JEFE OAP"/>
    <s v="ND"/>
    <s v="ND"/>
    <n v="0.4"/>
    <n v="0.6"/>
    <m/>
    <s v="ND"/>
    <s v="ND"/>
    <n v="0.4"/>
    <n v="0.06"/>
    <m/>
    <n v="0.06"/>
    <n v="0.18"/>
    <n v="0.21"/>
    <n v="0.15"/>
    <n v="0.06"/>
    <m/>
    <m/>
    <m/>
    <s v="Las actividades enmarcadas en la meta “Implementar el 60% del Modelo de Arquitectura Empresarial de la Secretaría Jurídica Distrital”, previstas para el trimestre, se cumplieron en su totalidad. Hasta el mes de marzo, el avance de la meta corresponde al 6%:_x000a__x000a_Dentro de las actividades desarrolladas en torno a la arquitectura empresarial, se destacan:_x000a_Presentación de Ficha de Proyectos preliminar para resumir las iniciativas a desarrollar en el marco de la Arquitectura misional y elaboración de las fichas de los proyectos orientados al contribuir al alineamiento estratégico de la entidad._x000a_Elaboración del plan de trabajo de los temas a desarrollar en el marco de la Arquitectura Empresarial - Componente Misional, en el cual se incorporó el Índice de innovación._x000a_Elaboración de documento resumen sobre el trabajo realizado en 2018 sobre la Arquitectura Misional de la Secretaría Jurídica Distrital._x000a_Estudio de los proyectos viables a ejecutar y el alcance de los mismos._x000a_"/>
    <m/>
    <m/>
    <m/>
    <m/>
    <m/>
    <m/>
    <m/>
    <m/>
    <s v="VERSIÓN  1"/>
    <s v="ND"/>
    <s v="ND"/>
    <m/>
  </r>
  <r>
    <x v="0"/>
    <x v="52"/>
    <s v="OPTIMIZACIÓN DE PROCESOS"/>
    <s v="EVALUACIÓN INDEPENDIENTE"/>
    <x v="8"/>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x v="2"/>
    <s v="Trimestral"/>
    <s v="Eficacia"/>
    <s v="Profesional Universitario 10"/>
    <s v="Profesional Especialziado Grado 24"/>
    <s v="Jefe Oficina de Control Interno"/>
    <s v="ND"/>
    <n v="1"/>
    <n v="1"/>
    <n v="1"/>
    <n v="1"/>
    <s v="ND"/>
    <n v="1"/>
    <n v="1"/>
    <n v="0"/>
    <m/>
    <n v="0.16700000000000001"/>
    <n v="0.34699999999999998"/>
    <n v="0.219"/>
    <n v="0.26700000000000002"/>
    <m/>
    <m/>
    <m/>
    <m/>
    <s v="Auditorias de SIG._x000a_Para el primer trimestre de la vigencia 2019, la Oficina de Control interno ha realizado 1 Auditoria al Proceso de Talento Humano de acuerdo a la programación del Plan Anual de Auditoría PAA 2019. _x000a_Planes de mejoramiento._x000a_Durante el primer trimestre de la vigencia 2019, se han realizado dos (2) seguimientos al Plan de Mejoramiento Suscrito con la Contraloría Distrital y un (1) Seguimiento a los planes de mejoramiento resultado de las Auditorías de gestión de Calidad realizadas durante la vigencia 2018 a los siguientes PROCESOS: Control Interno Disciplinario, Gestión Disciplinaria Distrital, Atención a la Ciudadanía, Gestión Financiera, Notificaciones, Gestión Jurídica Distrital, Gestión de las Comunicaciones, Planeación y mejora Continua, Gestión TIC, Gestión Documental, Inspección Vigilancia y Control ESAL, Gestión Contractual, _x000a_Acciones de mejora._x000a_La Oficina de Control Interno en el mes de diciembre de 2018 realizó una actualización a la documentación del Proceso de Evaluación Independiente para su gestión durante la vigencia de 2019. _x000a_"/>
    <m/>
    <m/>
    <m/>
    <s v="3-2019-2624"/>
    <m/>
    <m/>
    <m/>
    <m/>
    <m/>
    <m/>
    <m/>
    <m/>
  </r>
  <r>
    <x v="1"/>
    <x v="53"/>
    <s v="MODERNIZACIÓN DE SISTEMAS DE INFORMACIÓN. "/>
    <s v="GESTIÓN DE TIC"/>
    <x v="9"/>
    <s v="PLAN DE DESARROLLO"/>
    <s v="PROCESOS"/>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x v="2"/>
    <s v="Anual"/>
    <s v="Eficacia"/>
    <s v="Profesional Especializado TIC"/>
    <s v="Profesional Especializado TIC"/>
    <s v="Jefe Oficina TIC"/>
    <n v="1"/>
    <n v="1"/>
    <n v="2"/>
    <n v="2"/>
    <n v="1"/>
    <n v="0.3"/>
    <n v="1.7"/>
    <n v="2"/>
    <n v="0"/>
    <m/>
    <n v="0"/>
    <n v="0"/>
    <n v="1"/>
    <n v="1"/>
    <n v="0"/>
    <m/>
    <m/>
    <m/>
    <s v="No se presentaron retrasos, la ejecución se encuentra de acuerdo con lo programado para el período."/>
    <m/>
    <m/>
    <m/>
    <m/>
    <m/>
    <m/>
    <m/>
    <s v="CREACIÓN"/>
    <s v="VERSIÓN  1"/>
    <s v="ND"/>
    <s v="ND"/>
    <m/>
  </r>
  <r>
    <x v="0"/>
    <x v="54"/>
    <s v="MODERNIZACIÓN DE SISTEMAS DE INFORMACIÓN. "/>
    <s v="GESTIÓN DE TIC"/>
    <x v="9"/>
    <s v="PLAN DE GESTIÓN"/>
    <m/>
    <m/>
    <m/>
    <s v="Porcentaje de avance en la actualización del software administrativo y misional"/>
    <s v="% de actualización"/>
    <m/>
    <m/>
    <m/>
    <m/>
    <s v="Informe de Gestión Oficina TIC / Diagnóstico de Sistema Integrado de Información"/>
    <m/>
    <m/>
    <m/>
    <x v="2"/>
    <s v="Trimestral"/>
    <s v="Eficacia"/>
    <s v="por definir"/>
    <s v="por definir"/>
    <s v="Jefe Oficina TIC"/>
    <n v="0"/>
    <n v="0.35"/>
    <n v="0.65"/>
    <m/>
    <m/>
    <n v="0"/>
    <n v="0.35"/>
    <n v="0.65"/>
    <n v="0"/>
    <s v="CUMPLIDO"/>
    <m/>
    <m/>
    <m/>
    <m/>
    <m/>
    <m/>
    <m/>
    <m/>
    <s v="CUMPLIDO"/>
    <s v="CUMPLIDO"/>
    <s v="CUMPLIDO"/>
    <s v="CUMPLIDO"/>
    <s v="CUMPLIDO"/>
    <s v="CUMPLIDO"/>
    <s v="CUMPLIDO"/>
    <s v="CUMPLIDO"/>
    <s v="FALTA FICHA "/>
    <m/>
    <m/>
    <m/>
    <n v="2"/>
  </r>
  <r>
    <x v="0"/>
    <x v="55"/>
    <s v="MODERNIZACIÓN DE SISTEMAS DE INFORMACIÓN. "/>
    <s v="GESTIÓN DE TIC"/>
    <x v="9"/>
    <s v="PROCESOS"/>
    <s v="PLAN DE GESTIÓN"/>
    <m/>
    <m/>
    <s v="Ponderación de los preguntas de satisfacción del servicio TIC aplicadas en encuesta "/>
    <s v="Nivel de satisfacción"/>
    <s v="Evaluación ponderada de las respuestas de la encuesta de satisfacción de solución a requerimientos"/>
    <s v="N.A."/>
    <s v="Cantidad de respuestas con evalaución positiva"/>
    <s v="N.A."/>
    <s v="Encuesta de satisfacción / Plan de Trabajo"/>
    <s v="N.A."/>
    <s v="nd"/>
    <s v="nd"/>
    <x v="0"/>
    <s v="Trimestral"/>
    <s v="Eficacia"/>
    <s v="Profesional Especializado"/>
    <s v="Profesional Especializado"/>
    <s v="Jefe Oficina TIC"/>
    <s v="ND"/>
    <s v="ND"/>
    <s v="ND"/>
    <n v="0.97"/>
    <n v="0.97"/>
    <s v="ND"/>
    <s v="ND"/>
    <s v="ND"/>
    <s v="97.79%"/>
    <m/>
    <n v="0.97"/>
    <n v="0.97"/>
    <n v="0.97"/>
    <n v="0.97"/>
    <s v="97.79%"/>
    <m/>
    <m/>
    <m/>
    <s v="Durante el primer trimestre de 2019 se cumplió con la meta de percepción por parte de los usuarios de los servicios TIC de la SJD. Entre las variables encuestadas estan: ¿Con que servicio fue relacionada su incidencia?, ¿Cuánto tiempo tuvo que esperar para la solución de su incidencia?,  Por favor, digamos cuál es su nivel de satisfacción. [El técnico estaba bien informado], Por favor, digamos cuál es su nivel de satisfacción. [El técnico fue paciente], Por favor, digamos cuál es su nivel de satisfacción. [El técnico es competente y tiene conocimiento de los sistemas], Por favor, digamos cuál es su nivel de satisfacción. [El técnico es competente y tiene conocimiento de los sistemas], las cuales arrojaron un promedio de 97,79%. Con esta aevaluación se logra identificar los puntos algidos en la prestación de servicio y as+i garantizar una adecuada gestión institucional de cara al ciudadano y entidades distritales."/>
    <m/>
    <m/>
    <m/>
    <s v="3-2019-3062"/>
    <m/>
    <m/>
    <m/>
    <m/>
    <s v="3-2019-1149"/>
    <m/>
    <m/>
    <m/>
  </r>
  <r>
    <x v="0"/>
    <x v="56"/>
    <s v="MODERNIZACIÓN DE SISTEMAS DE INFORMACIÓN. "/>
    <s v="GESTIÓN DE TIC"/>
    <x v="9"/>
    <s v="PROCESOS"/>
    <s v="PLAN DE GESTIÓN"/>
    <m/>
    <m/>
    <m/>
    <m/>
    <m/>
    <m/>
    <m/>
    <m/>
    <m/>
    <m/>
    <m/>
    <m/>
    <x v="4"/>
    <m/>
    <s v="Eficiencia"/>
    <m/>
    <m/>
    <m/>
    <s v="ND"/>
    <s v="ND"/>
    <s v="ND"/>
    <n v="0.95"/>
    <m/>
    <s v="ND"/>
    <s v="ND"/>
    <s v="ND"/>
    <n v="0"/>
    <m/>
    <n v="0"/>
    <m/>
    <m/>
    <m/>
    <n v="0"/>
    <m/>
    <m/>
    <m/>
    <m/>
    <m/>
    <m/>
    <m/>
    <m/>
    <m/>
    <m/>
    <m/>
    <m/>
    <m/>
    <m/>
    <m/>
    <m/>
  </r>
  <r>
    <x v="0"/>
    <x v="57"/>
    <s v="MODERNIZACIÓN DE SISTEMAS DE INFORMACIÓN. "/>
    <s v="GESTIÓN DE TIC"/>
    <x v="9"/>
    <s v="PROCESOS"/>
    <m/>
    <m/>
    <m/>
    <s v="Porcentaje de avance  en la implementación de la política de Seguridad Digital en la Entidad"/>
    <s v="Implementación de la Política"/>
    <s v="Actividades desarrolladas para implementar la Política de Seguridad Digital en la Entidad"/>
    <s v="N.A."/>
    <s v="Actividades definidas para la implementación de la Política de Seguridad Digital en la SJD"/>
    <s v="N.A."/>
    <s v="Plan de Trabajo "/>
    <s v="N.A."/>
    <s v="nd"/>
    <s v="nd"/>
    <x v="2"/>
    <s v="Trimestral"/>
    <s v="Eficacia"/>
    <s v="Profesional Especializado"/>
    <s v="Profesional Especializado"/>
    <s v="Jefe Oficina TIC"/>
    <s v="ND"/>
    <s v="ND"/>
    <s v="ND"/>
    <n v="1"/>
    <m/>
    <s v="ND"/>
    <s v="ND"/>
    <s v="ND"/>
    <n v="0.1"/>
    <m/>
    <n v="0.1"/>
    <n v="0.35"/>
    <n v="0.3"/>
    <n v="0.25"/>
    <n v="0.1"/>
    <m/>
    <m/>
    <m/>
    <s v="En este primer trimestre se realizaron las siguientes actividades cumpliendo con el 10% de ejecución del periodo._x000a_ _x000a_Presentación de avances en la implementación del Modelo de Seguridad y Privacidad de la Información_x000a_Se realizó un diagnóstico del Estado de Implementación ISO 27001 Secretaria Jurídica Distrital y el Estado y Aplicabilidad de controles de Seguridad de la Información, con el objeto de identificar que actividades ya se iniciaron cuales están implementadas y cuales aún no se han iniciado, dando como resultado lo siguiente: _x000a_Estado Significado Proporción de requerimientos SGSI Proporción de Controles de Seguridad de la Información_x000a_? Desconocido No ha sido verificado 0% 0%_x000a_Inexistente No se lleva a cabo el control de seguridad en los sistemas de información. 41% 22%_x000a_Inicial Las salvaguardas existen, pero no se gestionan, no existe un proceso formal para realizarlas. Su éxito depende de la buena suerte y de tener personal de la alta calidad. 33% 34%_x000a_Repetible La medida de seguridad se realiza de un modo totalmente informal (con procedimientos propios, informales). La responsabilidad es individual. No hay formación. 19% 13%_x000a_Definido El control se aplica conforme a un procedimiento documentado, pero no ha sido aprobado ni por el Responsable de Seguridad ni el Comité de Dirección. 4% 15%_x000a_Administrado El control se lleva a cabo de acuerdo a un procedimiento documentado, aprobado y formalizado. 4% 6%_x000a_Optimizado El control se aplica de acuerdo a un procedimiento documentado, aprobado y formalizado, y su eficacia se mide periódicamente mediante indicadores. 0% 10%_x000a_No aplicable A fin de certificar un SGSI ,todos los requerimientos principales de ISO/IEC 27001 son obligatorios. De otro modo, pueden ser ignorados por la Administración. 0% 0%_x000a_"/>
    <m/>
    <m/>
    <m/>
    <s v="3-2019-3062"/>
    <m/>
    <m/>
    <m/>
    <m/>
    <s v="3-2019-1149"/>
    <m/>
    <m/>
    <m/>
  </r>
  <r>
    <x v="0"/>
    <x v="58"/>
    <s v="MODERNIZACIÓN DE SISTEMAS DE INFORMACIÓN. "/>
    <s v="GESTIÓN DE TIC"/>
    <x v="9"/>
    <s v="PROCESOS"/>
    <s v="PLAN DE GESTIÓN"/>
    <m/>
    <m/>
    <s v="Porcentaje de avance en la implementación de la Política de Gobierno Digital"/>
    <s v="Implementación de la Política"/>
    <s v="Actividades desarrolladas para implementar la Política de Gobierno Digital en la Entidad"/>
    <s v="N.A."/>
    <s v="Acciones de adecuación de la infraestructura tecnológica (redes, equipos, conectividad)"/>
    <s v="N.A."/>
    <s v="Plan de Trabajo "/>
    <s v="N.A."/>
    <s v="nd"/>
    <s v="nd"/>
    <x v="2"/>
    <s v="Trimestral"/>
    <s v="Eficacia"/>
    <s v="Profesional Especializado"/>
    <s v="Profesional Especializado"/>
    <s v="Jefe Oficina TIC"/>
    <s v="ND"/>
    <s v="ND"/>
    <s v="ND"/>
    <n v="1"/>
    <m/>
    <s v="ND"/>
    <s v="ND"/>
    <s v="ND"/>
    <n v="0.15"/>
    <m/>
    <n v="0.15"/>
    <n v="0.3"/>
    <n v="0.25"/>
    <n v="0.3"/>
    <n v="0.15"/>
    <m/>
    <m/>
    <m/>
    <s v="Reunión con la Oficina Asesora de Planeación y los diferentes responsables de los PROCESOS y procedimientos, para identificar los PROCESOS/ procedimientos se encuentran automatizados o se encuentran parcialmente._x000a__x000a_PROCESOS Y PROCEDIMIENTOS TOTAL AUTOMATIZADOS_x000a_Se encuentra 8 procedimientos totalmente automatizados, eso quiere decir que las actividades se realizan al interior del procedimiento utiliza herramientas tecnológicas (correo electrónico, sistema de información)._x000a__x000a_Proceso_x000a_No_x000a_Código_x000a_Documento_x000a_ Automatización_x000a_PLANEACIÓN Y MEJORA CONTINUA_x000a_2_x000a_2310100-PR-001_x000a_Elaboración y Control de Documentos_x000a_SI_x000a_PLANEACIÓN Y MEJORA CONTINUA_x000a_6_x000a_2310100-PR-006_x000a_Gestión de Riesgos_x000a_SI_x000a_PLANEACIÓN Y MEJORA CONTINUA_x000a_12_x000a_2310100-PR-085_x000a_Construcción y Actualización de Normograma_x000a_SI_x000a_GESTIÓN DE TIC_x000a_14_x000a_2310200-PR-016_x000a_Atención y Apoyo a Usuarios_x000a_SI_x000a_ATENCIÓN A LA CIUDADANÍA_x000a_36_x000a_2311000-PR-014_x000a_Gestión y Seguimiento a los Requerimientos Presentados por la Ciudadanía_x000a_SI_x000a_GESTIÓN FINANCIERA_x000a_55_x000a_2311420-PR-063_x000a_Creación de terceros de contratistas y proveedores_x000a_SI_x000a_GESTIÓN FINANCIERA_x000a_57_x000a_2311420-PR-065_x000a_Reportes de Información Tributaria a la Tesorería Distrital_x000a_SI_x000a_GESTIÓN ADMINISTRATIVA_x000a_59_x000a_2311500-PR-039_x000a_Identificación y actualización de la normatividad ambiental_x000a_SI_x000a__x000a_PROCESOS Y PROCEDIMIENTOS PARCIAL AUTOMATIZADOS_x000a_Se encuentra 33 procedimientos parcialmente automatizados, eso quiere decir que las actividades se realizan al interior del procedimiento utiliza herramientas tecnológicas (correo electrónico, sistema de información), pero además existen etapas en la cuales se deben diligenciar documentos e imprimirlos y allí se pierde la automatización del mismo._x000a_Documento del Plan de Diagnóstico y Estrategia de Transición de IPv4 a IPv6 (Protocolo de Internet Versión 6), aprobado y divulgado por el Comité Institucional de Desempeño._x000a_IPv6 es la nueva versión del Protocolo de Internet está destinada a sustituir al estándar IPv4, la misma cuenta con un límite de direcciones de red, lo cual impide el crecimiento de la red._x000a_En el Informe de Infraestructura Adopción del Protocolo IPv6 se diagnosticó la situación actual de la Secretaría Jurídica Distrital identificando que se tenía habilitada una red de datos cableada e inalámbrica al interior de la manzana Liévano, distribuida en cuatro (4) Edificios, desde donde sus funcionarios, contratistas y visitantes están conectados para llevar a cabo las actividades propias de la entidad y se tiene contratado un canal de acceso a internet con el proveedor ETB, en una configuración de alta disponibilidad de dos canales en configuración activo pasivo con un ancho de banda de 128 Mbps._x000a_Se realizó un inventario de hardware y software para identificar los elementos que se deberían configurar al momento de la transición de IPv4 a IPv6._x000a_Se realizó un análisis premilitar revisando la ficha técnica de cada dispositivo (Switch, controladora Wifi, Acces point, servidores Windows), identificando que tiene la capacidad de soportar la configuración del protocolo IPv6._x000a_Para mantener la operatividad de la red, es necesario hacer configuración el dual stack, es decir al actual protocolo IPv4 adicionar el protocolo IPv6, para que trabajen en conjunto, esto debido a que en internet el tráfico de Ipv6 tiene prioridad en su red, sin embargo, muchos sitios continúan aún trabajando sobre IPv4._x000a_Para ejecutar la migración, no se necesita modificar la topología física de la red de datos, se hace es configuración lógica adicionando el nuevo protocolo._x000a_Se realizaron las pruebas de IPv6 con el proveedor de internet ETB, se configuró las VLAN internas, Vlan de conexión entre el firewall y el Sw core, Vlan de gestión de los Sw y controladores Wifi, Vlan de servidores, configuración de los servidores DNS en los controladores de dominio y el firewall, equipos de cómputo y sistemas de información. Falta la aprobación y divulgación por el Comité Institucional de Desempeño del Plan de Diagnóstico y Estrategia de Transición de IPv4 a IPv6._x000a_"/>
    <m/>
    <m/>
    <m/>
    <s v="3-2019-3062"/>
    <m/>
    <m/>
    <m/>
    <s v="SE SOLICITA MODIFICACIÓN RAD 3-2017-4325, alineado con el indicador AVANCE EN LA ACTUALIZACIÓN DE LA INFRAESTRUCTURA HW SW COM"/>
    <m/>
    <m/>
    <m/>
    <m/>
  </r>
  <r>
    <x v="1"/>
    <x v="59"/>
    <s v="MODERNIZACIÓN DE SISTEMAS DE INFORMACIÓN. "/>
    <s v="GESTIÓN DE TIC"/>
    <x v="9"/>
    <s v="PROYECTO DE INVERSIÓN"/>
    <m/>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s v="Informe de Gestión Oficina TIC / Diagnóstico de Sistema Integrado de Información"/>
    <s v="N.A."/>
    <s v="nd"/>
    <s v="nd"/>
    <x v="2"/>
    <s v="Trimestral"/>
    <s v="Eficacia"/>
    <s v="Profesional Especializado"/>
    <s v="Profesional Especializado"/>
    <s v="Jefe Oficina TIC"/>
    <n v="0.03"/>
    <n v="0.17"/>
    <n v="0.3"/>
    <n v="0.3"/>
    <n v="0.2"/>
    <n v="0.01"/>
    <n v="0.14000000000000001"/>
    <n v="0.25"/>
    <n v="0.16"/>
    <m/>
    <n v="0.06"/>
    <n v="0.11"/>
    <n v="0.13"/>
    <n v="0.1"/>
    <n v="0.16"/>
    <m/>
    <m/>
    <m/>
    <s v="en el mes de enero se ejecutó el 10% que representa la reserva por $5.535.021 pesos, que consistió en el pago al contratista Luis Alexander Jiménez DBA de la entidad, el cual efectuó las siguientes actividades en el 2018:_x000a_1. Se implementó la política de backup para el último día el año para los Backups de la Base de Datos_x000a_Misional Full Backup de Base de Datos las 11:50 PM y mover el Backup Full a una locación fuera del_x000a_Storage (1 de enero a las 11:25 AM)_x000a_2. Backups Base de Datos Administrativa_x000a_Se implementó para el último día el año un Full Backup de Base de Datos A LAS 11:10 de la noche y mover el Backup Full a una locación fuera del Storage el 1 de enero a las 3:15 AM._x000a_3. Se implementaron los ambientes de producción en alta disponibilidad para las bases de datos misional_x000a_y administrativa, también se entregó un ambiente de pruebas Oracle Single Instance, los dos ambientes en versión 12cR2. _x000a_4. Se entrega informe final de las políticas de Backup implementadas, usando RMAN, y moviendo los backups a una segunda locación para minimizar el riesgo de pérdida de información. Por tal razón, se reportó 16% en el primer trimestre de 2019, el cual consiste en el 10% de la ejecución de las reservas de 2018 y el 6% de ejecución del primer trimestre de 2019. Adicionalmente, durante el primer trimestre de 2019, se adquirió el hardware y software necesarios para atender las necesidades de los sistemas de información misionales y administrativos en normal y óptimo estado de funcionamiento, para lo cual se cuenta con licencias, sistema PCA, sistema de backup del fabricante Oracle, para lo cual se requiere contar con el soporte del fabricante que garantiza su actualización continua mediante parches de seguridad, actualización de firmware y reemplazo de partes/componentes que puedan presentar fallas, de manera que la entidad tenga respaldo y seguridad continua para prestar sus servicios misionales y administrativos de forma segura y con el mínimo tiempo de interrupción posible._x000a_"/>
    <m/>
    <m/>
    <m/>
    <s v="3-2019-3062"/>
    <m/>
    <m/>
    <m/>
    <s v="SE SOLICITA MODIFICACIÓN RAD 3-2017-4325, alineado con el indicador AVANCE EN LA ACTUALIZACIÓN DE LA INFRAESTRUCTURA HW SW COM"/>
    <m/>
    <m/>
    <m/>
    <n v="1"/>
  </r>
  <r>
    <x v="0"/>
    <x v="60"/>
    <s v="OPTIMIZACIÓN DE PROCESOS"/>
    <s v="GESTIÓN JURÍDICA DISTRITAL"/>
    <x v="10"/>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x v="0"/>
    <s v="Trimestral"/>
    <s v="Eficacia"/>
    <s v="PROFESIONAL ESPECIALIZADO DIRECCIUÓN CORPORATIVA"/>
    <s v="PROFESIONAL ESPECIALIZADO SUBSECRETARÍA"/>
    <s v="SUBSECRETARÍA DE DESPACHO"/>
    <s v="ND"/>
    <n v="0.95"/>
    <n v="0.95"/>
    <n v="0.95"/>
    <n v="0.95"/>
    <s v="ND"/>
    <n v="0.98"/>
    <n v="0.97"/>
    <n v="0.59"/>
    <m/>
    <n v="0.65"/>
    <n v="0.75"/>
    <n v="0.85"/>
    <n v="0.95"/>
    <n v="0.59"/>
    <m/>
    <m/>
    <m/>
    <s v="El proyecto de inversión alcanzó una ejecución del 59,06%, el rezago obedece a el acatamiento de los trámites internos a que deben someterse los PROCESOS contractuales; no obstante, ya se encuentran radicados las solicitudes de contratación que permitirán alcanzar la meta proyectada"/>
    <m/>
    <m/>
    <m/>
    <s v=" 3-2019-2684"/>
    <m/>
    <m/>
    <m/>
    <m/>
    <m/>
    <m/>
    <m/>
    <m/>
  </r>
  <r>
    <x v="1"/>
    <x v="61"/>
    <s v="OPTIMIZACIÓN DE PROCESOS"/>
    <s v="GESTIÓN JURÍDICA DISTRITAL"/>
    <x v="10"/>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x v="0"/>
    <s v="Semestral"/>
    <s v="Efectividad"/>
    <s v="Profesional Especializado"/>
    <s v="Profesional Especializado"/>
    <s v="SUBSECRETARÍA DE DESPACHO"/>
    <n v="0.88"/>
    <n v="0.88"/>
    <n v="0.88"/>
    <n v="0.88"/>
    <n v="0.88"/>
    <n v="0.9"/>
    <n v="0.94569999999999999"/>
    <n v="0.88"/>
    <n v="0"/>
    <m/>
    <n v="0"/>
    <n v="0.88"/>
    <n v="0"/>
    <n v="0.88"/>
    <n v="0"/>
    <m/>
    <m/>
    <m/>
    <s v="La medición de la percepción se realiza en el segundo trimestre, no obstante, se viene trabajando en los ajustes de la herramienta de medición"/>
    <m/>
    <m/>
    <m/>
    <s v=" 3-2019-2684"/>
    <m/>
    <m/>
    <m/>
    <s v="CREACIÓN"/>
    <s v="VERSIÓN  1"/>
    <s v="ND"/>
    <s v="ND"/>
    <m/>
  </r>
  <r>
    <x v="0"/>
    <x v="62"/>
    <s v="OPTIMIZACIÓN DE PROCESOS"/>
    <s v="GESTIÓN JURÍDICA DISTRITAL"/>
    <x v="10"/>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x v="0"/>
    <s v="Trimestral"/>
    <s v="Eficacia"/>
    <s v="Secretaria Subsecretaría"/>
    <s v="Profesional Especializado"/>
    <s v="SUBSECRETARÍA DE DESPACHO"/>
    <s v="ND"/>
    <n v="1"/>
    <n v="1"/>
    <n v="1"/>
    <n v="1"/>
    <s v="ND"/>
    <n v="1"/>
    <n v="1"/>
    <n v="1"/>
    <m/>
    <n v="1"/>
    <n v="1"/>
    <n v="1"/>
    <n v="1"/>
    <n v="1"/>
    <m/>
    <m/>
    <m/>
    <s v="Se gestionaron oportunamente en el periodo de análsis, el 100% de los requerimientos jurídicos de competencia de la Subsecretaría, que corresponden a 227 solicitudes. "/>
    <m/>
    <m/>
    <m/>
    <s v=" 3-2019-2684"/>
    <m/>
    <m/>
    <m/>
    <s v="CREACIÓN"/>
    <s v="VERSIÓN  1"/>
    <m/>
    <m/>
    <m/>
  </r>
  <r>
    <x v="0"/>
    <x v="63"/>
    <s v="OPTIMIZACIÓN DE PROCESOS"/>
    <s v="GESTIÓN DEL TALENTO HUMANO"/>
    <x v="1"/>
    <s v="PROCESOS"/>
    <m/>
    <m/>
    <m/>
    <m/>
    <m/>
    <m/>
    <m/>
    <m/>
    <m/>
    <m/>
    <m/>
    <m/>
    <m/>
    <x v="4"/>
    <m/>
    <s v="Eficacia"/>
    <m/>
    <m/>
    <m/>
    <m/>
    <m/>
    <m/>
    <n v="1"/>
    <m/>
    <s v="ND"/>
    <s v="ND"/>
    <s v="ND"/>
    <n v="0.15"/>
    <m/>
    <n v="0.15"/>
    <n v="0.2"/>
    <n v="0.4"/>
    <n v="0.25"/>
    <n v="0.15"/>
    <m/>
    <m/>
    <m/>
    <s v="Como parte del Plan Estatégico del Talento Humano, la Secretaría Jurídica Distrital se encuentra en la segunda fase para la Implementación del Teletrabajo, por lo que ya se definió la ruta para alcanzar el objetivo y se está realizando las acciones necesarias como son:_x000a_-Firma del pacto por el Teletrabajo, que reafirma el compromiso institucional que existe desde el nivel directivo para la adopción de esta modalidad laboral._x000a_-De igual manera, se realizó una jornada de sensibilización en reunión del Comité de Gestión y Desempeño Institucional para la presentación del Modelo del Teletrabajo teniendo como invitada la Dra. Marisol Suárez Barreto profesional de la Dirección Distrital de Desarrollo Institucional de la Secretaría General._x000a_-Se realizó una Convocatoria Pública para participar en la prueba piloto de la Entidad, dentro de la que fueron recibidas 43 postulaciones, de candidatos a participar en la Prueba Piloto del Teletrabajo en la Secretaría Jurídica Distrital._x000a_-Se realizó la evaluación por competencias por parte de los jefes inmediatos, de los candidatos postulados que se encuentran a su cargo._x000a_- Reunión con María Alejandra Méndez Bermúdez de la Agencia Pública de Empleo Regional Distrito Capital del Servicio Público de Aprendizaje SENA buscando apoyo en el proceso de evaluación por competencias de los candidatos. La Entidad está realizando las acciones necesarias para dar inicio a la prueba piloto de teletrabajo, por esta razón a la fecha la Secretaria Jurídica Distrital no tiene tele trabajadores._x000a_"/>
    <m/>
    <m/>
    <m/>
    <s v="3-2019-2689"/>
    <m/>
    <m/>
    <m/>
    <m/>
    <m/>
    <m/>
    <m/>
    <m/>
  </r>
  <r>
    <x v="2"/>
    <x v="64"/>
    <m/>
    <m/>
    <x v="11"/>
    <m/>
    <m/>
    <m/>
    <m/>
    <m/>
    <m/>
    <m/>
    <m/>
    <m/>
    <m/>
    <m/>
    <m/>
    <m/>
    <m/>
    <x v="4"/>
    <m/>
    <m/>
    <m/>
    <m/>
    <m/>
    <m/>
    <m/>
    <m/>
    <m/>
    <m/>
    <m/>
    <m/>
    <m/>
    <m/>
    <m/>
    <m/>
    <m/>
    <m/>
    <m/>
    <m/>
    <m/>
    <m/>
    <m/>
    <m/>
    <m/>
    <m/>
    <m/>
    <m/>
    <m/>
    <m/>
    <m/>
    <m/>
    <m/>
    <m/>
    <m/>
    <m/>
  </r>
</pivotCacheRecords>
</file>

<file path=xl/pivotCache/pivotCacheRecords7.xml><?xml version="1.0" encoding="utf-8"?>
<pivotCacheRecords xmlns="http://schemas.openxmlformats.org/spreadsheetml/2006/main" xmlns:r="http://schemas.openxmlformats.org/officeDocument/2006/relationships" count="66">
  <r>
    <x v="0"/>
    <x v="0"/>
    <s v="POSICIONAMIENTO COMO ENTE RECTOR"/>
    <s v="GESTIÓN DE LAS COMUNICACIONES"/>
    <s v="DESPACHO SECRETARÍA JURÍDICA"/>
    <s v="PLAN DE GESTIÓN"/>
    <m/>
    <m/>
    <m/>
    <s v="Porcentaje de avance del Plan de Comunicaciones de la Secretaría Jurídica Distrital"/>
    <s v="Acciones"/>
    <s v="Acciones ejecutadas en el periodo"/>
    <s v="Total acciones programdas en el Plan de la vigencia"/>
    <s v="Son las acciones programadas y CUMPLIDOs del Plan de Comunicaciones"/>
    <s v="Acciones programadas y aprobadas necesarias para llevar a cabo el plan de Comunicaciones"/>
    <s v="Plan de Comunicaciones / Informes de gestión"/>
    <s v="Plan de Comunicaciones / Informes de gestión"/>
    <s v="nd"/>
    <s v="nd"/>
    <s v="Constante"/>
    <s v="Trimestral"/>
    <s v="Eficacia"/>
    <s v="Profesional Universitario Grado 18"/>
    <s v="Profesional Universitario Grado 18"/>
    <s v="Asesor (a) Despacho"/>
    <s v="ND"/>
    <n v="1"/>
    <n v="1"/>
    <n v="1"/>
    <n v="1"/>
    <s v="ND"/>
    <n v="1"/>
    <n v="1"/>
    <n v="0.25"/>
    <m/>
    <n v="0.25"/>
    <n v="0.25"/>
    <n v="0.25"/>
    <n v="0.25"/>
    <n v="0.25"/>
    <m/>
    <m/>
    <m/>
    <s v="Con el objetivo de consolidar las necesidades de comunicación de todas las dependencias de la SJD y  para elaborar y estructurar el plan de comunicaciones 2019, se realziaron las siguientes actividades: Se hizo un diagnóstico con las diferentes dependencias de la entidad para identificar sus necesidades de comunicaciones. Diariamente se hace el monitoreo de los diferentes medios masivos de comunicación locales y nacionales (físicos y virtuales), para identificar los temas y acontecimientos de interés para nuestras partes interesadas._x000a_Adicionalmente sesocializaron los siguientes temas:_x000a_Enero _x000a_1. Cambios en los documentos del SIG._x000a_2. Plan anticorrupción._x000a_3. Diplomado de creatividad e innovación en alianza con la universidad Militar._x000a_4. Capacitaciones sobre la plataforma Vlex._x000a_5. 3 de enero, día de la movilidad sostenible._x000a_6. Seguridad en el trabajo._x000a_7. Plaza de mercado para los funcionarios de la manzana Liévano._x000a_Febrero_x000a_1. 2 de febrero, día de los humedales._x000a_2. 7 de febrero, día de la movilidad sostenible._x000a_3. Plan institucional de capacitación._x000a_4. Actualización y modificación de los documentos del SIG._x000a_5. Capacitaciones sobre la plataforma Vlex._x000a_6. Campaña sobre el uso de las canecas. – Manejo de los residuos sólidos._x000a_7. Curso virtual de presupuesto público._x000a_8. Nota sobre el cambio climático – PIGA._x000a_9. Capacitaciones sobre el decreto 1273 – Pago de seguridad social de contratista_x000a_10. Conformación de equipos de trabajo para presentar propuestas de creatividad e innovación._x000a_11. Convocatoria para solicitudes de financiación de educación formal._x000a_12. Convocatoria para elaborar diseños para conmemorar el día de la mujer._x000a_13. Curso de gestión del conflicto y educación para la paz._x000a_Marzo _x000a_1. Diálogos ciudadanos._x000a_2. Responsabilidades en materia de seguridad y salud en el trabajo._x000a_3. Programa de bienestar y plan de incentivos._x000a_4. 6 de marzo, registro de bicicletas en el cicloparqueadero de la Alcaldía._x000a_5. 7 de marzo, día de la movilidad sostenible._x000a_6. Convocatoria para ser parte de la brigada de emergencias._x000a_7. Recomendaciones para la protección de la información de trabajo._x000a_8. Curso de innovación de la Veeduría._x000a_9. Conmemoración del día de la mujer._x000a_10. Beneficios de Compensar para funcionarios de la SJD._x000a_11. Noticias sobre éxito procesal de la SJD._x000a_12. Plan de gestión ambiental._x000a_13. Convocatoria para ser gestor de la felicidad._x000a_14. Capacitación sobre acoso laboral y sexual._x000a_15. Ahorro y uso eficiente del agua. PIGA._x000a_16. Portafolio de espacios cortos de formación._x000a_17. Actualización y modificación de los documentos del SIG._x000a_18. Capacitaciones sobre el nuevo código disciplinario._x000a_19. Recomendaciones de seguridad y salud en el trabajo._x000a_20. Día de la felicidad._x000a_21. Proyecto de decreto 430 de 2018._x000a_22. Autoreporte de condiciones de trabajo._x000a_23. Manual del sistema de gestión y salud en el trabajo._x000a_24. Ahorro y uso eficiente de energía – PIGA._x000a_25. Huella de carbono._x000a_26. Alianza Uniempresarial – Estudio._x000a_27. Felicitaciones por el día del hombre._x000a_28. Acciones formativas para funcionarios de carrera y libre nombramiento y remoción._x000a_29. Día internacional de los árboles._x000a_30. Uso adecuado de los baños._x000a_31. Cursos virtuales ofrecidos por Política e informática._x000a_32. Nuevo sello de certificación._x000a_33. Día mundial del agua._x000a_34. Formatos actualizados de la SJD._x000a_35. Envío del seguimiento y monitoreo de los riesgos de los PROCESOS de la SJD._x000a_36. Código de integridad de la SJD._x000a_37. Curso virtual de lenguaje claro._x000a_38. Curso sobre servicio al ciudadano._x000a_39. Política de administración de riesgos._x000a_40. Plan anticorrupción y de atención al ciudadano._x000a_41. Tips de seguridad para incidentes informáticos._x000a_42. Eco – Conducción._x000a_43. Capacitación sobre gestión documental._x000a_44. Actualización de la información en el SIDEAP._x000a__x000a__x000a__x000a_"/>
    <m/>
    <m/>
    <m/>
  </r>
  <r>
    <x v="0"/>
    <x v="1"/>
    <s v="OPTIMIZACIÓN DE PROCESOS"/>
    <s v="ATENCIÓN A LA CIUDADANÍA"/>
    <s v="DIRECCIÓN DE GESTIÓN CORPORATIVA"/>
    <s v="PROCESOS"/>
    <m/>
    <m/>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s v="Eficiencia"/>
    <s v="Técnico "/>
    <s v="Profesional Especializado"/>
    <s v="Director (a) de Gestión Corporativa"/>
    <s v="ND"/>
    <n v="1"/>
    <n v="1"/>
    <s v="FINALIZADO"/>
    <s v="FINALIZADO"/>
    <s v="ND"/>
    <n v="1"/>
    <n v="1"/>
    <s v="FINALIZADO"/>
    <s v="FINALIZADO"/>
    <m/>
    <m/>
    <m/>
    <m/>
    <m/>
    <m/>
    <m/>
    <m/>
    <s v="FINALIZADO"/>
    <s v="FINALIZADO"/>
    <s v="FINALIZADO"/>
    <s v="FINALIZADO"/>
  </r>
  <r>
    <x v="0"/>
    <x v="2"/>
    <s v="OPTIMIZACIÓN DE PROCESOS"/>
    <s v="ATENCIÓN A LA CIUDADANÍA"/>
    <s v="DIRECCIÓN DE GESTIÓN CORPORATIVA"/>
    <s v="PROCESOS"/>
    <m/>
    <m/>
    <m/>
    <s v="Número de días hábiles utilizados para la asignación o traslado de  PQRS / total de días del periodo"/>
    <s v="Días hábiles"/>
    <s v="Sumatoria de los días utilizados para la asignación de los PQRS"/>
    <s v="Total de días requeridos para la asignación o trasalado"/>
    <s v="Son el numero de PQR´S radicados a través del Bogotá te Escucha o el SIGA"/>
    <s v="Son los días utilizados para la asignación de los PQR´S"/>
    <s v="Sistema de información SIGA - SDQS"/>
    <s v="Sistema de información SIGA - SDQS"/>
    <s v="nd"/>
    <s v="nd"/>
    <s v="Constante"/>
    <s v="Trimestral"/>
    <s v="Efectividad"/>
    <s v="Técnico "/>
    <s v="Profesional Especializado"/>
    <s v="Director (a) de Gestión Corporativa"/>
    <s v="ND"/>
    <s v="ND"/>
    <s v="ND"/>
    <n v="1.04"/>
    <n v="1.04"/>
    <s v="ND"/>
    <s v="ND"/>
    <s v="ND"/>
    <n v="1"/>
    <m/>
    <n v="1.04"/>
    <n v="1.04"/>
    <n v="1.04"/>
    <n v="1.04"/>
    <n v="1"/>
    <m/>
    <m/>
    <m/>
    <s v="Peticiones trasladadas por competencia a otras entidades y asignadas a las dependencias de la Secretaría Jurídica, en término de un (1) día, de acuerdo con la base de datos de PQRS del Sistema Distrital de Quejas y Soluciones Bogotá, Te Escucha. _x000a_impacto: Respuesta oportuna al ciudadano acerca de la entidad competente para atender su petición o nombre de la dependencia a la que fue asignada la petición dentro de la  Secretaría Jurídica"/>
    <m/>
    <m/>
    <m/>
  </r>
  <r>
    <x v="0"/>
    <x v="3"/>
    <s v="OPTIMIZACIÓN DE PROCESOS"/>
    <s v="GESTIÓN FINANCIERA"/>
    <s v="DIRECCIÓN DE GESTIÓN CORPORATIVA"/>
    <s v="PROCESOS"/>
    <m/>
    <m/>
    <m/>
    <s v="Sumatoria de la ejecución acumulada para el periodo de análisis"/>
    <s v="% Porcentaje de Ejecución Presupuestal"/>
    <s v="Sumatoria del valor de los registros presupuestales del rubro de funcionamiento / entidad"/>
    <s v="Valor del presupuesto disponible del rubro de funcionamiento / entidad"/>
    <s v="Son los registros presupuestales expedidos con cargo al rubro de funcionamiento en el periodo"/>
    <s v="Valor del presupuesto disponible registro de funcionamiento"/>
    <s v="SECRETARÍA DE HACIENDA - REPORTE PREDIS"/>
    <s v="SECRETARÍA DE HACIENDA - REPORTE PREDIS"/>
    <n v="0.63"/>
    <s v="SECRETARÍA DE HACIENDA - REPORTE PREDIS"/>
    <s v="Creciente"/>
    <s v="Trimestral"/>
    <s v="Eficacia"/>
    <s v="Profesional Universitario"/>
    <s v="Profesional Especializado"/>
    <s v="Director (a) de Gestión Corporativa"/>
    <s v="ND"/>
    <n v="0.9"/>
    <n v="0.92"/>
    <n v="0.87"/>
    <n v="0.9"/>
    <s v="ND"/>
    <n v="0.76890000000000003"/>
    <n v="0.87939999999999996"/>
    <n v="0.2165"/>
    <m/>
    <n v="0.3"/>
    <n v="0.35"/>
    <n v="0.55000000000000004"/>
    <n v="0.87"/>
    <n v="0.2165"/>
    <m/>
    <m/>
    <m/>
    <s v="En el trimestre se ejecutaron 2.880,1 millones de pesos en Gastos de Personal que equivale al 16.33%, en Adquisición de Bienes se ejecutaron 19,6 millones equivalente al 32,09% y en adquisición de servicios se ejecuto 1.739,02 millones de pesos que equivale al 46,54%. Impacto: El impacto que se observa en en gastos de personal con una ejecución del 16,33% por debajo de la programada, por varios factores como son : La programación presupuestal se realiza con planta ocupada al 100% y en el seguimiento a marzo se presentaron 19 vacantes, igualmente la prima técnica no se encuentra en todos los servidores con el máximo porcentaje_x000a_y por último los aportes del mes de marzo se ejecutan en abril que corresponde aproximadamente a 250 millones de pesos."/>
    <m/>
    <m/>
    <m/>
  </r>
  <r>
    <x v="0"/>
    <x v="4"/>
    <s v="POSICIONAMIENTO COMO ENTE RECTOR"/>
    <s v="GESTIÓN DEL TALENTO HUMANO"/>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s v="Eficacia"/>
    <m/>
    <m/>
    <m/>
    <s v="ND"/>
    <n v="0.25"/>
    <n v="0.75"/>
    <n v="0.9"/>
    <n v="1"/>
    <s v="ND"/>
    <n v="0.25"/>
    <n v="0.75"/>
    <n v="0"/>
    <m/>
    <m/>
    <m/>
    <m/>
    <m/>
    <m/>
    <m/>
    <m/>
    <m/>
    <s v="CUMPLIDO"/>
    <s v="CUMPLIDO"/>
    <s v="CUMPLIDO"/>
    <s v="CUMPLIDO"/>
  </r>
  <r>
    <x v="0"/>
    <x v="5"/>
    <s v="OPTIMIZACIÓN DE PROCESOS"/>
    <s v="GESTIÓN DOCUMENTAL"/>
    <s v="DIRECCIÓN DE GESTIÓN CORPORATIVA"/>
    <s v="PLAN DE GESTIÓN"/>
    <s v="PROCESOS"/>
    <m/>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s v="Eficacia"/>
    <s v="Auxiliar administrativo DGC"/>
    <s v="Profesional Especializado DGC"/>
    <s v="Director (a) de Gestión Corporativa"/>
    <s v="ND"/>
    <n v="0.5"/>
    <n v="0.4"/>
    <n v="0.1"/>
    <n v="0"/>
    <s v="ND"/>
    <n v="0.5"/>
    <s v="FINALIZADO"/>
    <s v="FINALIZADO"/>
    <s v="FINALIZADO"/>
    <m/>
    <m/>
    <m/>
    <m/>
    <m/>
    <m/>
    <m/>
    <m/>
    <s v="FINALIZADO"/>
    <s v="FINALIZADO"/>
    <s v="FINALIZADO"/>
    <s v="FINALIZADO"/>
  </r>
  <r>
    <x v="0"/>
    <x v="5"/>
    <s v="OPTIMIZACIÓN DE PROCESOS"/>
    <s v="GESTIÓN DOCUMENTAL"/>
    <s v="DIRECCIÓN DE GESTIÓN CORPORATIVA"/>
    <s v="PROCESOS"/>
    <m/>
    <m/>
    <m/>
    <s v="Promedio delcumplimiento de las etapas del PGD"/>
    <s v="pgd implementado"/>
    <s v="Promedio de la sumatoria  del cumplimiento del PGD del periodo"/>
    <s v="N.A."/>
    <s v="El total de actividades realizadas en el periodo divido las etapas planificadas en el periodo"/>
    <s v="N.A."/>
    <s v="PGD"/>
    <s v="Informe de contratista"/>
    <n v="0.5"/>
    <s v="indicador de DGC años anteriores"/>
    <s v="Constante"/>
    <s v="Trimestral"/>
    <s v="Eficacia"/>
    <m/>
    <s v="Profesional Especializado DGC"/>
    <s v="Director (a) de Gestión Corporativa"/>
    <s v="ND"/>
    <s v="ND"/>
    <s v="ND"/>
    <n v="1"/>
    <n v="1"/>
    <s v="ND"/>
    <s v="ND"/>
    <s v="ND"/>
    <n v="1"/>
    <m/>
    <n v="1"/>
    <n v="1"/>
    <n v="1"/>
    <n v="1"/>
    <n v="1"/>
    <m/>
    <m/>
    <m/>
    <s v="Resultado: Durante el primer trimestre se han iniciado las actividades proyectadas en el PGD, cuales están programados a corto mediano y largo plazo. impacto: Es positivo ya que se iniciaron mesas de trabajo conjuntas con las áreas, y los equipos de trabajo de cada uno de los temas._x000a_"/>
    <m/>
    <m/>
    <m/>
  </r>
  <r>
    <x v="0"/>
    <x v="6"/>
    <s v="OPTIMIZACIÓN DE PROCESOS"/>
    <s v="GESTIÓN DEL TALENTO HUMANO"/>
    <s v="DIRECCIÓN DE GESTIÓN CORPORATIVA"/>
    <s v="PROCESOS"/>
    <m/>
    <m/>
    <m/>
    <s v="Sumatoria de las evaluaciones con calificación igual o superior a 3 / total de  evaluaciones aplicadas"/>
    <s v="Nivel de percepción"/>
    <s v="Número de evaluaciones con calificación igual o superior a (3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s v="Constante"/>
    <s v="Semestral"/>
    <s v="Efectividad"/>
    <m/>
    <s v="Profesional Especializado"/>
    <s v="Director (a) de Gestión Corporativa"/>
    <s v="ND"/>
    <s v="ND"/>
    <s v="ND"/>
    <n v="0.9"/>
    <n v="0.9"/>
    <s v="ND"/>
    <s v="ND"/>
    <s v="ND"/>
    <n v="0"/>
    <m/>
    <n v="0"/>
    <n v="0.9"/>
    <n v="0"/>
    <n v="0.9"/>
    <n v="0"/>
    <m/>
    <m/>
    <m/>
    <s v="Resultado: Referente al proceso de bienestar, se encuentra en etapa de contratación, a la fecha no se han realizado actividades en las que se pueda evaluar la percepción, se han remitido a contratación los documentos técnicos (estudios previos, matriz de riesgo, anexo técnico, estudio de mercado, análisis del sector). En cuanto al proceso de capacitación también se encuentra en etapa de contratación, se han remitido documentos técnicos (estudios previos, matriz de riesgo, anexo técnico, tabla para cotizaciones)._x000a_Se ha realizado tres capacitaciones por el modulo de capacitación interna:_x000a_1. Fortalecimiento del ser_x000a_2. Defensoría Jurídica - Contratación estatal_x000a_3. Nuevo código único Disciplinario._x000a_Impacto: (Bienestar) El Programa de Bienestar Social y el Plan de Incentivos de la Secretaría Jurídica de la Alcaldía Mayor de Bogotá, D.C., para la vigencia 2019, contribuye al cumplimiento de los imperativos institucionales, al fortalecimiento del clima laboral y al fomento de una cultura de innovación de la entidad. La Secretaría Jurídica Distrital, considera que el ser humano es el corazón de las instituciones, por tanto, el servidor público debe ser un individuo integral en valores, conocimientos y conductas, lo que le permitirá actuar de manera acertada en los distintos roles que desempeña: laboral, familiar y social, por ello, con éste programa pretende mejorar la calidad de vida de servidores y de sus familias, intensificando el sentido de pertenencia hacia la entidad y generando mayor motivación para el desarrollo de las actividades laborales diarias que_x000a_conllevan al cumplimiento de metas y objetivos institucionales. (Capacitación) El Talento Humano es el activo más importante en las entidades públicas, el motor de_x000a_generación de resultados. La Secretaría Jurídica Distrital comprometida con el desarrollo, la defensa y sostenibilidad de Bogotá D.C. se propone fortalecer las competencias de sus servidores/as para optimizar su desempeño laboral y procurar elevar el nivel de conocimiento y calidad del servicio para sus usuarios y el logro de sus imperativos estratégicos. El enfoque de la capacitación de los empleados públicos debe garantizar el desarrollo de las competencias requeridas para el cumplimiento de las metas tanto profesionales como institucionales. El Plan Institucional de Capacitación busca incrementar la capacidad individual y colectiva de los funcionarios públicos, que contribuyan al cumplimiento de la misión institucional, a la mejor prestación de servicios a la comunidad, al eficaz desempeño del cargo y al desarrollo personal integral de los funcionarios. Así mismo, la oferta de capacitación debe propender por fortalecer una ética del servicio público basada en los valores definidos en el Código de Integridad. "/>
    <m/>
    <m/>
    <m/>
  </r>
  <r>
    <x v="0"/>
    <x v="7"/>
    <s v="OPTIMIZACIÓN DE PROCESOS"/>
    <s v="GESTIÓN DEL TALENTO HUMANO"/>
    <s v="DIRECCIÓN DE GESTIÓN CORPORATIVA"/>
    <s v="PROCESOS"/>
    <m/>
    <m/>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s v="Efectividad"/>
    <s v="Técnico DGC"/>
    <s v="Profesional Especializado"/>
    <s v="Director (a) de Gestión Corporativa"/>
    <s v="ND"/>
    <n v="0.9"/>
    <n v="0.91"/>
    <n v="0.92"/>
    <n v="0.93"/>
    <s v="ND"/>
    <n v="0.9"/>
    <n v="0.81"/>
    <s v="FINALIZADO"/>
    <s v="FINALIZADO"/>
    <m/>
    <m/>
    <m/>
    <m/>
    <m/>
    <m/>
    <m/>
    <m/>
    <s v="FINALIZADO"/>
    <s v="FINALIZADO"/>
    <s v="FINALIZADO"/>
    <s v="FINALIZADO"/>
  </r>
  <r>
    <x v="0"/>
    <x v="8"/>
    <s v="OPTIMIZACIÓN DE PROCESOS"/>
    <s v="GESTIÓN ADMINISTRATIVA"/>
    <s v="DIRECCIÓN DE GESTIÓN CORPORATIVA"/>
    <s v="PROCESOS"/>
    <m/>
    <m/>
    <m/>
    <s v="Promedio de las evaluaciones de satisfacción con calificación igual o superior a 3 (de 1 a 5) / Total de evaluaciones aplicadas"/>
    <s v="Nivel de percepción"/>
    <s v="Número de evaluaciones con calificación igual o superior a (3 -Buena)"/>
    <s v="Total de evalauciones aplicadas en el periodo"/>
    <s v="Indica el porcentaje de servidores que perciben la gestión desarrollada como satisfactoria_x000a_(aquellos servidores que califican las actividades en un rango de 3 – 5)"/>
    <s v="La población se entiende como el número de servidores que requirieron servicios administrativos"/>
    <s v="Cuadro de control de consolidación de solicitud de servicios"/>
    <s v="Documento de análisis de encuesta"/>
    <s v="nd"/>
    <s v="nd"/>
    <s v="Constante"/>
    <s v="Trimestral"/>
    <s v="Eficacia"/>
    <s v="Auxiliar administrativo de la DGC"/>
    <s v="Profesional Especializado"/>
    <s v="Director (a) de Gestión Corporativa"/>
    <s v="ND"/>
    <s v="ND"/>
    <s v="ND"/>
    <n v="0.9"/>
    <n v="0.9"/>
    <s v="ND"/>
    <s v="ND"/>
    <s v="ND"/>
    <n v="0"/>
    <m/>
    <n v="0"/>
    <n v="1"/>
    <m/>
    <n v="1"/>
    <n v="0"/>
    <m/>
    <m/>
    <m/>
    <s v="Este indicador se reporta avance en el segundo trismestre"/>
    <m/>
    <m/>
    <m/>
  </r>
  <r>
    <x v="0"/>
    <x v="9"/>
    <s v="OPTIMIZACIÓN DE PROCESOS"/>
    <s v="NOTIFICACIONES"/>
    <s v="DIRECCIÓN DE GESTIÓN CORPORATIVA"/>
    <s v="PROCESOS"/>
    <m/>
    <m/>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s v="Eficacia"/>
    <s v="Auxiliar / Secretaria"/>
    <s v="Profesional Especializado"/>
    <s v="Director (a) de Gestión Corporativa"/>
    <s v="ND"/>
    <n v="1"/>
    <n v="1"/>
    <n v="1"/>
    <n v="1"/>
    <s v="ND"/>
    <n v="1"/>
    <n v="1"/>
    <s v="FINALIZADO"/>
    <s v="FINALIZADO"/>
    <m/>
    <m/>
    <m/>
    <m/>
    <m/>
    <m/>
    <m/>
    <m/>
    <s v="FINALIZADO"/>
    <s v="FINALIZADO"/>
    <s v="FINALIZADO"/>
    <s v="ARMONIZADO"/>
  </r>
  <r>
    <x v="0"/>
    <x v="10"/>
    <s v="OPTIMIZACIÓN DE PROCESOS"/>
    <s v="NOTIFICACIONES"/>
    <s v="DIRECCIÓN DE GESTIÓN CORPORATIVA"/>
    <s v="PROCESOS"/>
    <m/>
    <m/>
    <m/>
    <s v="Sumatoria de actos administrativos notificados de manera indebida"/>
    <s v="actos administrativos"/>
    <s v="Cantidad de actos administrativos notificados indebidamente"/>
    <s v="N.A."/>
    <s v="son aquellos actos administrativos (resoluciones, recursos, circulares, etc) mal notificados o dejados de notificar"/>
    <s v="N.A."/>
    <m/>
    <m/>
    <m/>
    <m/>
    <s v="Constante"/>
    <s v="Trimestral"/>
    <s v="Efectividad"/>
    <s v="Auxiliar / Secretaria"/>
    <s v="Profesional Especializado"/>
    <s v="Director (a) de Gestión Corporativa"/>
    <s v="ND"/>
    <s v="ND"/>
    <s v="ND"/>
    <n v="0"/>
    <n v="0"/>
    <s v="ND"/>
    <s v="ND"/>
    <s v="ND"/>
    <n v="0"/>
    <m/>
    <n v="0"/>
    <n v="0"/>
    <n v="0"/>
    <n v="0"/>
    <n v="0"/>
    <m/>
    <m/>
    <m/>
    <s v="Resultado: Todos los actos administrativos se publicaron en los tiempos requeridos por los responsables de proceso (Personas jurídicas, Corporativa, Doctrina) y de acuerdo con la normatividad. Impacto: Positivo porque no hay demandas, personas o entidades que puedan resultar directamente afectadas por la indebida publicación o notificación."/>
    <m/>
    <m/>
    <m/>
  </r>
  <r>
    <x v="0"/>
    <x v="11"/>
    <s v="OPTIMIZACIÓN DE PROCESOS"/>
    <s v="GESTIÓN CONTRACTUAL"/>
    <s v="DIRECCIÓN DE GESTIÓN CORPORATIVA"/>
    <s v="PROCESOS"/>
    <m/>
    <m/>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s v="Eficacia"/>
    <s v="Auxiliar / Secretaria"/>
    <s v="Profesional Especializado"/>
    <s v="Director (a) de Gestión Corporativa"/>
    <s v="ND"/>
    <n v="1"/>
    <n v="1"/>
    <n v="1"/>
    <n v="1"/>
    <s v="ND"/>
    <n v="1"/>
    <n v="1"/>
    <s v="FINALIZADO"/>
    <s v="FINALIZADO"/>
    <m/>
    <m/>
    <m/>
    <m/>
    <m/>
    <m/>
    <m/>
    <m/>
    <s v="FINALIZADO"/>
    <s v="FINALIZADO"/>
    <s v="FINALIZADO"/>
    <s v="FINALIZADO"/>
  </r>
  <r>
    <x v="0"/>
    <x v="12"/>
    <s v="OPTIMIZACIÓN DE PROCESOS"/>
    <s v="GESTIÓN CONTRACTUAL"/>
    <s v="DIRECCIÓN DE GESTIÓN CORPORATIVA"/>
    <s v="PROCESOS"/>
    <m/>
    <m/>
    <m/>
    <s v="Sumatoria del número de contratos adjudicados / total de contratos programados en el Plan Anual de Adquisiciones (PAA)"/>
    <s v="Contratos adjudicados"/>
    <s v="Cantidad de Contratos de funcionamiento adjudicados"/>
    <s v="Número de contratos programados en el PAA"/>
    <s v="Contratos con minuta elaborada y formalizada"/>
    <s v="lineas de contratación programadas en el PAA"/>
    <s v="Matriz de control de contratos"/>
    <s v="Plan Anual de Adquisiciones"/>
    <s v="nd"/>
    <s v="nd"/>
    <s v="Constante"/>
    <s v="Trimestral"/>
    <s v="Eficacia"/>
    <s v="Auxiliar / Secretaria"/>
    <s v="Profesional Especializado"/>
    <s v="Director (a) de Gestión Corporativa"/>
    <s v="ND"/>
    <s v="ND"/>
    <s v="ND"/>
    <n v="1"/>
    <n v="1"/>
    <s v="ND"/>
    <s v="ND"/>
    <s v="ND"/>
    <n v="0.55800000000000005"/>
    <m/>
    <n v="0.3"/>
    <n v="0.5"/>
    <n v="0.7"/>
    <n v="1"/>
    <n v="0.55800000000000005"/>
    <m/>
    <m/>
    <m/>
    <s v="Resultado: El grupo de abogados del área de contratación generaron PROCESOS de contratación, así: Uno por Acuerdo Marco de Precios, uno (1) por la modalidad de licitación pública, uno (1) por mínima cuantía y sesenta y nueve (69) por la modalidad de directa impacto: Impacto favorable por cuanto se generaron bienes y servicios para el logro de los fines de la Secretaría Jurídica Distrital_x000a_"/>
    <m/>
    <m/>
    <m/>
  </r>
  <r>
    <x v="1"/>
    <x v="13"/>
    <s v="OPTIMIZACIÓN DE PROCESOS"/>
    <s v="GESTIÓN DOCUMENTAL"/>
    <s v="DIRECCIÓN DE GESTIÓN CORPORATIVA"/>
    <s v="PROCESOS"/>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s v="Suma"/>
    <s v="Trimestral"/>
    <s v="Eficacia"/>
    <s v="Contratista"/>
    <s v="Contratista"/>
    <s v="Director (a) de Gestión Corporativa"/>
    <s v="ND"/>
    <s v="ND"/>
    <n v="0.3"/>
    <n v="0.5"/>
    <n v="0.2"/>
    <s v="ND"/>
    <s v="ND"/>
    <n v="0.27"/>
    <n v="0.11"/>
    <m/>
    <n v="0.11"/>
    <n v="0.14000000000000001"/>
    <n v="0.15"/>
    <n v="0.13"/>
    <n v="0.11"/>
    <m/>
    <m/>
    <m/>
    <s v="TRD aprobada por el consejo distrital  de archivos;  inicio de la centralización de los archivos de gestión e intervención de los mismos; primera jornada de capacitación y sensibilización del sistema de gestión documental, atendiendo a lo dispuesto en el contrato interadminitrativo No 130-2018 suscrito con el Archivo General de la Nación el cual tiene por objeto “Intervenir documentalmente los archivos de la Secretaría Jurídica Distrital.” Con el fin de adelantar los PROCESOS archivísticos, promover el desarrollo de los archivos como centros de información, salvaguardar el patrimonio documental, cumplir con la política pública Anticorrupción de Bogotá y superar las deficiencias detectadas en la organización de los archivos desde la creación de la entidad. En el mes de enero, se llevó a cabo la revisión conjunta de los planes de Dirección y sus planes subsidiarios, así como las acciones logísticas necesarias para dar inicio a las actividades operativas del contrato No. 130-2018, en virtud de lo anterior se realizó una visita de campo a las áreas destinadas para la custodia de los archivos de cada una de las dependencias, con el fin de determinar el volumen documental intervenir. Adicionalmente el Consejo Distrital de Archivo de Bogotá D.C por unanimidad de votos convalidaron la Tablas de Retención documental de la SJD, las cuales permiten a la SJD y al AGN proceder a la organización de los expedientes. Durante este periodo se realizaron 3 capacitaciones las cuales equivalen al 100% de lo programado para el mes de febrero, así mismo por medio del convenio 130 con el AGN se realizó la intervención de 8 ml de la serie historias laborales, y se adelanta la centralización de los archivos de la Dirección de Gestión Corporativa de la SJD._x000a_"/>
    <m/>
    <m/>
    <m/>
  </r>
  <r>
    <x v="1"/>
    <x v="14"/>
    <s v="OPTIMIZACIÓN DE PROCESOS"/>
    <s v="GESTION ADMINISTRATIVA"/>
    <s v="DIRECCIÓN DE GESTIÓN CORPORATIVA"/>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s v="Suma"/>
    <s v="Trimestral"/>
    <s v="Eficacia"/>
    <m/>
    <m/>
    <m/>
    <s v="ND"/>
    <s v="ND"/>
    <n v="1"/>
    <n v="1"/>
    <n v="1"/>
    <s v="ND"/>
    <s v="ND"/>
    <n v="1"/>
    <n v="0"/>
    <m/>
    <n v="0"/>
    <n v="0.4"/>
    <n v="0.4"/>
    <n v="0.2"/>
    <n v="0"/>
    <m/>
    <m/>
    <m/>
    <s v="No obstante que la medición se reporta los avances a partir del segundo trimestre, en el primer trimestre se efectuó revisión a las especificaciones técnicas para la conratación"/>
    <m/>
    <m/>
    <m/>
  </r>
  <r>
    <x v="1"/>
    <x v="15"/>
    <s v="RESPALDO JURÍDICO QUE GENERA CONFIANZA. "/>
    <s v="GESTIÓN DISCIPLINARIA DISTRITAL"/>
    <s v="DIRECCIÓN DISTRITAL DE ASUNTOS DISCIPLINARIOS"/>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s v="Suma"/>
    <s v="Trimestral"/>
    <s v="Eficacia"/>
    <s v="Profesional universitario grado15"/>
    <s v="Profesional universitario grado15 "/>
    <s v="Director (a) Distrital de Asuntos Disciplinarios"/>
    <n v="0"/>
    <n v="2"/>
    <n v="2"/>
    <n v="2"/>
    <n v="2"/>
    <n v="0"/>
    <n v="2"/>
    <n v="2"/>
    <n v="0"/>
    <m/>
    <n v="0"/>
    <n v="1"/>
    <n v="1"/>
    <n v="0"/>
    <n v="0"/>
    <m/>
    <m/>
    <m/>
    <s v="Para el primer trimestre de 2019 no se tiene programado avance, sin embargo la Dirección ha realizado  el levantamiento de los insumos para la construcción de las directrices en materia de política pública, mediante el Comité Distrital de Asuntos Disciplinarios realizado el día 21 de febrero de la presente anualidad con las observaciones y requerimientos de las cabezas de sector frente a los temas en materia disciplinaria, como en el diálogo ciudadano el cual, se contó con la participación de entidades vinculadas y adscritas quien aportaron ideas para la construcción de las políticas públicas en materia disciplinaria para la vigencia 2019._x000a_"/>
    <m/>
    <m/>
    <m/>
  </r>
  <r>
    <x v="1"/>
    <x v="16"/>
    <s v="POSICIONAMIENTO COMO ENTE RECTOR"/>
    <s v="GESTIÓN DISCIPLINARIA DISTRITAL"/>
    <s v="DIRECCIÓN DISTRITAL DE ASUNTOS DISCIPLINARIOS"/>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s v="Suma"/>
    <s v="Trimestral"/>
    <s v="Eficacia"/>
    <s v="Profesional universitario grado15"/>
    <s v="Profesional universitario grado15"/>
    <s v="Director (a) Distrital de Asuntos Disciplinarios"/>
    <n v="0"/>
    <n v="2000"/>
    <n v="4000"/>
    <n v="4000"/>
    <n v="2000"/>
    <n v="0"/>
    <n v="2426"/>
    <n v="5990"/>
    <n v="584"/>
    <m/>
    <n v="527"/>
    <n v="1057"/>
    <n v="1000"/>
    <n v="1000"/>
    <n v="584"/>
    <m/>
    <m/>
    <m/>
    <s v="Para el primer trimestre de 2019 se tiene programado un avance del 20% el cual se cumplió de manera satisfactoria, lo que conlleva a la realizar la orientación a 527 servidores públicos de las siguientes entidades: IDU, Secretaría Distrital del Hábitat, UAE Catastro Distrital, Secretaria Distrital de Desarrollo Económico, Secretaría de Gobierno y Secretaría Jurídica Distrital, en los temas relacionados a la responsabilidad disciplinaria._x000a_Con esta avance de meta, logramos el mejoramiento en el conocimiento de la  responsabilidad disciplinaria de los servidores públicos del Distrito Capital para la mitigación de las conductas disciplinarias, Generando dentro de los Servidores y contratistas de los diferentes sectores del Distrito un gusto y un interés por el tema disciplinario,  beneficiando así a los Servidores Públicos para un mejor y mayor desempeño en sus funciones y al funcionamiento de las mismas entidades Distritales._x000a_Así mismo se realizó un trabajo colaborativo entre las entidades participantes y la Secretaría Jurídica Distrital generando confianza y respaldo frente a los temas disciplinarios, convirtiéndose la Dirección Distrital de Asuntos Disciplinarios como una Dirección el cual determina lineamientos en materia disciplinaria._x000a_Generando un impacto positivo frente a las demás entidades del Distrito, las cuales, solicitan la presencia institucional de la Secretaría Jurídica Distrital cuando se abordan temas relacionados en materia disciplinaria.  _x000a_"/>
    <m/>
    <m/>
    <m/>
  </r>
  <r>
    <x v="1"/>
    <x v="17"/>
    <s v="POSICIONAMIENTO COMO ENTE RECTOR"/>
    <s v="GESTIÓN DISCIPLINARIA DISTRITAL"/>
    <s v="DIRECCIÓN DISTRITAL DE ASUNTOS DISCIPLINARIOS"/>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s v="Suma"/>
    <s v="Trimestral"/>
    <s v="Eficacia"/>
    <s v="Profesional universitario grado15"/>
    <s v="Profesional universitario grado15"/>
    <s v="Director (a) Distrital de Asuntos Disciplinarios"/>
    <n v="1"/>
    <n v="1"/>
    <n v="2"/>
    <n v="1"/>
    <n v="0"/>
    <n v="1"/>
    <n v="1"/>
    <n v="2"/>
    <n v="0.05"/>
    <m/>
    <n v="0.05"/>
    <n v="0.35"/>
    <n v="0.35"/>
    <n v="0.25"/>
    <n v="0.05"/>
    <m/>
    <m/>
    <m/>
    <s v="Para el primer trimestre de 2019 se tiene programado un avance del 0.5% el cual se cumplió de manera satisfactoria, lo que conlleva a realizar actividades orientadas  la etapa precontractual con el acompañamiento y apoyo de la Dirección de gestión corporativa, Dirección de Política e informática y  la Dirección Distrital de Inspección Vigilancia y Control de personas Jurídicas sin ánimo de lucro._x000a_"/>
    <m/>
    <m/>
    <m/>
  </r>
  <r>
    <x v="0"/>
    <x v="18"/>
    <s v="OPTIMIZACIÓN DE PROCESOS"/>
    <s v="GESTIÓN DISCIPLINARIA DISTRITAL"/>
    <s v="DIRECCIÓN DISTRITAL DE ASUNTOS DISCIPLINARIOS"/>
    <s v="PLAN DE GESTIÓN"/>
    <m/>
    <m/>
    <m/>
    <s v="Porcentaje de avance en la implementación de la herramienta de seguimiento y control a conductas con mayor incidencia disiciplinaria"/>
    <s v="Herramienta de seguimiento y control"/>
    <m/>
    <m/>
    <m/>
    <m/>
    <m/>
    <m/>
    <m/>
    <m/>
    <s v="Suma"/>
    <s v="Trimestral"/>
    <s v="Eficacia"/>
    <s v="Profesional universitario grado15"/>
    <s v="Profesional universitario grado15"/>
    <s v="Director (a) Distrital de Asuntos Disciplinarios"/>
    <s v="ND"/>
    <n v="0.6"/>
    <n v="0.4"/>
    <m/>
    <m/>
    <s v="ND"/>
    <n v="0.6"/>
    <n v="0.4"/>
    <s v="CUMPLIDO"/>
    <s v="CUMPLIDO"/>
    <m/>
    <m/>
    <m/>
    <m/>
    <m/>
    <m/>
    <m/>
    <m/>
    <s v="CUMPLIDO"/>
    <s v="CUMPLIDO"/>
    <s v="CUMPLIDO"/>
    <s v="CUMPLIDO"/>
  </r>
  <r>
    <x v="0"/>
    <x v="19"/>
    <s v="OPTIMIZACIÓN DE PROCESOS"/>
    <s v="CONTROL INTERNO DISCIPLINARIO"/>
    <s v="DIRECCIÓN DISTRITAL DE ASUNTOS DISCIPLINARIOS"/>
    <s v="PLAN DE GESTIÓN"/>
    <s v="PROCESOS"/>
    <m/>
    <m/>
    <s v="Sumatoria de las quejas disiciplinarias evaluadas / Total de quejas radicadas"/>
    <s v="Quejas evaluadas"/>
    <s v="Número de quejas evaluadas"/>
    <s v="Número de quejas disiciplinarias radicadas"/>
    <s v="Total de quejas disiciplinarias que cuenten con proyecto de decisión que en derecho corresponde"/>
    <s v="Total de quejas disiciplinarias formales cuyo merito originó una actuación disciplinaria"/>
    <s v="MEMORANDOS DE  - PLANILLA"/>
    <s v="ACTAS DE REPARTO"/>
    <s v="nd"/>
    <s v="nd"/>
    <s v="Constante"/>
    <m/>
    <s v="Eficacia"/>
    <m/>
    <m/>
    <m/>
    <m/>
    <s v="ND"/>
    <s v="ND"/>
    <n v="1"/>
    <n v="1"/>
    <s v="ND"/>
    <s v="ND"/>
    <s v="ND"/>
    <n v="1"/>
    <m/>
    <n v="1"/>
    <n v="1"/>
    <n v="1"/>
    <n v="1"/>
    <n v="1"/>
    <m/>
    <m/>
    <m/>
    <s v="Se recibieron ,radicadron, numeraron y repartieron 47 quejas que llegaron a la Dirección, las cuales se evaluaron y se proyectaron los autos respectivos"/>
    <m/>
    <m/>
    <m/>
  </r>
  <r>
    <x v="0"/>
    <x v="20"/>
    <s v="OPTIMIZACIÓN DE PROCESOS"/>
    <s v="CONTROL INTERNO DISCIPLINARIO"/>
    <s v="DIRECCIÓN DISTRITAL DE ASUNTOS DISCIPLINARIOS"/>
    <s v="PLAN DE GESTIÓN"/>
    <s v="PROCESOS"/>
    <m/>
    <m/>
    <s v="Sumatoria de las quejas disiciplinarias "/>
    <s v="Quejas radicadas"/>
    <s v="Asuntos recepcionados "/>
    <s v="Asunto Tramitados "/>
    <s v="suma del numero de PQR´S "/>
    <s v="suma del numero de asuntos que se tramitan"/>
    <s v="SIGA, SDQS"/>
    <s v="SIGA, SDQS"/>
    <s v="nd"/>
    <s v="nd"/>
    <s v="Constante"/>
    <m/>
    <s v="Eficacia"/>
    <m/>
    <m/>
    <m/>
    <m/>
    <m/>
    <n v="1"/>
    <n v="1"/>
    <n v="1"/>
    <m/>
    <m/>
    <n v="1"/>
    <s v="FINALIZADO"/>
    <s v="FINALIZADO"/>
    <m/>
    <m/>
    <m/>
    <m/>
    <m/>
    <m/>
    <m/>
    <m/>
    <s v="FINALIZADO"/>
    <s v="FINALIZADO"/>
    <s v="FINALIZADO"/>
    <s v="FINALIZADO"/>
  </r>
  <r>
    <x v="0"/>
    <x v="21"/>
    <s v="OPTIMIZACIÓN DE PROCESOS"/>
    <s v="GESTIÓN DISCIPLINARIA DISTRITAL"/>
    <s v="DIRECCIÓN DISTRITAL DE ASUNTOS DISCIPLINARIOS"/>
    <s v="PLAN DE GESTIÓN"/>
    <s v="PROCESOS"/>
    <m/>
    <m/>
    <s v="Porcentaje de avance en la metodología de verificación de la impelementación y actualización del SID"/>
    <s v="Metodología de verificación"/>
    <m/>
    <m/>
    <m/>
    <m/>
    <m/>
    <m/>
    <m/>
    <m/>
    <s v="Suma"/>
    <s v="Trimestral"/>
    <s v="Eficacia"/>
    <m/>
    <m/>
    <m/>
    <s v="ND"/>
    <n v="0.4"/>
    <s v="CUMPLIDO"/>
    <m/>
    <m/>
    <s v="ND"/>
    <n v="0.39999999999999997"/>
    <n v="0.6"/>
    <n v="0"/>
    <m/>
    <m/>
    <m/>
    <m/>
    <m/>
    <m/>
    <m/>
    <m/>
    <m/>
    <s v="CUMPLIDO"/>
    <s v="CUMPLIDO"/>
    <s v="CUMPLIDO"/>
    <s v="CUMPLIDO"/>
  </r>
  <r>
    <x v="0"/>
    <x v="22"/>
    <s v="POSICIONAMIENTO COMO ENTE RECTOR"/>
    <s v="GESTIÓN JUDICIAL Y EXTRAJUDICIAL DEL DISTRITO"/>
    <s v="DIRECCIÓN DISTRITAL DE DEFENSA JUDICIAL Y PREVENCIÓN DEL DAÑO ANTIJURÍDICO"/>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s v="Constante"/>
    <s v="Trimestral"/>
    <s v="Eficacia"/>
    <s v="Profesional Universitario Grado 1"/>
    <s v="Profesional Universitario Grado 1"/>
    <s v="Director(a) Distirtal de Defensa Judicial y Prevención del Daño Antijurídico  "/>
    <s v="ND"/>
    <n v="1"/>
    <n v="1"/>
    <n v="1"/>
    <n v="1"/>
    <s v="ND"/>
    <n v="1"/>
    <n v="1"/>
    <n v="0.2"/>
    <m/>
    <n v="0.2"/>
    <n v="0.5"/>
    <n v="0.15"/>
    <n v="0.15"/>
    <n v="0.2"/>
    <m/>
    <m/>
    <m/>
    <s v="Para el primer trimestre de 2019 se tiene programado un avance del 20% el cual se cumplió de manera satisfactoria, lo que conlleva a realizar actividades orientadas al mejoramiento de la información contenida en el SIPROJ. Durante el primer trimestre de 2019 en la Secretaría Jurídica Distrital se notificaron 292 . Con la Circular N. 002 de 2019 La Dirección Distrital de Defensa Judicial y Prevención del Daño Antijurídico de la Secretaría Jurídica Distrital, dio a conocer el cronograma de mesas de trabajo con cada una de las entidades y organismos del Distrito Capital, con el fin de hacer seguimiento, y en caso de ser necesario, actualizar, corregir y/o depurar la información registrada por cada una.  En dicha Circular se convocó a todas las entidades a mesas de trabajo las cuales deberán estar integradas por los jefes de las oficinas jurídicas o la quien haga sus veces, de control interno, financieras, el gestor del sistema designado, junto con el respectivo grupo de trabajo y los administradores generales del SIPROJ-WEB._x000a_"/>
    <m/>
    <m/>
    <m/>
  </r>
  <r>
    <x v="1"/>
    <x v="23"/>
    <s v="RESPALDO JURÍDICO QUE GENERA CONFIANZA. "/>
    <s v="GESTIÓN JUDICIAL Y EXTRAJUDICIAL DEL DISTRITO"/>
    <s v="DIRECCIÓN DISTRITAL DE DEFENSA JUDICIAL Y PREVENCIÓN DEL DAÑO ANTIJURÍDICO"/>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n v="0.9"/>
    <n v="0.89"/>
    <n v="0.88"/>
    <n v="0.9"/>
    <m/>
    <n v="0.82"/>
    <n v="0.82"/>
    <n v="0.82"/>
    <n v="0.82"/>
    <n v="0.9"/>
    <m/>
    <m/>
    <m/>
    <s v="El  90% está representado en el valor de las pretensiones indexadas de los PROCESOS que finalizaron con fallo a favor de las entidades del Distrito Capital. El impacto del éxito de eficiencia fiscal acumulado en términos de pretensiones indexadas ha permitido ahorrar a la ciudad $3.4 Billones de pesos aproximadamente, y el D.C. ha sido condenado en cerca de 377 mil millones de pesos._x000a_VALOR CONTINGENTE JUDICIAL: De acuerdo con la última valoración trimestral del contingente judicial, reportado por la Secretaría Distrital de Hacienda, con corte al 31 de diciembre de 2018, el valor del contingente judicial asciende a $4,6 billones de pesos._x000a_ _x000a_Es importante resaltar que el valor del contingente judicial es una valoración estimada de la suma que tendría que pagar el Distrito Capital en caso de perder todos los PROCESOS judiciales en contra, valorados al momento de la estimación económica del riesgo de pérdida._x000a_"/>
    <m/>
    <m/>
    <m/>
  </r>
  <r>
    <x v="0"/>
    <x v="24"/>
    <s v="POSICIONAMIENTO COMO ENTE RECTOR"/>
    <s v="GESTIÓN JUDICIAL Y EXTRAJUDICIAL DEL DISTRITO"/>
    <s v="DIRECCIÓN DISTRITAL DE DEFENSA JUDICIAL Y PREVENCIÓN DEL DAÑO ANTIJURÍDICO"/>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s v="Suma"/>
    <s v="Trimestral"/>
    <s v="Eficacia"/>
    <s v="Profesional Universitario Grado 1"/>
    <s v="Profesional Universitario Grado 1"/>
    <s v="Director(a) Distirtal de Defensa Judicial y Prevención del Daño Antijurídico  "/>
    <s v="ND"/>
    <n v="2"/>
    <n v="2"/>
    <n v="2"/>
    <n v="2"/>
    <s v="ND"/>
    <n v="7"/>
    <n v="2"/>
    <n v="0"/>
    <m/>
    <n v="0"/>
    <n v="1"/>
    <n v="0"/>
    <n v="1"/>
    <n v="0"/>
    <m/>
    <m/>
    <m/>
    <s v="La Dirección se encuentra participando de manera activa en el PROYECTO DE ACTO ADMINISTRATIVO SOBRE PREVENCIÓN DEL DAÑO Y POLITICAS DE DEFENSA. De manera complementaria, desde la Dirección se han proyectado los siguientes actos administrativos: Resolución 009 La Dirección se encuentra participando de manera activa en el PROYECTO DE ACTO ADMINISTRATIVO SOBRE PREVENCIÓN DEL DAÑO Y POLITICAS DE DEFENSA._x000a_Decreto No 2  Por medio del cual se adoptan medidas administrativas para el cumplimiento de la sentencia proferida por el Tribunal Administrativo de Cundinamarca, Sección Primera, Subsección A en la Acción Popular No. 25000231500020050234501_x000a__x000a_"/>
    <m/>
    <m/>
    <m/>
  </r>
  <r>
    <x v="1"/>
    <x v="25"/>
    <s v="POSICIONAMIENTO COMO ENTE RECTOR"/>
    <s v="GESTIÓN JUDICIAL Y EXTRAJUDICIAL DEL DISTRITO"/>
    <s v="DIRECCIÓN DISTRITAL DE DEFENSA JUDICIAL Y PREVENCIÓN DEL DAÑO ANTIJURÍDICO"/>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n v="0.89"/>
    <n v="0.87270000000000003"/>
    <n v="0.83689999999999998"/>
    <n v="0.83340000000000003"/>
    <m/>
    <n v="0.82"/>
    <n v="0.82"/>
    <n v="0.82"/>
    <n v="0.82"/>
    <n v="0.83340000000000003"/>
    <m/>
    <m/>
    <m/>
    <s v="Alcanza un 83,34% de éxito prcoesal, representado por la cantidad de fallos a favor de las entidades del distrito como proporción del total de fallos en el periodo de análisis. "/>
    <m/>
    <m/>
    <m/>
  </r>
  <r>
    <x v="0"/>
    <x v="26"/>
    <s v="POSICIONAMIENTO COMO ENTE RECTOR"/>
    <s v="GESTIÓN JUDICIAL Y EXTRAJUDICIAL DEL DISTRITO"/>
    <s v="DIRECCIÓN DISTRITAL DE DEFENSA JUDICIAL Y PREVENCIÓN DEL DAÑO ANTIJURÍDICO"/>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s v="Constante"/>
    <s v="Trimestral"/>
    <s v="Eficacia"/>
    <s v="Profesional Universitario Grado 1"/>
    <s v="Profesional Universitario Grado 1"/>
    <s v="Director(a) Distirtal de Defensa Judicial y Prevención del Daño Antijurídico  "/>
    <s v="ND"/>
    <n v="1"/>
    <n v="1"/>
    <n v="1"/>
    <n v="1"/>
    <s v="ND"/>
    <n v="1"/>
    <n v="1"/>
    <n v="0"/>
    <m/>
    <n v="1"/>
    <n v="1"/>
    <n v="1"/>
    <n v="1"/>
    <n v="1"/>
    <m/>
    <m/>
    <m/>
    <s v="Los abogados de representación que tienen a cargo PROCESOS terminados que se encuentran en cumplimiento, relacionan 11 PROCESOS de alto impacto para Bogotá, entre los cuales se cuentan: _x000a_Descontaminación del Rio Bogotá, Ejes viales, Recuperación del Espacio Público  y Vendedores Informales estacionarios, Semi-estacionarios y Ambulantes que ocupan irregularmente el espacio público, _x000a_San Juan de Dios, Predio Cantarrana, Cerros Orientales, Comunidad Muisca de Bosa, Baños Públicos, Espacio Público, Gavilanes_x000a__x000a__x000a_"/>
    <m/>
    <m/>
    <m/>
  </r>
  <r>
    <x v="1"/>
    <x v="27"/>
    <s v="OPTIMIZACIÓN DE PROCESOS"/>
    <s v="GESTIÓN NORMATIVA Y CONCEPTUAL"/>
    <s v="DIRECCIÓN DISTRITAL DE DOCTRINA Y ASUNTOS NORMATIVOS"/>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s v="Eficiencia"/>
    <s v="Secretaria de la DDDAN"/>
    <s v="Contratista de la DDDAN"/>
    <s v="Director(a) de la DDDAN"/>
    <n v="23"/>
    <n v="22.7"/>
    <n v="22.5"/>
    <n v="22.3"/>
    <n v="22"/>
    <n v="15"/>
    <n v="21.9"/>
    <n v="17.600000000000001"/>
    <n v="13"/>
    <m/>
    <n v="22.3"/>
    <n v="22.3"/>
    <n v="22.3"/>
    <n v="22.3"/>
    <n v="13"/>
    <m/>
    <m/>
    <m/>
    <s v="Durante el primer trimestre de 2019 fueron emitidos 7 conceptos jurídicos en un tiempo promedio de 13 días hábiles, mejorando la meta de 22,3 días hábiles. Estos conceptos están relacionados con los siguientes temas:_x000a_(10 dias) Cuestionario sobre la cancelación del uso exclusivo de un bien común en una Propiedad Horizontal_x000a_(23 días) Regímen de inhabilidades e incompatibilidades para aspirar a cargos de elección popular en las entidades distritales_x000a_(11 Días)Definición del Plazo y obligaciones condicionales en los contratos estatales_x000a_(23 y 14 Días) Contratos de prestación de servicios profesionales (2) _x000a_(7 Días) Inhabilidad del contratista de prestación de servicios _x000a_(3 días) Interrogantes respecto del deber legal de la Secretarías Distritales de cumplir los Decretos Distritales_x000a_"/>
    <m/>
    <m/>
    <m/>
  </r>
  <r>
    <x v="0"/>
    <x v="28"/>
    <s v="OPTIMIZACIÓN DE PROCESOS"/>
    <s v="GESTIÓN NORMATIVA Y CONCEPTUAL"/>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m/>
    <m/>
    <m/>
    <m/>
    <s v="ND"/>
    <n v="1"/>
    <s v="CUMPLIDO"/>
    <s v="CUMPLIDO"/>
    <m/>
    <s v="ND"/>
    <n v="1"/>
    <s v="CUMPLIDO"/>
    <s v="CUMPLIDO"/>
    <s v="CUMPLIDO"/>
    <m/>
    <m/>
    <m/>
    <m/>
    <m/>
    <m/>
    <m/>
    <m/>
    <s v="CUMPLIDO"/>
    <s v="CUMPLIDO"/>
    <s v="CUMPLIDO"/>
    <s v="CUMPLIDO"/>
  </r>
  <r>
    <x v="0"/>
    <x v="29"/>
    <s v="OPTIMIZACIÓN DE PROCESOS"/>
    <s v="GESTIÓN NORMATIVA Y CONCEPTUAL"/>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s v="Suma"/>
    <m/>
    <m/>
    <m/>
    <m/>
    <m/>
    <s v="ND"/>
    <n v="0.6"/>
    <n v="0.4"/>
    <s v="CUMPLIDO"/>
    <s v="CUMPLIDO"/>
    <s v="ND"/>
    <n v="0.6"/>
    <n v="0.4"/>
    <s v="CUMPLIDO"/>
    <s v="CUMPLIDO"/>
    <m/>
    <m/>
    <m/>
    <m/>
    <m/>
    <m/>
    <m/>
    <m/>
    <s v="CUMPLIDO"/>
    <s v="CUMPLIDO"/>
    <s v="CUMPLIDO"/>
    <s v="CUMPLIDO"/>
  </r>
  <r>
    <x v="0"/>
    <x v="30"/>
    <s v="OPTIMIZACIÓN DE PROCESOS"/>
    <s v="GESTIÓN NORMATIVA Y CONCEPTUAL"/>
    <s v="DIRECCIÓN DISTRITAL DE DOCTRINA Y ASUNTOS NORMATIVOS"/>
    <s v="PLAN DE GESTIÓN"/>
    <m/>
    <m/>
    <m/>
    <m/>
    <m/>
    <m/>
    <s v="Por definir"/>
    <s v="Por definir"/>
    <s v="Por definir"/>
    <s v="Por definir"/>
    <s v="Por definir"/>
    <s v="Por definir"/>
    <s v="Por definir"/>
    <s v="Suma"/>
    <m/>
    <s v="Efectividad"/>
    <m/>
    <m/>
    <m/>
    <s v="ND"/>
    <s v="ND"/>
    <s v="ND"/>
    <n v="1"/>
    <m/>
    <s v="ND"/>
    <s v="ND"/>
    <s v="ND"/>
    <n v="0.25"/>
    <m/>
    <n v="0.25"/>
    <n v="0.25"/>
    <n v="0.25"/>
    <n v="0.25"/>
    <n v="0.25"/>
    <m/>
    <m/>
    <m/>
    <s v="Tuvieron lugar 54 mesas de trabajo para la discusión de Proyectos de Decreto y/o algunos otros asuntos de índole jurídica, las cuales han sido útiles para generar 8 actos administrativos._x000a_ _x000a_1.       Demanda contra Decreto 565/2017 - Humedales_x000a_2.       Instancias de coordinación_x000a_3.       Acciones predio Monteverde Humedal la Vaca_x000a_4.       Proyectos de Decreto Distrital de instancias de coordinación_x000a_5.       Revisión proyectos de Decreto Distrital racionalización de instancias SDG_x000a_6.       Revisión proyecto de Decreto único de Educación_x000a_7.       Revisión proyectos de Decreto Distrital de la SDCRD en trámite_x000a_8.       Revisión temas IDPYBA Delegación_x000a_9.       Proyecto modificación Decreto Distrital 351 de 2017_x000a_10.   Proyectos de Decretos y Acuerdos de la SDS_x000a_11.   Revisión observaciones proyecto de Decreto sobre embellecimiento fachadas_x000a_12.   Reglamentación Acuerdo Distrital 735 de 2019_x000a_13.   Publicación PP Transparencia_x000a_14.   Revisión proyecto de Decreto reglamentación Consejos locales de Gobierno_x000a_15.   Revisión comentarios y proyectos de comentarios de Acuerdo_x000a_16.   Revisión relación proyectos de Acuerdo y Decreto para trámite de firma del Alcalde_x000a_17.   Proyecto de Decreto Distrital asignación competencia disciplinaria Alcalde en SJD_x000a_18.   Revisión Proyecto de Decreto Único SED_x000a_19.   Proyecto de Decreto estacionamiento en vía_x000a_20.   Solicitud modificación Directiva 005 de 2018 - Alcalde Mayor_x000a_21.   Revisión proyecto de Convenio Acce Norte II_x000a_22.   Revisión Proyecto de Decreto SUGA y VIARTE_x000a_23.   Revisión trámite de actos posesión cabildos indígenas de Bogotá_x000a_24.   Definir acciones diálogos ciudadanos año 2019_x000a_25.   Concepto vacantes Consejo de Justicia_x000a_26.   Concepto 1848 de 2017 - Consejo de Estado - SCSR_x000a_27.   Resolución Manual de Funciones SJD_x000a_28.   Modificación Directiva N 005 de 2018_x000a_29.   Proyecto de Decreto Fenicia_x000a_30.   Proyecto modificación Directiva APP_x000a_31.   Proyecto de Decreto Distrital pico y placa emergencia ambiental_x000a_32.   Revisión trámite de Decretos Distritales PROCESOS disciplinarios competencia Alcalde Mayor_x000a_33.   Proyecto de circular conjunta lineamientos Venezolanos_x000a_34.   Revisión Resolución instrumentos Archivísticos PGD - PINAR - TRD_x000a_35.   Revisión proyecto de Decreto mecanismos de cargas urbanísticas_x000a_36.   Proyectos Decreto Distrital modificación estructura organizacional de SDG_x000a_37.   Revisión Resolución costos de reproducción_x000a_38.   Revisión Resolución Instrumentos Archivísticos TRD_x000a_39.   Trámite solicitud revocatoria directa Decreto Distrital 674 de 2018_x000a_40.   Jornada comunicación de avances sesión 11 de diciembre de 2018 - Comisión intersectorial SIGD_x000a_41.   Proyecto Acuerdo Distrital organización y funcionamiento de las localidades_x000a_42.   Revisión proyecto de Decreto Distrital revocatoria Decreto Distrital 674 de 2018_x000a_43.   Revisión del proyecto de Resolución que modifica Resolución 436/11 SG Cumplimiento fallo Guadalupe_x000a_44.   Publicidad en movimiento - Decreto Distrital 506 de 2003_x000a_45.   Proyecto de Decreto SUGA_x000a_46.   Decreto aprovechamiento económico de las APP_x000a_47.   Requisitos urbanos licitación CAD_x000a_48.   Revisión Resolución TRD_x000a_49.   Revisión conjunta del proyecto de Resolución de Modificación de las Resoluciones 042/2012 y 044 /2013 (María Paz)_x000a_50.   Temas Registro Instrumentos Públicos_x000a_51.   Revisión proyecto Voto Nacional_x000a_52.   Creación del Sistema Local de Coordinación_x000a_53.   Revisión pacto por la Transparencia para la lucha contra la corrupción_x000a_54.   Propuesta política de tratamiento de datos en el DC / Directiva intercambio de información de datos_x000a__x000a_Por último, adicional a los descrito anteriormente y dando cumplimiento a la Resolución 102 de 2017 de la Secretaría Jurídica Distrital, modificada por la Resolución 121 de 2017 de la Secretaría Jurídica Distrital que instituyó el Comité de Doctrina con el objeto de analizar, definir, determinar y orientar el ejercicio de la actividad conceptual al interior de la Secretaría Jurídica Distrital, en el periodo se han realizado 3 Comités así:_x000a_- Fecha 30/01/2019. Temas: Comités de conciliación en empresas de servicios públicos mixtos – Grupo de Energía._x000a_- Fecha 28/02/2019. Temas: concepto unificador reconocimiento y compensación de vacaciones._x000a_- Fecha 27/03/2019. Temas: improcedencia de la revocatoria de los actos administrativos expedidos por el Alcalde.._x000a_"/>
    <m/>
    <m/>
    <m/>
  </r>
  <r>
    <x v="0"/>
    <x v="31"/>
    <s v="OPTIMIZACIÓN DE PROCESOS"/>
    <s v="GESTIÓN NORMATIVA Y CONCEPTUAL"/>
    <s v="DIRECCIÓN DISTRITAL DE DOCTRINA Y ASUNTOS NORMATIVOS"/>
    <s v="PLAN DE GESTIÓN"/>
    <m/>
    <m/>
    <m/>
    <m/>
    <m/>
    <m/>
    <s v="Por definir"/>
    <s v="Por definir"/>
    <s v="Por definir"/>
    <s v="Por definir"/>
    <s v="Por definir"/>
    <s v="Por definir"/>
    <s v="Por definir"/>
    <s v="Suma"/>
    <m/>
    <m/>
    <m/>
    <m/>
    <m/>
    <s v="ND"/>
    <s v="ND"/>
    <n v="1"/>
    <s v="CUMPLIDO"/>
    <s v="CUMPLIDO"/>
    <s v="ND"/>
    <s v="ND"/>
    <n v="1"/>
    <s v="CUMPLIDO"/>
    <s v="CUMPLIDO"/>
    <m/>
    <m/>
    <m/>
    <m/>
    <m/>
    <m/>
    <m/>
    <m/>
    <s v="CUMPLIDO"/>
    <s v="CUMPLIDO"/>
    <s v="CUMPLIDO"/>
    <s v="CUMPLIDO"/>
  </r>
  <r>
    <x v="1"/>
    <x v="32"/>
    <s v="RESPALDO JURÍDICO QUE GENERA CONFIANZA. "/>
    <s v="INSPECCIÓN VIGILANCIA Y CONTROL ESAL"/>
    <s v="DIRECCIÓN DISTRITAL DE INSPECCIÓN, VIGILANCIA Y CONTROL DE PERSONAS JURÍDICAS SIN ÁNIMO DE LUCRO"/>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s v="Suma"/>
    <s v="Mensual"/>
    <s v="Eficacia"/>
    <s v="Profesional Universitario Grado 18/ Contratista"/>
    <s v="Profesional Universitario Grado 18/ Contratista"/>
    <s v="Director(a) Distirtal de Inspección Vigilancia y Control de PJ Sin Ánimo de Lucro"/>
    <n v="400"/>
    <n v="600"/>
    <n v="800"/>
    <n v="800"/>
    <n v="400"/>
    <n v="402"/>
    <n v="663"/>
    <n v="819"/>
    <n v="0"/>
    <m/>
    <n v="0"/>
    <n v="0"/>
    <n v="600"/>
    <n v="200"/>
    <m/>
    <m/>
    <m/>
    <m/>
    <s v="En el primer trimestre del 2019, se trabajó con las Direcciones Distritales de Asuntos Disciplinarios y Política e Informática con el fin de determinar el objeto contractual y las obligaciones para el contrato de Operador Logístico, así como adelantar los documentos previos de para la Licitación Pública. Así mismo, se gestionaron las revisiones con la Dirección de Gestión Corporativa para los ajustes correspondientes. Los cuales fueron radicados el 15 de marzo con el número 3-2019-2111._x000a_"/>
    <m/>
    <m/>
    <m/>
  </r>
  <r>
    <x v="1"/>
    <x v="33"/>
    <s v="POSICIONAMIENTO COMO ENTE RECTOR"/>
    <s v="INSPECCIÓN VIGILANCIA Y CONTROL ESAL"/>
    <s v="DIRECCIÓN DISTRITAL DE INSPECCIÓN, VIGILANCIA Y CONTROL DE PERSONAS JURÍDICAS SIN ÁNIMO DE LUCRO"/>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s v="Creciente"/>
    <s v="Semestral"/>
    <s v="Eficacia"/>
    <s v="Profesional Universitario Grado 18 / Contratista"/>
    <s v="Profesional Universitario Grado 18 / Contratista"/>
    <s v="Director(a) Distirtal de Inspección Vigilancia y Control de PJ Sin Ánimo de Lucro"/>
    <n v="0.86"/>
    <n v="0.86099999999999999"/>
    <n v="0.86499999999999999"/>
    <n v="0.86699999999999999"/>
    <n v="0.87"/>
    <n v="0.87"/>
    <n v="0.91300000000000003"/>
    <n v="0.92"/>
    <n v="0"/>
    <m/>
    <n v="0"/>
    <n v="0.87"/>
    <n v="0"/>
    <n v="0.87"/>
    <n v="0"/>
    <m/>
    <m/>
    <m/>
    <s v="El 92% correponde a la medición del 4to trimestre de 2018.  Durante el 1er trimestre de 2019 se adelantaron las gestiones administrativas correspondientes para adelantar las definiciones de los objetos contractuales, perfiles y hojas de vida, y su respectiva contratación_x000a_"/>
    <m/>
    <m/>
    <m/>
  </r>
  <r>
    <x v="0"/>
    <x v="34"/>
    <s v="POSICIONAMIENTO COMO ENTE RECTOR"/>
    <s v="INSPECCIÓN VIGILANCIA Y CONTROL ESAL"/>
    <s v="DIRECCIÓN DISTRITAL DE INSPECCIÓN, VIGILANCIA Y CONTROL DE PERSONAS JURÍDICAS SIN ÁNIMO DE LUCRO"/>
    <s v="PLAN DE GESTIÓN"/>
    <m/>
    <m/>
    <m/>
    <s v="Porcentaje de avance del documento técnico para la formulación de política de IVC en el distrito capital"/>
    <s v="Documento Técnico"/>
    <s v="pendiente"/>
    <m/>
    <m/>
    <m/>
    <m/>
    <m/>
    <s v="nd"/>
    <s v="nd"/>
    <s v="Creciente"/>
    <s v="Trimestral"/>
    <s v="Eficacia"/>
    <m/>
    <m/>
    <m/>
    <s v="ND"/>
    <n v="0.3"/>
    <n v="0.6"/>
    <n v="1"/>
    <m/>
    <s v="ND"/>
    <n v="0.3"/>
    <n v="0.6"/>
    <n v="1"/>
    <m/>
    <n v="0.1"/>
    <m/>
    <m/>
    <m/>
    <n v="0.1"/>
    <s v="CUMPLIDO"/>
    <s v="CUMPLIDO"/>
    <s v="CUMPLIDO"/>
    <s v="Se socializó la metodología realizada para la construcción del Documento Técnico en la Fase Preparatoria, según los lineamientos de la Secretaría Distrital de Planeación y la Guía para la formulación e implementación de políticas públicas del Distrito, se presentaron los antecedentes del trabajo realizado, la situación problemática definida, los sectores identificados que pueden trabajar principalmente los problemas encontrados, concluyendo que es un trabajo muy interesante, y pertinente en el marco de la inspección, vigilancia y control. Con esta actividad se da por cumplido el compromiso definido en el indicador_x000a_"/>
    <m/>
    <m/>
    <m/>
  </r>
  <r>
    <x v="0"/>
    <x v="35"/>
    <s v="RESPALDO JURÍDICO QUE GENERA CONFIANZA. "/>
    <s v="INSPECCIÓN VIGILANCIA Y CONTROL ESAL"/>
    <s v="DIRECCIÓN DISTRITAL DE INSPECCIÓN, VIGILANCIA Y CONTROL DE PERSONAS JURÍDICAS SIN ÁNIMO DE LUCRO"/>
    <s v="PLAN DE GESTIÓN"/>
    <m/>
    <m/>
    <m/>
    <s v="Porcentaje de avance en el fortalecmiento de un canal  de comunicaciónque optimice la atención a la ciudadanía"/>
    <m/>
    <m/>
    <m/>
    <m/>
    <m/>
    <m/>
    <m/>
    <m/>
    <m/>
    <s v="Suma"/>
    <s v="Trimestral"/>
    <s v="Eficacia"/>
    <m/>
    <m/>
    <m/>
    <s v="ND"/>
    <n v="1"/>
    <s v="CUMPLIDO"/>
    <s v="CUMPLIDO"/>
    <s v="CUMPLIDO"/>
    <s v="ND"/>
    <n v="1"/>
    <s v="CUMPLIDO"/>
    <s v="CUMPLIDO"/>
    <s v="CUMPLIDO"/>
    <m/>
    <m/>
    <m/>
    <m/>
    <m/>
    <m/>
    <m/>
    <m/>
    <s v="CUMPLIDO"/>
    <s v="CUMPLIDO"/>
    <s v="CUMPLIDO"/>
    <s v="CUMPLIDO"/>
  </r>
  <r>
    <x v="0"/>
    <x v="36"/>
    <s v="MODERNIZACIÓN DE SISTEMAS DE INFORMACIÓN. "/>
    <s v="INSPECCIÓN VIGILANCIA Y CONTROL ESAL"/>
    <s v="DIRECCIÓN DISTRITAL DE INSPECCIÓN, VIGILANCIA Y CONTROL DE PERSONAS JURÍDICAS SIN ÁNIMO DE LUCRO"/>
    <s v="PLAN DE GESTIÓN"/>
    <m/>
    <m/>
    <m/>
    <s v="Porcentaje de avance de la estrategia para la optimización del SIPEJ"/>
    <m/>
    <m/>
    <m/>
    <m/>
    <m/>
    <m/>
    <m/>
    <m/>
    <m/>
    <s v="Suma"/>
    <s v="Trimestral"/>
    <s v="Eficacia"/>
    <m/>
    <m/>
    <m/>
    <s v="ND"/>
    <n v="1"/>
    <s v="CUMPLIDO"/>
    <s v="CUMPLIDO"/>
    <s v="CUMPLIDO"/>
    <s v="CUMPLIDO"/>
    <s v="CUMPLIDO"/>
    <s v="CUMPLIDO"/>
    <s v="CUMPLIDO"/>
    <s v="CUMPLIDO"/>
    <m/>
    <m/>
    <m/>
    <m/>
    <m/>
    <m/>
    <m/>
    <m/>
    <s v="CUMPLIDO"/>
    <s v="CUMPLIDO"/>
    <s v="CUMPLIDO"/>
    <s v="CUMPLIDO"/>
  </r>
  <r>
    <x v="0"/>
    <x v="37"/>
    <s v="OPTIMIZACIÓN DE PROCESOS"/>
    <s v="INSPECCIÓN VIGILANCIA Y CONTROL ESAL"/>
    <s v="DIRECCIÓN DISTRITAL DE INSPECCIÓN, VIGILANCIA Y CONTROL DE PERSONAS JURÍDICAS SIN ÁNIMO DE LUCRO"/>
    <s v="PLAN DE GESTIÓN"/>
    <m/>
    <m/>
    <m/>
    <s v="Procentaje de PROCESOS administrativos sancionatorios terminados"/>
    <m/>
    <s v="pendiente"/>
    <m/>
    <m/>
    <m/>
    <m/>
    <m/>
    <m/>
    <m/>
    <s v="Constante"/>
    <s v="Trimestral"/>
    <s v="Eficacia"/>
    <m/>
    <m/>
    <m/>
    <s v="ND"/>
    <n v="0.8"/>
    <n v="0.8"/>
    <n v="0.8"/>
    <n v="0.8"/>
    <s v="ND"/>
    <n v="0.9"/>
    <n v="0.84"/>
    <n v="0"/>
    <m/>
    <n v="0.18"/>
    <n v="0.2"/>
    <n v="0.21"/>
    <n v="0.21"/>
    <n v="0.17759562841530055"/>
    <m/>
    <m/>
    <m/>
    <s v="Para la vigencia del 2019 se determinaron como línea base 366 PROCESOS, estableciendo una meta anual correspondiente al 80%, es decir un total de 293 PROCESOS con decisión definitiva._x000a_De esta manera, durante el primer trimestre se profirieron un total de 65 Resoluciones finales que culminaron el proceso administrativo sancionatorio, dando cumplimiento a la meta establecida_x000a_"/>
    <m/>
    <m/>
    <m/>
  </r>
  <r>
    <x v="1"/>
    <x v="38"/>
    <s v="POSICIONAMIENTO COMO ENTE RECTOR"/>
    <s v="GESTIÓN JURÍDICA DISTRITAL"/>
    <s v="DIRECCIÓN DISTRITAL DE POLÍTICA E INFORMÁTICA JURÍDICA"/>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s v="Suma"/>
    <s v="Trimestral"/>
    <s v="Eficacia"/>
    <s v="Profesional Universitario Grado 1"/>
    <s v="Profesional Universitario Grado 2"/>
    <s v="Director(a) Distirtal de Política e Informática Jurídica "/>
    <n v="2"/>
    <n v="5"/>
    <n v="6"/>
    <n v="6"/>
    <n v="1"/>
    <n v="2"/>
    <n v="5"/>
    <n v="6"/>
    <n v="0"/>
    <m/>
    <m/>
    <n v="1"/>
    <n v="2"/>
    <n v="3"/>
    <n v="0"/>
    <m/>
    <m/>
    <m/>
    <s v="No se presentaron retrasos durante el primer trimestre de 2019, la ejecución se encuentra de acuerdo con lo programado para el período. _x000a_Se estableció como tema del primer estudio jurídico el acoso sexual y conductas de violencia en espacios comunitarios, en el cual durante el trimestre se obtuvieron los siguientes avances:_x000a_ _x000a_* Se efectuó la revisión normativa del acoso sexual, dentro del marco conceptual de    violencia de género._x000a_* Se identificaron los componentes estructurales del acoso sexual, como forma específica de violencia de género y violencia contra la mujer._x000a_* Se realizó el análisis del desarrollo jurisprudencial relacionado con el acoso sexual._x000a_* Se identificaron los actos de violencia contra las mujeres en espacios comunitarios de acuerdo con el derecho comparado: Hostigamiento, “acoso callejero” y amenaza._x000a_* Se estableció la diferencia entre las tipologías:  Acoso Sexual, Injuria de hecho y Actos sexuales abusivos._x000a_* Se identificaron las competencias de la administración para asumir las quejas oy/o denuncias sobre los actos de violencia contra las mujeres en lugares coumunitarios._x000a__x000a_De igual manera, se determinó el nombre del primer estudio jurídico, cuyo título es: &quot;Acoso sexual y actos de violencia contra las mujeres en espacios comunitarios&quot;. Por último, se seleccionó el tema para el segundo estudio jurídico que es acciones populares._x000a__x000a_IMPACTO: Depende del resultado del estudio jurídico, el cual puede finalizar ya sea con la elaboración de un proyecto de ley por lo que el impacto sería de orden nacional, como en la elaboración de una guía de acción frente a los delitos y contravenciones policivas, por lo que el impacto sería de orden Distrital._x000a__x000a_POBLACION BENEFICIADA: Niñas, adolescentes, mujeres y mujeres adultas del distrito capital."/>
    <m/>
    <m/>
    <m/>
  </r>
  <r>
    <x v="1"/>
    <x v="39"/>
    <s v="POSICIONAMIENTO COMO ENTE RECTOR"/>
    <s v="GESTIÓN JURÍDICA DISTRITAL"/>
    <s v="DIRECCIÓN DISTRITAL DE POLÍTICA E INFORMÁTICA JURÍDICA"/>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s v="Suma"/>
    <s v="Trimestral"/>
    <s v="Eficacia"/>
    <s v="Profesional Universitario Grado 1"/>
    <s v="Profesional Universitario Grado 1"/>
    <s v="Director(a) Distirtal de Política e Informática Jurídica "/>
    <n v="4"/>
    <n v="14"/>
    <n v="10"/>
    <n v="13"/>
    <n v="5"/>
    <n v="4"/>
    <n v="14"/>
    <n v="12"/>
    <n v="0"/>
    <m/>
    <n v="0"/>
    <n v="1"/>
    <n v="8"/>
    <n v="4"/>
    <n v="0"/>
    <m/>
    <m/>
    <m/>
    <s v="Teniendo en cuenta la programación de los eventos a realizar en la vigencia 2019, para el presente periodo no se contaba con resultados respecto del número de eventos. Sin embargo,se han adelantado actuaciones precontractuales para adelantar el proceso de contratación referente de los eventos de orientación jurídica para la presente vigencia. Por lo que esta meta inicia su ejecución a partir del segundo trimestre, de acuerdo con la programación establecida para la vigencia._x000a_"/>
    <m/>
    <m/>
    <m/>
  </r>
  <r>
    <x v="0"/>
    <x v="40"/>
    <s v="MODERNIZACIÓN DE SISTEMAS DE INFORMACIÓN. "/>
    <s v="GESTIÓN JURÍDICA DISTRITAL"/>
    <s v="DIRECCIÓN DISTRITAL DE POLÍTICA E INFORMÁTICA JURÍDICA"/>
    <s v="PLAN DE GESTIÓN"/>
    <m/>
    <m/>
    <m/>
    <m/>
    <m/>
    <m/>
    <m/>
    <m/>
    <m/>
    <m/>
    <m/>
    <m/>
    <m/>
    <s v="Suma"/>
    <s v="Trimestral"/>
    <s v="Eficacia"/>
    <m/>
    <m/>
    <m/>
    <s v="ND"/>
    <n v="1"/>
    <n v="0"/>
    <n v="0"/>
    <n v="0"/>
    <s v="ND"/>
    <n v="1"/>
    <s v="CUMPLIDO"/>
    <s v="CUMPLIDO"/>
    <s v="CUMPLIDO"/>
    <m/>
    <m/>
    <m/>
    <m/>
    <m/>
    <m/>
    <m/>
    <m/>
    <s v="CUMPLIDO"/>
    <s v="CUMPLIDO"/>
    <s v="CUMPLIDO"/>
    <s v="CUMPLIDO"/>
  </r>
  <r>
    <x v="0"/>
    <x v="41"/>
    <s v="RESPALDO JURÍDICO QUE GENERA CONFIANZA. "/>
    <s v="GESTIÓN JURÍDICA DISTRITAL"/>
    <s v="DIRECCIÓN DISTRITAL DE POLÍTICA E INFORMÁTICA JURÍDICA"/>
    <s v="PLAN DE GESTIÓN"/>
    <m/>
    <m/>
    <m/>
    <m/>
    <m/>
    <m/>
    <m/>
    <m/>
    <m/>
    <m/>
    <m/>
    <m/>
    <m/>
    <s v="Constante"/>
    <s v="Trimestral"/>
    <s v="Eficacia"/>
    <m/>
    <m/>
    <m/>
    <s v="ND"/>
    <n v="1"/>
    <n v="1"/>
    <n v="1"/>
    <n v="1"/>
    <s v="ND"/>
    <n v="1"/>
    <n v="1"/>
    <n v="1"/>
    <m/>
    <n v="1"/>
    <n v="1"/>
    <n v="1"/>
    <n v="1"/>
    <n v="1"/>
    <m/>
    <m/>
    <m/>
    <s v="En el primer trimestre de la vigencia 2019 se incorporaron un total de 621 disposiciones en el sistema de información jurídica Régimen Legal (100%) , entre las cuales se encuentran 450 normas de nivel distrital, 88 del orden nacional y 83 jurisprudencia de interés._x000a_Se incrementó el total de inscritos al boletín Bogotá Jurídica a un total de 3.175 suscriptores, como consecuencia de la expedición Circular 012 de 2019 de la Secretaría Jurídica Distrital ._x000a_Se registraron en el primer trimestre de la vigencia 2019 un total de 7.216.479 visitas y un promedio de 80.183 consultas diarias._x000a_"/>
    <m/>
    <m/>
    <m/>
  </r>
  <r>
    <x v="0"/>
    <x v="42"/>
    <s v="POSICIONAMIENTO COMO ENTE RECTOR"/>
    <s v="GESTIÓN JURÍDICA DISTRITAL"/>
    <s v="DIRECCIÓN DISTRITAL DE POLÍTICA E INFORMÁTICA JURÍDICA"/>
    <s v="PLAN DE GESTIÓN"/>
    <m/>
    <m/>
    <m/>
    <m/>
    <m/>
    <m/>
    <m/>
    <m/>
    <m/>
    <m/>
    <m/>
    <m/>
    <m/>
    <s v="Suma"/>
    <s v="Trimestral"/>
    <s v="Eficacia"/>
    <m/>
    <m/>
    <m/>
    <s v="ND"/>
    <n v="8"/>
    <n v="8"/>
    <n v="4"/>
    <n v="8"/>
    <s v="ND"/>
    <n v="9"/>
    <n v="17"/>
    <n v="0"/>
    <m/>
    <n v="0"/>
    <n v="2"/>
    <n v="0"/>
    <n v="2"/>
    <n v="0"/>
    <m/>
    <m/>
    <m/>
    <s v="Se expidió y publicó en el sistema de información jurídico Régimen Legal la Directiva 001 de 2019, como lineamiento en materia contractual, en el cual se da cumplimiento a las disposiciones legales y reglamentarias relacionadas con la expedición del lineamiento._x000a__x000a_Se realizaron y publicaron dos (2) Circulares con el fin de presentar por una parte algunos instrumentos para el desarrollo de las actividades jurídicas en el Distrito Capital, en el marco de la orientación de la gerencia jurídica y por otra parte invitar a los funcionarios y a la ciudadanía en general a inscribirse en la base de datos del sistema Régimen Legal de Bogotá. _x000a_"/>
    <m/>
    <m/>
    <m/>
  </r>
  <r>
    <x v="1"/>
    <x v="43"/>
    <s v="POSICIONAMIENTO COMO ENTE RECTOR"/>
    <s v="GESTIÓN JURÍDICA DISTRITAL"/>
    <s v="DIRECCIÓN DISTRITAL DE POLÍTICA E INFORMÁTICA JURÍDICA"/>
    <s v="PROYECTO DE INVERSIÓN 7501"/>
    <m/>
    <m/>
    <m/>
    <s v="Promedio de Cumplimiento en la implementación del Modelo de Gerencia Juridica_x000a_"/>
    <s v="Porcentaje de Implementación"/>
    <s v="Porcentaje de cumplimiento en la implementación del Modelo de Gerencia Jurídica"/>
    <s v="N.A."/>
    <s v="Planes de acción adoptados con las Entidades Distritales"/>
    <s v="N.A."/>
    <s v="Registro de asistencia de reuniones, presentaciones- Actas de Comités, Planes de acción"/>
    <s v="N.A."/>
    <s v="N.A."/>
    <s v="N.A."/>
    <s v="Suma"/>
    <s v="Trimestral"/>
    <s v="Eficacia"/>
    <s v="Profesional Universitario 1"/>
    <s v="Profesional Universitario 13"/>
    <s v="Director (a) Distrital de Política e Informática"/>
    <s v="ND"/>
    <s v="ND"/>
    <n v="0.3"/>
    <n v="0.5"/>
    <n v="0.2"/>
    <n v="0"/>
    <n v="0"/>
    <n v="0.3"/>
    <n v="0.1"/>
    <m/>
    <n v="0.1"/>
    <n v="0.2"/>
    <n v="0.1"/>
    <n v="0.1"/>
    <n v="0.1"/>
    <m/>
    <m/>
    <m/>
    <s v="Durante el primer trimestre del año 2019 se desarrollaron reuniones de planeación para determinar las fases de implementación del modelo de gestión jurídica pública. De igual manera, se adelantaron las actividades y tareas correspondientes para elaborar los instrumentos de socialización del modelo (Presentación, encuesta de entrada y salida, juego virtual y físico, modelo de medición de los componentes del modelo, folleto del modelo, campaña publicitaria). Por otro lado, se socializó el modelo a 09 entidades del nivel distrital y cuatro dependencias de la Secretaría Jurídica Distrital, incluyendo la Dirección de Política e Informática y por último se programó reuniones con otras entidades distritales para los meses de abril y mayo de 2019."/>
    <m/>
    <m/>
    <m/>
  </r>
  <r>
    <x v="0"/>
    <x v="44"/>
    <s v="OPTIMIZACIÓN DE PROCESOS"/>
    <s v="PLANEACIÓN Y MEJORA CONTINUA"/>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s v="Creciente"/>
    <s v="Trimestral"/>
    <s v="Eficacia"/>
    <m/>
    <m/>
    <m/>
    <s v="ND"/>
    <n v="0.3"/>
    <n v="0.7"/>
    <m/>
    <m/>
    <s v="ND"/>
    <n v="0.3"/>
    <n v="0.7"/>
    <n v="0"/>
    <m/>
    <m/>
    <m/>
    <m/>
    <m/>
    <m/>
    <m/>
    <m/>
    <m/>
    <s v="CUMPLIDO"/>
    <s v="CUMPLIDO"/>
    <s v="CUMPLIDO"/>
    <s v="CUMPLIDO"/>
  </r>
  <r>
    <x v="0"/>
    <x v="45"/>
    <s v="POSICIONAMIENTO COMO ENTE RECTOR"/>
    <s v="PLANEACIÓN Y MEJORA CONTINUA"/>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s v="Suma"/>
    <s v="Semestral"/>
    <s v="Eficacia"/>
    <m/>
    <m/>
    <m/>
    <s v="ND"/>
    <s v="ND"/>
    <n v="1"/>
    <n v="1"/>
    <m/>
    <s v="ND"/>
    <s v="ND"/>
    <n v="1"/>
    <n v="0"/>
    <m/>
    <m/>
    <m/>
    <m/>
    <m/>
    <m/>
    <m/>
    <m/>
    <m/>
    <s v="CUMPLIDO"/>
    <s v="CUMPLIDO"/>
    <s v="CUMPLIDO"/>
    <s v="CUMPLIDO"/>
  </r>
  <r>
    <x v="0"/>
    <x v="46"/>
    <s v="OPTIMIZACIÓN DE PROCESOS"/>
    <s v="PLANEACIÓN Y MEJORA CONTINUA"/>
    <s v="OFICINA ASESORA DE PLANEACIÓN"/>
    <s v="PLAN DE GESTIÓN"/>
    <m/>
    <m/>
    <m/>
    <s v="Número de sesiones realizadas para la fortalecer la gestión del conocimiento."/>
    <s v="sesiones"/>
    <s v="Número de sesiones desarrolladas para la fortalecer la gestión del conocimiento en la Oficina Asesora de Planeación."/>
    <s v="N.A."/>
    <s v="Número de sesiones desarrolladas para la fortalecer la gestión del conocimiento en la Oficina Asesora de Planeación."/>
    <s v="N.A."/>
    <s v="Informe de Gestión de la Oficina Asesora de Planeación"/>
    <s v="N.A."/>
    <s v="nd"/>
    <s v="nd"/>
    <s v="Suma"/>
    <s v="Trimestral"/>
    <s v="Eficacia"/>
    <m/>
    <m/>
    <m/>
    <s v="ND"/>
    <s v="ND"/>
    <s v="ND"/>
    <n v="6"/>
    <n v="6"/>
    <s v="ND"/>
    <s v="ND"/>
    <s v="ND"/>
    <n v="0"/>
    <m/>
    <n v="0"/>
    <n v="2"/>
    <n v="3"/>
    <n v="1"/>
    <n v="0"/>
    <m/>
    <m/>
    <m/>
    <s v="De acuerdo a lo establecido en el Plan de Trabajo para la meta de gestión de la OAP “llevar a cabo actividades lúdicas que fortalezcan la gestión del conocimiento” se definió la estructura temática de las sesiones a realizar, así como el orden y la fecha estimada de realización de las jornadas del saber. Las actividades desarrolladas en lo referente a las actividades lúdicas de fortalecimiento en la gestión del conocimiento, contribuyeron al cumplimiento total de la programación de la meta “desarrollar seis (6) sesiones de gestión del conocimiento que fortalezcan los PROCESOS de planeación”._x000a_"/>
    <m/>
    <m/>
    <m/>
  </r>
  <r>
    <x v="0"/>
    <x v="47"/>
    <s v="OPTIMIZACIÓN DE PROCESOS"/>
    <s v="PLANEACIÓN Y MEJORA CONTINUA"/>
    <s v="OFICINA ASESORA DE PLANEACIÓN"/>
    <s v="PLAN DE GESTIÓN"/>
    <m/>
    <m/>
    <m/>
    <s v="Porcentaje de avance en el cumplimiento de estrategias  para mejorar las prácticas de gestión institucional en el Proceso de Planeación y Mejora Continua."/>
    <s v="Avance de Cumplimiento"/>
    <s v="Promedio de los porcentajes de cumplimiento de las herramientas que conforman una  estrategia, para mejorar las prácticas de gestión institucional"/>
    <s v="N.A."/>
    <s v="Promedio de avance en los planes de trabajo de la estrategia definida para cada periodo"/>
    <s v="N.A."/>
    <s v="Plan de Trabajo de los servidores de  la Oficina Asesora de Planeación. / Informe de gestión de la OAP"/>
    <s v="N.A."/>
    <s v="nd"/>
    <s v="nd"/>
    <s v="Constante"/>
    <s v="Trimestral"/>
    <s v="Eficacia"/>
    <m/>
    <m/>
    <m/>
    <s v="ND"/>
    <s v="ND"/>
    <s v="ND"/>
    <n v="1"/>
    <n v="1"/>
    <s v="ND"/>
    <s v="ND"/>
    <s v="ND"/>
    <n v="0.25"/>
    <m/>
    <n v="0.25"/>
    <n v="0.3"/>
    <n v="0.25"/>
    <n v="0.2"/>
    <n v="0.25"/>
    <m/>
    <m/>
    <m/>
    <s v="Subsistema de Gestión Ambiental_x000a_ Dentro de las actividades desarrolladas en el marco del Subsistema de Gestión Ambiental, se destacan:_x000a_Formulación del Plan Institucional de Gestión Ambiental - PIGA de la entidad para la vigencia 2019._x000a_Coordinación del Comité Técnico Ambiental del primer semestre._x000a_Actualización del la Matriz de Requisitos Legales de la gestión ambiental, así como de la Matriz de Identificación de Aspectos e Impactos ambientales._x000a_Avance en la actualización del Plan de gestión Integral de Residuos Peligrosos -  PGIRESPEL._x000a__x000a_Plan Institucional de Gestión Ambiental 2019_x000a_Con relación a la implementación del Plan de Acción PIGA 2019 se realizaron las siguientes actividades:_x000a_ _x000a_Socialización en cada una de las dependencias de la Entidad en la cual se trató el uso eficiente del agua, uso eficiente de la energía, gestión integral de residuos sólidos, consumo sostenible e implementación de prácticas sostenibles, huella de carbono corporativa y eco- conducción._x000a_Inspección a las redes hidrosanitarias de la Entidad_x000a_Elaboración y difusión de diez (10) piezas comunicacionales relacionadas con temas ambientales: ahorro y uso eficiente del agua y la energía, manejo integral de residuos sólidos, adaptación al cambio climático, eco-conducción_x000a_Análisis de los consumos de agua y energía del año 2018 y 2019._x000a_Análisis de la generación de residuos sólidos durante el  año 2018 y 2019._x000a_Seguimiento a la generación y disposición final de los RESPEL generados durante el año 2018._x000a_Avance en la elaboración de la Estrategia de Uso Eficiente de los Recursos para la Entidad._x000a_Actualización del documento PIGA de la Entidad._x000a__x000a_Bajo este orden de ideas, la gestión ambiental en la Secretaría Jurídica Distrital, contribuyó al cumplimiento de la meta “generar una (1) estrategia para mejorar las prácticas de gestión del Proceso de Planeación y Mejora Continua”, en un 100% de lo programado._x000a_"/>
    <m/>
    <m/>
    <m/>
  </r>
  <r>
    <x v="1"/>
    <x v="48"/>
    <s v="OPTIMIZACIÓN DE PROCESOS"/>
    <s v="PLANEACIÓN Y MEJORA CONTINUA"/>
    <s v="OFICINA ASESORA DE PLANEACIÓN"/>
    <s v="PROCESOS"/>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s v="Suma"/>
    <s v="Trimestral"/>
    <s v="Eficacia"/>
    <s v="Contratista OAP"/>
    <s v="Contratista OAP"/>
    <s v="JEFE OAP"/>
    <n v="0.1"/>
    <n v="0.3"/>
    <n v="0.3"/>
    <n v="0.2"/>
    <n v="0.1"/>
    <n v="0.03"/>
    <n v="0.35"/>
    <n v="0.32"/>
    <n v="0.04"/>
    <m/>
    <n v="0.04"/>
    <n v="0.1"/>
    <n v="0.1"/>
    <n v="0.08"/>
    <n v="0.04"/>
    <m/>
    <m/>
    <m/>
    <s v="Durante el trimestre, se llevó a cabo la mesa de trabajo para la revisión del Portafolio de Productos y Servicios de la Secretaría Jurídica Distrital y las herramientas que lo integran y se realizó la revisión del módulo de Producto No Conforme frente al manual de usuario y el procedimiento Caracterización y Control de Productos y/o Servicios, con código 2310100-PR-007._x000a_se realizó la reprogramación del Plan de Acción para la vigencia 2019, en los Componentes de Inversión y de Gestión, así como también la programación de la Territorialización de la inversión Distrital y las actividades necesarias para dar cumplimiento a las metas de los proyectos en la actual vigencia, se elaboró la programación del PAC del proyecto de inversión para los períodos marzo-abril y se actualizaron las Fichas EBI para los cuatro (4) proyectos de inversión que ejecuta la Entidad, generando nuevas versiones a través del SEGPLAN.A través del módulo de indicadores del aplicativo SIG - Smart, en atención al flujo de actividades establecido en el aplicativo, se llevó a cabo la aprobación y corrección de metas de la Oficina Asesora de Planeación, reportadas por el responsable asignado para el ingreso de los datos.Se adelantaron actividades de:Proporcionar orientaciones en la construcción de los mapas de riesgos de los PROCESOS y socializar la resolución 107 de 2018 (Adopción del SIG, roles y responsabilidades)._x000a_Divulgar la Política de Administración de Riesgos, versión 02, mediante la explicación de cada uno de sus componentes._x000a_Brindar orientaciones para el registro del primer monitoreo y revisión a los riesgos._x000a_Una vez que los mapas de riesgos de gestión de los diferentes PROCESOS de la entidad, fueron validados, se publicó el mapa de riesgos de gestión consolidado y se llevó a cabo su publicación en web del mapa de riesgos Consolidado._x000a_"/>
    <m/>
    <m/>
    <m/>
  </r>
  <r>
    <x v="0"/>
    <x v="49"/>
    <s v="OPTIMIZACIÓN DE PROCESOS"/>
    <s v="PLANEACIÓN Y MEJORA CONTINUA"/>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s v="Suma"/>
    <s v="Anual"/>
    <s v="Eficacia"/>
    <m/>
    <m/>
    <m/>
    <s v="ND"/>
    <n v="1"/>
    <n v="4"/>
    <s v="CUMPLIDO"/>
    <s v="CUMPLIDO"/>
    <s v="ND"/>
    <n v="1"/>
    <n v="4"/>
    <s v="CUMPLIDO"/>
    <s v="CUMPLIDO"/>
    <m/>
    <m/>
    <m/>
    <m/>
    <m/>
    <m/>
    <m/>
    <m/>
    <m/>
    <m/>
    <m/>
    <m/>
  </r>
  <r>
    <x v="0"/>
    <x v="50"/>
    <s v="OPTIMIZACIÓN DE PROCESOS"/>
    <s v="PLANEACIÓN Y MEJORA CONTINUA"/>
    <s v="OFICINA ASESORA DE PLANEACIÓN"/>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s v="Suma"/>
    <s v="Trimestral"/>
    <s v="Eficacia"/>
    <s v="Contratista OAP"/>
    <s v="Contratista OAP"/>
    <s v="JEFE OAP"/>
    <n v="1"/>
    <s v="ND"/>
    <s v="CUMPLIDO"/>
    <s v="CUMPLIDO"/>
    <s v="CUMPLIDO"/>
    <n v="0.5"/>
    <n v="0.5"/>
    <s v="CUMPLIDO"/>
    <s v="CUMPLIDO"/>
    <s v="CUMPLIDO"/>
    <m/>
    <m/>
    <m/>
    <m/>
    <m/>
    <m/>
    <m/>
    <m/>
    <s v="CUMPLIDO"/>
    <s v="CUMPLIDO"/>
    <s v="CUMPLIDO"/>
    <s v="CUMPLIDO"/>
  </r>
  <r>
    <x v="1"/>
    <x v="51"/>
    <s v="OPTIMIZACIÓN DE PROCESOS"/>
    <s v="PLANEACIÓN Y MEJORA CONTINUA"/>
    <s v="OFICINA ASESORA DE PLANEACIÓN"/>
    <s v="PROYECTO DE INVERSIÓN 7502"/>
    <m/>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s v="Creciente"/>
    <s v="Trimestral"/>
    <s v="Eficacia"/>
    <s v="Contratista OAP"/>
    <s v="Contratista OAP"/>
    <s v="JEFE OAP"/>
    <s v="ND"/>
    <s v="ND"/>
    <n v="0.4"/>
    <n v="0.6"/>
    <m/>
    <s v="ND"/>
    <s v="ND"/>
    <n v="0.4"/>
    <n v="0.06"/>
    <m/>
    <n v="0.06"/>
    <n v="0.18"/>
    <n v="0.21"/>
    <n v="0.15"/>
    <n v="0.06"/>
    <m/>
    <m/>
    <m/>
    <s v="Las actividades enmarcadas en la meta “Implementar el 60% del Modelo de Arquitectura Empresarial de la Secretaría Jurídica Distrital”, previstas para el trimestre, se cumplieron en su totalidad. Hasta el mes de marzo, el avance de la meta corresponde al 6%:_x000a__x000a_Dentro de las actividades desarrolladas en torno a la arquitectura empresarial, se destacan:_x000a_Presentación de Ficha de Proyectos preliminar para resumir las iniciativas a desarrollar en el marco de la Arquitectura misional y elaboración de las fichas de los proyectos orientados al contribuir al alineamiento estratégico de la entidad._x000a_Elaboración del plan de trabajo de los temas a desarrollar en el marco de la Arquitectura Empresarial - Componente Misional, en el cual se incorporó el Índice de innovación._x000a_Elaboración de documento resumen sobre el trabajo realizado en 2018 sobre la Arquitectura Misional de la Secretaría Jurídica Distrital._x000a_Estudio de los proyectos viables a ejecutar y el alcance de los mismos._x000a_"/>
    <m/>
    <m/>
    <m/>
  </r>
  <r>
    <x v="0"/>
    <x v="52"/>
    <s v="OPTIMIZACIÓN DE PROCESOS"/>
    <s v="EVALUACIÓN INDEPENDIENTE"/>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s v="Eficacia"/>
    <s v="Profesional Universitario 10"/>
    <s v="Profesional Especialziado Grado 24"/>
    <s v="Jefe Oficina de Control Interno"/>
    <s v="ND"/>
    <n v="1"/>
    <n v="1"/>
    <n v="1"/>
    <n v="1"/>
    <s v="ND"/>
    <n v="1"/>
    <n v="1"/>
    <n v="0"/>
    <m/>
    <n v="0.16700000000000001"/>
    <n v="0.34699999999999998"/>
    <n v="0.219"/>
    <n v="0.26700000000000002"/>
    <m/>
    <m/>
    <m/>
    <m/>
    <s v="Auditorias de SIG._x000a_Para el primer trimestre de la vigencia 2019, la Oficina de Control interno ha realizado 1 Auditoria al Proceso de Talento Humano de acuerdo a la programación del Plan Anual de Auditoría PAA 2019. _x000a_Planes de mejoramiento._x000a_Durante el primer trimestre de la vigencia 2019, se han realizado dos (2) seguimientos al Plan de Mejoramiento Suscrito con la Contraloría Distrital y un (1) Seguimiento a los planes de mejoramiento resultado de las Auditorías de gestión de Calidad realizadas durante la vigencia 2018 a los siguientes PROCESOS: Control Interno Disciplinario, Gestión Disciplinaria Distrital, Atención a la Ciudadanía, Gestión Financiera, Notificaciones, Gestión Jurídica Distrital, Gestión de las Comunicaciones, Planeación y mejora Continua, Gestión TIC, Gestión Documental, Inspección Vigilancia y Control ESAL, Gestión Contractual, _x000a_Acciones de mejora._x000a_La Oficina de Control Interno en el mes de diciembre de 2018 realizó una actualización a la documentación del Proceso de Evaluación Independiente para su gestión durante la vigencia de 2019. _x000a_"/>
    <m/>
    <m/>
    <m/>
  </r>
  <r>
    <x v="1"/>
    <x v="53"/>
    <s v="MODERNIZACIÓN DE SISTEMAS DE INFORMACIÓN. "/>
    <s v="GESTIÓN DE TIC"/>
    <s v="OFICINA DE TECNOLOGÍAS DE LA INFORMACIÓN Y LAS COMUNICACIONES "/>
    <s v="PLAN DE DESARROLLO"/>
    <s v="PROCESOS"/>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s v="Suma"/>
    <s v="Anual"/>
    <s v="Eficacia"/>
    <s v="Profesional Especializado TIC"/>
    <s v="Profesional Especializado TIC"/>
    <s v="Jefe Oficina TIC"/>
    <n v="1"/>
    <n v="1"/>
    <n v="2"/>
    <n v="2"/>
    <n v="1"/>
    <n v="0.3"/>
    <n v="1.7"/>
    <n v="2"/>
    <n v="0"/>
    <m/>
    <n v="0"/>
    <n v="0"/>
    <n v="1"/>
    <n v="1"/>
    <n v="0"/>
    <m/>
    <m/>
    <m/>
    <s v="No se presentaron retrasos, la ejecución se encuentra de acuerdo con lo programado para el período."/>
    <m/>
    <m/>
    <m/>
  </r>
  <r>
    <x v="0"/>
    <x v="54"/>
    <s v="MODERNIZACIÓN DE SISTEMAS DE INFORMACIÓN. "/>
    <s v="GESTIÓN DE TIC"/>
    <s v="OFICINA DE TECNOLOGÍAS DE LA INFORMACIÓN Y LAS COMUNICACIONES "/>
    <s v="PLAN DE GESTIÓN"/>
    <m/>
    <m/>
    <m/>
    <s v="Porcentaje de avance en la actualización del software administrativo y misional"/>
    <s v="% de actualización"/>
    <m/>
    <m/>
    <m/>
    <m/>
    <s v="Informe de Gestión Oficina TIC / Diagnóstico de Sistema Integrado de Información"/>
    <m/>
    <m/>
    <m/>
    <s v="Suma"/>
    <s v="Trimestral"/>
    <s v="Eficacia"/>
    <s v="por definir"/>
    <s v="por definir"/>
    <s v="Jefe Oficina TIC"/>
    <n v="0"/>
    <n v="0.35"/>
    <n v="0.65"/>
    <m/>
    <m/>
    <n v="0"/>
    <n v="0.35"/>
    <n v="0.65"/>
    <n v="0"/>
    <s v="CUMPLIDO"/>
    <m/>
    <m/>
    <m/>
    <m/>
    <m/>
    <m/>
    <m/>
    <m/>
    <s v="CUMPLIDO"/>
    <s v="CUMPLIDO"/>
    <s v="CUMPLIDO"/>
    <s v="CUMPLIDO"/>
  </r>
  <r>
    <x v="0"/>
    <x v="55"/>
    <s v="MODERNIZACIÓN DE SISTEMAS DE INFORMACIÓN. "/>
    <s v="GESTIÓN DE TIC"/>
    <s v="OFICINA DE TECNOLOGÍAS DE LA INFORMACIÓN Y LAS COMUNICACIONES "/>
    <s v="PROCESOS"/>
    <s v="PLAN DE GESTIÓN"/>
    <m/>
    <m/>
    <s v="Ponderación de los preguntas de satisfacción del servicio TIC aplicadas en encuesta "/>
    <s v="Nivel de satisfacción"/>
    <s v="Evaluación ponderada de las respuestas de la encuesta de satisfacción de solución a requerimientos"/>
    <s v="N.A."/>
    <s v="Cantidad de respuestas con evalaución positiva"/>
    <s v="N.A."/>
    <s v="Encuesta de satisfacción / Plan de Trabajo"/>
    <s v="N.A."/>
    <s v="nd"/>
    <s v="nd"/>
    <s v="Constante"/>
    <s v="Trimestral"/>
    <s v="Eficacia"/>
    <s v="Profesional Especializado"/>
    <s v="Profesional Especializado"/>
    <s v="Jefe Oficina TIC"/>
    <s v="ND"/>
    <s v="ND"/>
    <s v="ND"/>
    <n v="0.97"/>
    <n v="0.97"/>
    <s v="ND"/>
    <s v="ND"/>
    <s v="ND"/>
    <s v="97.79%"/>
    <m/>
    <n v="0.97"/>
    <n v="0.97"/>
    <n v="0.97"/>
    <n v="0.97"/>
    <s v="97.79%"/>
    <m/>
    <m/>
    <m/>
    <s v="Durante el primer trimestre de 2019 se cumplió con la meta de percepción por parte de los usuarios de los servicios TIC de la SJD. Entre las variables encuestadas estan: ¿Con que servicio fue relacionada su incidencia?, ¿Cuánto tiempo tuvo que esperar para la solución de su incidencia?,  Por favor, digamos cuál es su nivel de satisfacción. [El técnico estaba bien informado], Por favor, digamos cuál es su nivel de satisfacción. [El técnico fue paciente], Por favor, digamos cuál es su nivel de satisfacción. [El técnico es competente y tiene conocimiento de los sistemas], Por favor, digamos cuál es su nivel de satisfacción. [El técnico es competente y tiene conocimiento de los sistemas], las cuales arrojaron un promedio de 97,79%. Con esta aevaluación se logra identificar los puntos algidos en la prestación de servicio y as+i garantizar una adecuada gestión institucional de cara al ciudadano y entidades distritales."/>
    <m/>
    <m/>
    <m/>
  </r>
  <r>
    <x v="0"/>
    <x v="56"/>
    <s v="MODERNIZACIÓN DE SISTEMAS DE INFORMACIÓN. "/>
    <s v="GESTIÓN DE TIC"/>
    <s v="OFICINA DE TECNOLOGÍAS DE LA INFORMACIÓN Y LAS COMUNICACIONES "/>
    <s v="PROCESOS"/>
    <s v="PLAN DE GESTIÓN"/>
    <m/>
    <m/>
    <m/>
    <m/>
    <m/>
    <m/>
    <m/>
    <m/>
    <m/>
    <m/>
    <m/>
    <m/>
    <m/>
    <m/>
    <s v="Eficiencia"/>
    <m/>
    <m/>
    <m/>
    <s v="ND"/>
    <s v="ND"/>
    <s v="ND"/>
    <n v="0.95"/>
    <m/>
    <s v="ND"/>
    <s v="ND"/>
    <s v="ND"/>
    <n v="0"/>
    <m/>
    <n v="0"/>
    <m/>
    <m/>
    <m/>
    <n v="0"/>
    <m/>
    <m/>
    <m/>
    <m/>
    <m/>
    <m/>
    <m/>
  </r>
  <r>
    <x v="0"/>
    <x v="57"/>
    <s v="MODERNIZACIÓN DE SISTEMAS DE INFORMACIÓN. "/>
    <s v="GESTIÓN DE TIC"/>
    <s v="OFICINA DE TECNOLOGÍAS DE LA INFORMACIÓN Y LAS COMUNICACIONES "/>
    <s v="PROCESOS"/>
    <m/>
    <m/>
    <m/>
    <s v="Porcentaje de avance  en la implementación de la política de Seguridad Digital en la Entidad"/>
    <s v="Implementación de la Política"/>
    <s v="Actividades desarrolladas para implementar la Política de Seguridad Digital en la Entidad"/>
    <s v="N.A."/>
    <s v="Actividades definidas para la implementación de la Política de Seguridad Digital en la SJD"/>
    <s v="N.A."/>
    <s v="Plan de Trabajo "/>
    <s v="N.A."/>
    <s v="nd"/>
    <s v="nd"/>
    <s v="Suma"/>
    <s v="Trimestral"/>
    <s v="Eficacia"/>
    <s v="Profesional Especializado"/>
    <s v="Profesional Especializado"/>
    <s v="Jefe Oficina TIC"/>
    <s v="ND"/>
    <s v="ND"/>
    <s v="ND"/>
    <n v="1"/>
    <m/>
    <s v="ND"/>
    <s v="ND"/>
    <s v="ND"/>
    <n v="0.1"/>
    <m/>
    <n v="0.1"/>
    <n v="0.35"/>
    <n v="0.3"/>
    <n v="0.25"/>
    <n v="0.1"/>
    <m/>
    <m/>
    <m/>
    <s v="En este primer trimestre se realizaron las siguientes actividades cumpliendo con el 10% de ejecución del periodo._x000a_ _x000a_Presentación de avances en la implementación del Modelo de Seguridad y Privacidad de la Información_x000a_Se realizó un diagnóstico del Estado de Implementación ISO 27001 Secretaria Jurídica Distrital y el Estado y Aplicabilidad de controles de Seguridad de la Información, con el objeto de identificar que actividades ya se iniciaron cuales están implementadas y cuales aún no se han iniciado, dando como resultado lo siguiente: _x000a_Estado Significado Proporción de requerimientos SGSI Proporción de Controles de Seguridad de la Información_x000a_? Desconocido No ha sido verificado 0% 0%_x000a_Inexistente No se lleva a cabo el control de seguridad en los sistemas de información. 41% 22%_x000a_Inicial Las salvaguardas existen, pero no se gestionan, no existe un proceso formal para realizarlas. Su éxito depende de la buena suerte y de tener personal de la alta calidad. 33% 34%_x000a_Repetible La medida de seguridad se realiza de un modo totalmente informal (con procedimientos propios, informales). La responsabilidad es individual. No hay formación. 19% 13%_x000a_Definido El control se aplica conforme a un procedimiento documentado, pero no ha sido aprobado ni por el Responsable de Seguridad ni el Comité de Dirección. 4% 15%_x000a_Administrado El control se lleva a cabo de acuerdo a un procedimiento documentado, aprobado y formalizado. 4% 6%_x000a_Optimizado El control se aplica de acuerdo a un procedimiento documentado, aprobado y formalizado, y su eficacia se mide periódicamente mediante indicadores. 0% 10%_x000a_No aplicable A fin de certificar un SGSI ,todos los requerimientos principales de ISO/IEC 27001 son obligatorios. De otro modo, pueden ser ignorados por la Administración. 0% 0%_x000a_"/>
    <m/>
    <m/>
    <m/>
  </r>
  <r>
    <x v="0"/>
    <x v="58"/>
    <s v="MODERNIZACIÓN DE SISTEMAS DE INFORMACIÓN. "/>
    <s v="GESTIÓN DE TIC"/>
    <s v="OFICINA DE TECNOLOGÍAS DE LA INFORMACIÓN Y LAS COMUNICACIONES "/>
    <s v="PROCESOS"/>
    <s v="PLAN DE GESTIÓN"/>
    <m/>
    <m/>
    <s v="Porcentaje de avance en la implementación de la Política de Gobierno Digital"/>
    <s v="Implementación de la Política"/>
    <s v="Actividades desarrolladas para implementar la Política de Gobierno Digital en la Entidad"/>
    <s v="N.A."/>
    <s v="Acciones de adecuación de la infraestructura tecnológica (redes, equipos, conectividad)"/>
    <s v="N.A."/>
    <s v="Plan de Trabajo "/>
    <s v="N.A."/>
    <s v="nd"/>
    <s v="nd"/>
    <s v="Suma"/>
    <s v="Trimestral"/>
    <s v="Eficacia"/>
    <s v="Profesional Especializado"/>
    <s v="Profesional Especializado"/>
    <s v="Jefe Oficina TIC"/>
    <s v="ND"/>
    <s v="ND"/>
    <s v="ND"/>
    <n v="1"/>
    <m/>
    <s v="ND"/>
    <s v="ND"/>
    <s v="ND"/>
    <n v="0.15"/>
    <m/>
    <n v="0.15"/>
    <n v="0.3"/>
    <n v="0.25"/>
    <n v="0.3"/>
    <n v="0.15"/>
    <m/>
    <m/>
    <m/>
    <s v="Reunión con la Oficina Asesora de Planeación y los diferentes responsables de los PROCESOS y procedimientos, para identificar los PROCESOS/ procedimientos se encuentran automatizados o se encuentran parcialmente._x000a__x000a_PROCESOS Y PROCEDIMIENTOS TOTAL AUTOMATIZADOS_x000a_Se encuentra 8 procedimientos totalmente automatizados, eso quiere decir que las actividades se realizan al interior del procedimiento utiliza herramientas tecnológicas (correo electrónico, sistema de información)._x000a__x000a_Proceso_x000a_No_x000a_Código_x000a_Documento_x000a_ Automatización_x000a_PLANEACIÓN Y MEJORA CONTINUA_x000a_2_x000a_2310100-PR-001_x000a_Elaboración y Control de Documentos_x000a_SI_x000a_PLANEACIÓN Y MEJORA CONTINUA_x000a_6_x000a_2310100-PR-006_x000a_Gestión de Riesgos_x000a_SI_x000a_PLANEACIÓN Y MEJORA CONTINUA_x000a_12_x000a_2310100-PR-085_x000a_Construcción y Actualización de Normograma_x000a_SI_x000a_GESTIÓN DE TIC_x000a_14_x000a_2310200-PR-016_x000a_Atención y Apoyo a Usuarios_x000a_SI_x000a_ATENCIÓN A LA CIUDADANÍA_x000a_36_x000a_2311000-PR-014_x000a_Gestión y Seguimiento a los Requerimientos Presentados por la Ciudadanía_x000a_SI_x000a_GESTIÓN FINANCIERA_x000a_55_x000a_2311420-PR-063_x000a_Creación de terceros de contratistas y proveedores_x000a_SI_x000a_GESTIÓN FINANCIERA_x000a_57_x000a_2311420-PR-065_x000a_Reportes de Información Tributaria a la Tesorería Distrital_x000a_SI_x000a_GESTIÓN ADMINISTRATIVA_x000a_59_x000a_2311500-PR-039_x000a_Identificación y actualización de la normatividad ambiental_x000a_SI_x000a__x000a_PROCESOS Y PROCEDIMIENTOS PARCIAL AUTOMATIZADOS_x000a_Se encuentra 33 procedimientos parcialmente automatizados, eso quiere decir que las actividades se realizan al interior del procedimiento utiliza herramientas tecnológicas (correo electrónico, sistema de información), pero además existen etapas en la cuales se deben diligenciar documentos e imprimirlos y allí se pierde la automatización del mismo._x000a_Documento del Plan de Diagnóstico y Estrategia de Transición de IPv4 a IPv6 (Protocolo de Internet Versión 6), aprobado y divulgado por el Comité Institucional de Desempeño._x000a_IPv6 es la nueva versión del Protocolo de Internet está destinada a sustituir al estándar IPv4, la misma cuenta con un límite de direcciones de red, lo cual impide el crecimiento de la red._x000a_En el Informe de Infraestructura Adopción del Protocolo IPv6 se diagnosticó la situación actual de la Secretaría Jurídica Distrital identificando que se tenía habilitada una red de datos cableada e inalámbrica al interior de la manzana Liévano, distribuida en cuatro (4) Edificios, desde donde sus funcionarios, contratistas y visitantes están conectados para llevar a cabo las actividades propias de la entidad y se tiene contratado un canal de acceso a internet con el proveedor ETB, en una configuración de alta disponibilidad de dos canales en configuración activo pasivo con un ancho de banda de 128 Mbps._x000a_Se realizó un inventario de hardware y software para identificar los elementos que se deberían configurar al momento de la transición de IPv4 a IPv6._x000a_Se realizó un análisis premilitar revisando la ficha técnica de cada dispositivo (Switch, controladora Wifi, Acces point, servidores Windows), identificando que tiene la capacidad de soportar la configuración del protocolo IPv6._x000a_Para mantener la operatividad de la red, es necesario hacer configuración el dual stack, es decir al actual protocolo IPv4 adicionar el protocolo IPv6, para que trabajen en conjunto, esto debido a que en internet el tráfico de Ipv6 tiene prioridad en su red, sin embargo, muchos sitios continúan aún trabajando sobre IPv4._x000a_Para ejecutar la migración, no se necesita modificar la topología física de la red de datos, se hace es configuración lógica adicionando el nuevo protocolo._x000a_Se realizaron las pruebas de IPv6 con el proveedor de internet ETB, se configuró las VLAN internas, Vlan de conexión entre el firewall y el Sw core, Vlan de gestión de los Sw y controladores Wifi, Vlan de servidores, configuración de los servidores DNS en los controladores de dominio y el firewall, equipos de cómputo y sistemas de información. Falta la aprobación y divulgación por el Comité Institucional de Desempeño del Plan de Diagnóstico y Estrategia de Transición de IPv4 a IPv6._x000a_"/>
    <m/>
    <m/>
    <m/>
  </r>
  <r>
    <x v="1"/>
    <x v="59"/>
    <s v="MODERNIZACIÓN DE SISTEMAS DE INFORMACIÓN. "/>
    <s v="GESTIÓN DE TIC"/>
    <s v="OFICINA DE TECNOLOGÍAS DE LA INFORMACIÓN Y LAS COMUNICACIONES "/>
    <s v="PROYECTO DE INVERSIÓN"/>
    <m/>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s v="Informe de Gestión Oficina TIC / Diagnóstico de Sistema Integrado de Información"/>
    <s v="N.A."/>
    <s v="nd"/>
    <s v="nd"/>
    <s v="Suma"/>
    <s v="Trimestral"/>
    <s v="Eficacia"/>
    <s v="Profesional Especializado"/>
    <s v="Profesional Especializado"/>
    <s v="Jefe Oficina TIC"/>
    <n v="0.03"/>
    <n v="0.17"/>
    <n v="0.3"/>
    <n v="0.3"/>
    <n v="0.2"/>
    <n v="0.01"/>
    <n v="0.14000000000000001"/>
    <n v="0.25"/>
    <n v="0.16"/>
    <m/>
    <n v="0.06"/>
    <n v="0.11"/>
    <n v="0.13"/>
    <n v="0.1"/>
    <n v="0.16"/>
    <m/>
    <m/>
    <m/>
    <s v="en el mes de enero se ejecutó el 10% que representa la reserva por $5.535.021 pesos, que consistió en el pago al contratista Luis Alexander Jiménez DBA de la entidad, el cual efectuó las siguientes actividades en el 2018:_x000a_1. Se implementó la política de backup para el último día el año para los Backups de la Base de Datos_x000a_Misional Full Backup de Base de Datos las 11:50 PM y mover el Backup Full a una locación fuera del_x000a_Storage (1 de enero a las 11:25 AM)_x000a_2. Backups Base de Datos Administrativa_x000a_Se implementó para el último día el año un Full Backup de Base de Datos A LAS 11:10 de la noche y mover el Backup Full a una locación fuera del Storage el 1 de enero a las 3:15 AM._x000a_3. Se implementaron los ambientes de producción en alta disponibilidad para las bases de datos misional_x000a_y administrativa, también se entregó un ambiente de pruebas Oracle Single Instance, los dos ambientes en versión 12cR2. _x000a_4. Se entrega informe final de las políticas de Backup implementadas, usando RMAN, y moviendo los backups a una segunda locación para minimizar el riesgo de pérdida de información. Por tal razón, se reportó 16% en el primer trimestre de 2019, el cual consiste en el 10% de la ejecución de las reservas de 2018 y el 6% de ejecución del primer trimestre de 2019. Adicionalmente, durante el primer trimestre de 2019, se adquirió el hardware y software necesarios para atender las necesidades de los sistemas de información misionales y administrativos en normal y óptimo estado de funcionamiento, para lo cual se cuenta con licencias, sistema PCA, sistema de backup del fabricante Oracle, para lo cual se requiere contar con el soporte del fabricante que garantiza su actualización continua mediante parches de seguridad, actualización de firmware y reemplazo de partes/componentes que puedan presentar fallas, de manera que la entidad tenga respaldo y seguridad continua para prestar sus servicios misionales y administrativos de forma segura y con el mínimo tiempo de interrupción posible._x000a_"/>
    <m/>
    <m/>
    <m/>
  </r>
  <r>
    <x v="0"/>
    <x v="60"/>
    <s v="OPTIMIZACIÓN DE PROCESOS"/>
    <s v="GESTIÓN JURÍDICA DISTRITAL"/>
    <s v="SUBSECRETARÍA JURÍDICA DISTRITAL"/>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s v="Constante"/>
    <s v="Trimestral"/>
    <s v="Eficacia"/>
    <s v="PROFESIONAL ESPECIALIZADO DIRECCIUÓN CORPORATIVA"/>
    <s v="PROFESIONAL ESPECIALIZADO SUBSECRETARÍA"/>
    <s v="SUBSECRETARÍA DE DESPACHO"/>
    <s v="ND"/>
    <n v="0.95"/>
    <n v="0.95"/>
    <n v="0.95"/>
    <n v="0.95"/>
    <s v="ND"/>
    <n v="0.98"/>
    <n v="0.97"/>
    <n v="0.59"/>
    <m/>
    <n v="0.65"/>
    <n v="0.75"/>
    <n v="0.85"/>
    <n v="0.95"/>
    <n v="0.59"/>
    <m/>
    <m/>
    <m/>
    <s v="El proyecto de inversión alcanzó una ejecución del 59,06%, el rezago obedece a el acatamiento de los trámites internos a que deben someterse los PROCESOS contractuales; no obstante, ya se encuentran radicados las solicitudes de contratación que permitirán alcanzar la meta proyectada"/>
    <m/>
    <m/>
    <m/>
  </r>
  <r>
    <x v="1"/>
    <x v="61"/>
    <s v="OPTIMIZACIÓN DE PROCESOS"/>
    <s v="GESTIÓN JURÍDICA DISTRITAL"/>
    <s v="SUBSECRETARÍA JURÍDICA DISTRITAL"/>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s v="Constante"/>
    <s v="Semestral"/>
    <s v="Efectividad"/>
    <s v="Profesional Especializado"/>
    <s v="Profesional Especializado"/>
    <s v="SUBSECRETARÍA DE DESPACHO"/>
    <n v="0.88"/>
    <n v="0.88"/>
    <n v="0.88"/>
    <n v="0.88"/>
    <n v="0.88"/>
    <n v="0.9"/>
    <n v="0.94569999999999999"/>
    <n v="0.88"/>
    <n v="0"/>
    <m/>
    <n v="0"/>
    <n v="0.88"/>
    <n v="0"/>
    <n v="0.88"/>
    <n v="0"/>
    <m/>
    <m/>
    <m/>
    <s v="La medición de la percepción se realiza en el segundo trimestre, no obstante, se viene trabajando en los ajustes de la herramienta de medición"/>
    <m/>
    <m/>
    <m/>
  </r>
  <r>
    <x v="0"/>
    <x v="62"/>
    <s v="OPTIMIZACIÓN DE PROCESOS"/>
    <s v="GESTIÓN JURÍDICA DISTRITAL"/>
    <s v="SUBSECRETARÍA JURÍDICA DISTRITAL"/>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s v="Constante"/>
    <s v="Trimestral"/>
    <s v="Eficacia"/>
    <s v="Secretaria Subsecretaría"/>
    <s v="Profesional Especializado"/>
    <s v="SUBSECRETARÍA DE DESPACHO"/>
    <s v="ND"/>
    <n v="1"/>
    <n v="1"/>
    <n v="1"/>
    <n v="1"/>
    <s v="ND"/>
    <n v="1"/>
    <n v="1"/>
    <n v="1"/>
    <m/>
    <n v="1"/>
    <n v="1"/>
    <n v="1"/>
    <n v="1"/>
    <n v="1"/>
    <m/>
    <m/>
    <m/>
    <s v="Se gestionaron oportunamente en el periodo de análsis, el 100% de los requerimientos jurídicos de competencia de la Subsecretaría, que corresponden a 227 solicitudes. "/>
    <m/>
    <m/>
    <m/>
  </r>
  <r>
    <x v="0"/>
    <x v="63"/>
    <s v="OPTIMIZACIÓN DE PROCESOS"/>
    <s v="GESTIÓN DEL TALENTO HUMANO"/>
    <s v="DIRECCIÓN DE GESTIÓN CORPORATIVA"/>
    <s v="PROCESOS"/>
    <m/>
    <m/>
    <m/>
    <m/>
    <m/>
    <m/>
    <m/>
    <m/>
    <m/>
    <m/>
    <m/>
    <m/>
    <m/>
    <m/>
    <m/>
    <s v="Eficacia"/>
    <m/>
    <m/>
    <m/>
    <m/>
    <m/>
    <m/>
    <n v="1"/>
    <m/>
    <s v="ND"/>
    <s v="ND"/>
    <s v="ND"/>
    <n v="0.15"/>
    <m/>
    <n v="0.15"/>
    <n v="0.2"/>
    <n v="0.4"/>
    <n v="0.25"/>
    <n v="0.15"/>
    <m/>
    <m/>
    <m/>
    <s v="Como parte del Plan Estatégico del Talento Humano, la Secretaría Jurídica Distrital se encuentra en la segunda fase para la Implementación del Teletrabajo, por lo que ya se definió la ruta para alcanzar el objetivo y se está realizando las acciones necesarias como son:_x000a_-Firma del pacto por el Teletrabajo, que reafirma el compromiso institucional que existe desde el nivel directivo para la adopción de esta modalidad laboral._x000a_-De igual manera, se realizó una jornada de sensibilización en reunión del Comité de Gestión y Desempeño Institucional para la presentación del Modelo del Teletrabajo teniendo como invitada la Dra. Marisol Suárez Barreto profesional de la Dirección Distrital de Desarrollo Institucional de la Secretaría General._x000a_-Se realizó una Convocatoria Pública para participar en la prueba piloto de la Entidad, dentro de la que fueron recibidas 43 postulaciones, de candidatos a participar en la Prueba Piloto del Teletrabajo en la Secretaría Jurídica Distrital._x000a_-Se realizó la evaluación por competencias por parte de los jefes inmediatos, de los candidatos postulados que se encuentran a su cargo._x000a_- Reunión con María Alejandra Méndez Bermúdez de la Agencia Pública de Empleo Regional Distrito Capital del Servicio Público de Aprendizaje SENA buscando apoyo en el proceso de evaluación por competencias de los candidatos. La Entidad está realizando las acciones necesarias para dar inicio a la prueba piloto de teletrabajo, por esta razón a la fecha la Secretaria Jurídica Distrital no tiene tele trabajadores._x000a_"/>
    <m/>
    <m/>
    <m/>
  </r>
  <r>
    <x v="2"/>
    <x v="64"/>
    <m/>
    <m/>
    <m/>
    <m/>
    <m/>
    <m/>
    <m/>
    <m/>
    <m/>
    <m/>
    <m/>
    <m/>
    <m/>
    <m/>
    <m/>
    <m/>
    <m/>
    <m/>
    <m/>
    <m/>
    <m/>
    <m/>
    <m/>
    <m/>
    <m/>
    <m/>
    <m/>
    <m/>
    <m/>
    <m/>
    <m/>
    <m/>
    <m/>
    <m/>
    <m/>
    <m/>
    <m/>
    <m/>
    <m/>
    <m/>
    <m/>
    <m/>
    <m/>
    <m/>
    <m/>
  </r>
</pivotCacheRecords>
</file>

<file path=xl/pivotCache/pivotCacheRecords8.xml><?xml version="1.0" encoding="utf-8"?>
<pivotCacheRecords xmlns="http://schemas.openxmlformats.org/spreadsheetml/2006/main" xmlns:r="http://schemas.openxmlformats.org/officeDocument/2006/relationships" count="66">
  <r>
    <s v="GESTIÓN"/>
    <x v="0"/>
    <x v="0"/>
    <s v="GESTIÓN DE LAS COMUNICACIONES"/>
    <x v="0"/>
    <s v="PLAN DE GESTIÓN"/>
    <m/>
    <m/>
    <m/>
    <s v="Porcentaje de avance del Plan de Comunicaciones de la Secretaría Jurídica Distrital"/>
    <s v="Acciones"/>
    <s v="Acciones ejecutadas en el periodo"/>
    <s v="Total acciones programdas en el Plan de la vigencia"/>
    <s v="Son las acciones programadas y CUMPLIDOs del Plan de Comunicaciones"/>
    <s v="Acciones programadas y aprobadas necesarias para llevar a cabo el plan de Comunicaciones"/>
    <s v="Plan de Comunicaciones / Informes de gestión"/>
    <s v="Plan de Comunicaciones / Informes de gestión"/>
    <s v="nd"/>
    <s v="nd"/>
    <s v="Constante"/>
    <s v="Trimestral"/>
    <s v="Eficacia"/>
    <s v="Profesional Universitario Grado 18"/>
    <s v="Profesional Universitario Grado 18"/>
    <s v="Asesor (a) Despacho"/>
    <s v="ND"/>
    <n v="1"/>
    <n v="1"/>
    <n v="1"/>
    <n v="1"/>
    <x v="0"/>
    <x v="0"/>
    <x v="0"/>
    <x v="0"/>
    <x v="0"/>
    <n v="0.25"/>
    <n v="0.25"/>
    <n v="0.25"/>
    <n v="0.25"/>
    <n v="0.25"/>
    <m/>
    <m/>
    <m/>
    <s v="Con el objetivo de consolidar las necesidades de comunicación de todas las dependencias de la SJD y  para elaborar y estructurar el plan de comunicaciones 2019, se realziaron las siguientes actividades: Se hizo un diagnóstico con las diferentes dependencias de la entidad para identificar sus necesidades de comunicaciones. Diariamente se hace el monitoreo de los diferentes medios masivos de comunicación locales y nacionales (físicos y virtuales), para identificar los temas y acontecimientos de interés para nuestras partes interesadas._x000a_Adicionalmente sesocializaron los siguientes temas:_x000a_Enero _x000a_1. Cambios en los documentos del SIG._x000a_2. Plan anticorrupción._x000a_3. Diplomado de creatividad e innovación en alianza con la universidad Militar._x000a_4. Capacitaciones sobre la plataforma Vlex._x000a_5. 3 de enero, día de la movilidad sostenible._x000a_6. Seguridad en el trabajo._x000a_7. Plaza de mercado para los funcionarios de la manzana Liévano._x000a_Febrero_x000a_1. 2 de febrero, día de los humedales._x000a_2. 7 de febrero, día de la movilidad sostenible._x000a_3. Plan institucional de capacitación._x000a_4. Actualización y modificación de los documentos del SIG._x000a_5. Capacitaciones sobre la plataforma Vlex._x000a_6. Campaña sobre el uso de las canecas. – Manejo de los residuos sólidos._x000a_7. Curso virtual de presupuesto público._x000a_8. Nota sobre el cambio climático – PIGA._x000a_9. Capacitaciones sobre el decreto 1273 – Pago de seguridad social de contratista_x000a_10. Conformación de equipos de trabajo para presentar propuestas de creatividad e innovación._x000a_11. Convocatoria para solicitudes de financiación de educación formal._x000a_12. Convocatoria para elaborar diseños para conmemorar el día de la mujer._x000a_13. Curso de gestión del conflicto y educación para la paz._x000a_Marzo _x000a_1. Diálogos ciudadanos._x000a_2. Responsabilidades en materia de seguridad y salud en el trabajo._x000a_3. Programa de bienestar y plan de incentivos._x000a_4. 6 de marzo, registro de bicicletas en el cicloparqueadero de la Alcaldía._x000a_5. 7 de marzo, día de la movilidad sostenible._x000a_6. Convocatoria para ser parte de la brigada de emergencias._x000a_7. Recomendaciones para la protección de la información de trabajo._x000a_8. Curso de innovación de la Veeduría._x000a_9. Conmemoración del día de la mujer._x000a_10. Beneficios de Compensar para funcionarios de la SJD._x000a_11. Noticias sobre éxito procesal de la SJD._x000a_12. Plan de gestión ambiental._x000a_13. Convocatoria para ser gestor de la felicidad._x000a_14. Capacitación sobre acoso laboral y sexual._x000a_15. Ahorro y uso eficiente del agua. PIGA._x000a_16. Portafolio de espacios cortos de formación._x000a_17. Actualización y modificación de los documentos del SIG._x000a_18. Capacitaciones sobre el nuevo código disciplinario._x000a_19. Recomendaciones de seguridad y salud en el trabajo._x000a_20. Día de la felicidad._x000a_21. Proyecto de decreto 430 de 2018._x000a_22. Autoreporte de condiciones de trabajo._x000a_23. Manual del sistema de gestión y salud en el trabajo._x000a_24. Ahorro y uso eficiente de energía – PIGA._x000a_25. Huella de carbono._x000a_26. Alianza Uniempresarial – Estudio._x000a_27. Felicitaciones por el día del hombre._x000a_28. Acciones formativas para funcionarios de carrera y libre nombramiento y remoción._x000a_29. Día internacional de los árboles._x000a_30. Uso adecuado de los baños._x000a_31. Cursos virtuales ofrecidos por Política e informática._x000a_32. Nuevo sello de certificación._x000a_33. Día mundial del agua._x000a_34. Formatos actualizados de la SJD._x000a_35. Envío del seguimiento y monitoreo de los riesgos de los PROCESOS de la SJD._x000a_36. Código de integridad de la SJD._x000a_37. Curso virtual de lenguaje claro._x000a_38. Curso sobre servicio al ciudadano._x000a_39. Política de administración de riesgos._x000a_40. Plan anticorrupción y de atención al ciudadano._x000a_41. Tips de seguridad para incidentes informáticos._x000a_42. Eco – Conducción._x000a_43. Capacitación sobre gestión documental._x000a_44. Actualización de la información en el SIDEAP._x000a__x000a__x000a__x000a_"/>
    <m/>
    <m/>
    <m/>
    <s v="3-2019-2565"/>
    <m/>
    <m/>
    <m/>
    <m/>
    <m/>
    <m/>
    <m/>
  </r>
  <r>
    <s v="GESTIÓN"/>
    <x v="1"/>
    <x v="1"/>
    <s v="ATENCIÓN A LA CIUDADANÍA"/>
    <x v="1"/>
    <s v="PROCESOS"/>
    <m/>
    <m/>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s v="Eficiencia"/>
    <s v="Técnico "/>
    <s v="Profesional Especializado"/>
    <s v="Director (a) de Gestión Corporativa"/>
    <s v="ND"/>
    <n v="1"/>
    <n v="1"/>
    <s v="FINALIZADO"/>
    <s v="FINALIZADO"/>
    <x v="0"/>
    <x v="0"/>
    <x v="0"/>
    <x v="1"/>
    <x v="1"/>
    <m/>
    <m/>
    <m/>
    <m/>
    <m/>
    <m/>
    <m/>
    <m/>
    <s v="FINALIZADO"/>
    <s v="FINALIZADO"/>
    <s v="FINALIZADO"/>
    <s v="FINALIZADO"/>
    <m/>
    <m/>
    <m/>
    <m/>
    <s v="SE ARMONIZA CON NUEVO INDICADOR"/>
    <m/>
    <m/>
    <m/>
  </r>
  <r>
    <s v="GESTIÓN"/>
    <x v="2"/>
    <x v="1"/>
    <s v="ATENCIÓN A LA CIUDADANÍA"/>
    <x v="1"/>
    <s v="PROCESOS"/>
    <m/>
    <m/>
    <m/>
    <s v="Número de días hábiles utilizados para la asignación o traslado de  PQRS / total de días del periodo"/>
    <s v="Días hábiles"/>
    <s v="Sumatoria de los días utilizados para la asignación de los PQRS"/>
    <s v="Total de días requeridos para la asignación o trasalado"/>
    <s v="Son el numero de PQR´S radicados a través del Bogotá te Escucha o el SIGA"/>
    <s v="Son los días utilizados para la asignación de los PQR´S"/>
    <s v="Sistema de información SIGA - SDQS"/>
    <s v="Sistema de información SIGA - SDQS"/>
    <s v="nd"/>
    <s v="nd"/>
    <s v="Constante"/>
    <s v="Trimestral"/>
    <s v="Efectividad"/>
    <s v="Técnico "/>
    <s v="Profesional Especializado"/>
    <s v="Director (a) de Gestión Corporativa"/>
    <s v="ND"/>
    <s v="ND"/>
    <s v="ND"/>
    <n v="1.04"/>
    <n v="1.04"/>
    <x v="0"/>
    <x v="1"/>
    <x v="1"/>
    <x v="2"/>
    <x v="0"/>
    <n v="1.04"/>
    <n v="1.04"/>
    <n v="1.04"/>
    <n v="1.04"/>
    <n v="1"/>
    <m/>
    <m/>
    <m/>
    <s v="Peticiones trasladadas por competencia a otras entidades y asignadas a las dependencias de la Secretaría Jurídica, en término de un (1) día, de acuerdo con la base de datos de PQRS del Sistema Distrital de Quejas y Soluciones Bogotá, Te Escucha. _x000a_impacto: Respuesta oportuna al ciudadano acerca de la entidad competente para atender su petición o nombre de la dependencia a la que fue asignada la petición dentro de la  Secretaría Jurídica"/>
    <m/>
    <m/>
    <m/>
    <s v="3-2019-2689 "/>
    <m/>
    <m/>
    <m/>
    <s v="Indicador creado en abril de 2019"/>
    <m/>
    <m/>
    <m/>
  </r>
  <r>
    <s v="GESTIÓN"/>
    <x v="3"/>
    <x v="1"/>
    <s v="GESTIÓN FINANCIERA"/>
    <x v="1"/>
    <s v="PROCESOS"/>
    <m/>
    <m/>
    <m/>
    <s v="Sumatoria de la ejecución acumulada para el periodo de análisis"/>
    <s v="% Porcentaje de Ejecución Presupuestal"/>
    <s v="Sumatoria del valor de los registros presupuestales del rubro de funcionamiento / entidad"/>
    <s v="Valor del presupuesto disponible del rubro de funcionamiento / entidad"/>
    <s v="Son los registros presupuestales expedidos con cargo al rubro de funcionamiento en el periodo"/>
    <s v="Valor del presupuesto disponible registro de funcionamiento"/>
    <s v="SECRETARÍA DE HACIENDA - REPORTE PREDIS"/>
    <s v="SECRETARÍA DE HACIENDA - REPORTE PREDIS"/>
    <n v="0.63"/>
    <s v="SECRETARÍA DE HACIENDA - REPORTE PREDIS"/>
    <s v="Creciente"/>
    <s v="Trimestral"/>
    <s v="Eficacia"/>
    <s v="Profesional Universitario"/>
    <s v="Profesional Especializado"/>
    <s v="Director (a) de Gestión Corporativa"/>
    <s v="ND"/>
    <n v="0.9"/>
    <n v="0.92"/>
    <n v="0.87"/>
    <n v="0.9"/>
    <x v="0"/>
    <x v="2"/>
    <x v="2"/>
    <x v="3"/>
    <x v="0"/>
    <n v="0.3"/>
    <n v="0.35"/>
    <n v="0.55000000000000004"/>
    <n v="0.87"/>
    <n v="0.2165"/>
    <m/>
    <m/>
    <m/>
    <s v="En el trimestre se ejecutaron 2.880,1 millones de pesos en Gastos de Personal que equivale al 16.33%, en Adquisición de Bienes se ejecutaron 19,6 millones equivalente al 32,09% y en adquisición de servicios se ejecuto 1.739,02 millones de pesos que equivale al 46,54%. Impacto: El impacto que se observa en en gastos de personal con una ejecución del 16,33% por debajo de la programada, por varios factores como son : La programación presupuestal se realiza con planta ocupada al 100% y en el seguimiento a marzo se presentaron 19 vacantes, igualmente la prima técnica no se encuentra en todos los servidores con el máximo porcentaje_x000a_y por último los aportes del mes de marzo se ejecutan en abril que corresponde aproximadamente a 250 millones de pesos."/>
    <m/>
    <m/>
    <m/>
    <s v="3-2019-2689"/>
    <m/>
    <m/>
    <m/>
    <m/>
    <n v="2"/>
    <m/>
    <m/>
  </r>
  <r>
    <s v="GESTIÓN"/>
    <x v="4"/>
    <x v="0"/>
    <s v="GESTIÓN DEL TALENTO HUMANO"/>
    <x v="1"/>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s v="Eficacia"/>
    <m/>
    <m/>
    <m/>
    <s v="ND"/>
    <n v="0.25"/>
    <n v="0.75"/>
    <n v="0.9"/>
    <n v="1"/>
    <x v="0"/>
    <x v="3"/>
    <x v="3"/>
    <x v="4"/>
    <x v="0"/>
    <m/>
    <m/>
    <m/>
    <m/>
    <m/>
    <m/>
    <m/>
    <m/>
    <s v="CUMPLIDO"/>
    <s v="CUMPLIDO"/>
    <s v="CUMPLIDO"/>
    <s v="CUMPLIDO"/>
    <m/>
    <m/>
    <m/>
    <m/>
    <m/>
    <m/>
    <m/>
    <m/>
  </r>
  <r>
    <s v="GESTIÓN"/>
    <x v="5"/>
    <x v="1"/>
    <s v="GESTIÓN DOCUMENTAL"/>
    <x v="1"/>
    <s v="PLAN DE GESTIÓN"/>
    <s v="PROCESOS"/>
    <m/>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s v="Eficacia"/>
    <s v="Auxiliar administrativo DGC"/>
    <s v="Profesional Especializado DGC"/>
    <s v="Director (a) de Gestión Corporativa"/>
    <s v="ND"/>
    <n v="0.5"/>
    <n v="0.4"/>
    <n v="0.1"/>
    <n v="0"/>
    <x v="0"/>
    <x v="4"/>
    <x v="4"/>
    <x v="1"/>
    <x v="1"/>
    <m/>
    <m/>
    <m/>
    <m/>
    <m/>
    <m/>
    <m/>
    <m/>
    <s v="FINALIZADO"/>
    <s v="FINALIZADO"/>
    <s v="FINALIZADO"/>
    <s v="FINALIZADO"/>
    <s v="FINALIZADO"/>
    <s v="FINALIZADO"/>
    <s v="FINALIZADO"/>
    <s v="FINALIZADO"/>
    <m/>
    <m/>
    <m/>
    <m/>
  </r>
  <r>
    <s v="GESTIÓN"/>
    <x v="5"/>
    <x v="1"/>
    <s v="GESTIÓN DOCUMENTAL"/>
    <x v="1"/>
    <s v="PROCESOS"/>
    <m/>
    <m/>
    <m/>
    <s v="Promedio delcumplimiento de las etapas del PGD"/>
    <s v="pgd implementado"/>
    <s v="Promedio de la sumatoria  del cumplimiento del PGD del periodo"/>
    <s v="N.A."/>
    <s v="El total de actividades realizadas en el periodo divido las etapas planificadas en el periodo"/>
    <s v="N.A."/>
    <s v="PGD"/>
    <s v="Informe de contratista"/>
    <n v="0.5"/>
    <s v="indicador de DGC años anteriores"/>
    <s v="Constante"/>
    <s v="Trimestral"/>
    <s v="Eficacia"/>
    <m/>
    <s v="Profesional Especializado DGC"/>
    <s v="Director (a) de Gestión Corporativa"/>
    <s v="ND"/>
    <s v="ND"/>
    <s v="ND"/>
    <n v="1"/>
    <n v="1"/>
    <x v="0"/>
    <x v="1"/>
    <x v="1"/>
    <x v="2"/>
    <x v="0"/>
    <n v="1"/>
    <n v="1"/>
    <n v="1"/>
    <n v="1"/>
    <n v="1"/>
    <m/>
    <m/>
    <m/>
    <s v="Resultado: Durante el primer trimestre se han iniciado las actividades proyectadas en el PGD, cuales están programados a corto mediano y largo plazo. impacto: Es positivo ya que se iniciaron mesas de trabajo conjuntas con las áreas, y los equipos de trabajo de cada uno de los temas._x000a_"/>
    <m/>
    <m/>
    <m/>
    <s v="3-2019-2689"/>
    <m/>
    <m/>
    <m/>
    <s v="Indicador creado en abril de 2019"/>
    <m/>
    <m/>
    <m/>
  </r>
  <r>
    <s v="GESTIÓN"/>
    <x v="6"/>
    <x v="1"/>
    <s v="GESTIÓN DEL TALENTO HUMANO"/>
    <x v="1"/>
    <s v="PROCESOS"/>
    <m/>
    <m/>
    <m/>
    <s v="Sumatoria de las evaluaciones con calificación igual o superior a 3 / total de  evaluaciones aplicadas"/>
    <s v="Nivel de percepción"/>
    <s v="Número de evaluaciones con calificación igual o superior a (3 -Buena)"/>
    <s v="# total de evaluaciones efectuadas"/>
    <s v="Indica el porcentaje de servidores que perciben la gestión desarrollada como satisfactoria_x000a_(aquellos servidores que califican las actividades en un rango de 3 – 5)"/>
    <s v="La población se entiende como el número de servidores que participaron de las diferentes actividades de capacitación y bienestar. "/>
    <s v="Encuestas aplicadas"/>
    <s v="Listado de participación"/>
    <s v="nd"/>
    <s v="nd"/>
    <s v="Constante"/>
    <s v="Semestral"/>
    <s v="Efectividad"/>
    <m/>
    <s v="Profesional Especializado"/>
    <s v="Director (a) de Gestión Corporativa"/>
    <s v="ND"/>
    <s v="ND"/>
    <s v="ND"/>
    <n v="0.9"/>
    <n v="0.9"/>
    <x v="0"/>
    <x v="1"/>
    <x v="1"/>
    <x v="4"/>
    <x v="0"/>
    <n v="0"/>
    <n v="0.9"/>
    <n v="0"/>
    <n v="0.9"/>
    <n v="0"/>
    <m/>
    <m/>
    <m/>
    <s v="Resultado: Referente al proceso de bienestar, se encuentra en etapa de contratación, a la fecha no se han realizado actividades en las que se pueda evaluar la percepción, se han remitido a contratación los documentos técnicos (estudios previos, matriz de riesgo, anexo técnico, estudio de mercado, análisis del sector). En cuanto al proceso de capacitación también se encuentra en etapa de contratación, se han remitido documentos técnicos (estudios previos, matriz de riesgo, anexo técnico, tabla para cotizaciones)._x000a_Se ha realizado tres capacitaciones por el modulo de capacitación interna:_x000a_1. Fortalecimiento del ser_x000a_2. Defensoría Jurídica - Contratación estatal_x000a_3. Nuevo código único Disciplinario._x000a_Impacto: (Bienestar) El Programa de Bienestar Social y el Plan de Incentivos de la Secretaría Jurídica de la Alcaldía Mayor de Bogotá, D.C., para la vigencia 2019, contribuye al cumplimiento de los imperativos institucionales, al fortalecimiento del clima laboral y al fomento de una cultura de innovación de la entidad. La Secretaría Jurídica Distrital, considera que el ser humano es el corazón de las instituciones, por tanto, el servidor público debe ser un individuo integral en valores, conocimientos y conductas, lo que le permitirá actuar de manera acertada en los distintos roles que desempeña: laboral, familiar y social, por ello, con éste programa pretende mejorar la calidad de vida de servidores y de sus familias, intensificando el sentido de pertenencia hacia la entidad y generando mayor motivación para el desarrollo de las actividades laborales diarias que_x000a_conllevan al cumplimiento de metas y objetivos institucionales. (Capacitación) El Talento Humano es el activo más importante en las entidades públicas, el motor de_x000a_generación de resultados. La Secretaría Jurídica Distrital comprometida con el desarrollo, la defensa y sostenibilidad de Bogotá D.C. se propone fortalecer las competencias de sus servidores/as para optimizar su desempeño laboral y procurar elevar el nivel de conocimiento y calidad del servicio para sus usuarios y el logro de sus imperativos estratégicos. El enfoque de la capacitación de los empleados públicos debe garantizar el desarrollo de las competencias requeridas para el cumplimiento de las metas tanto profesionales como institucionales. El Plan Institucional de Capacitación busca incrementar la capacidad individual y colectiva de los funcionarios públicos, que contribuyan al cumplimiento de la misión institucional, a la mejor prestación de servicios a la comunidad, al eficaz desempeño del cargo y al desarrollo personal integral de los funcionarios. Así mismo, la oferta de capacitación debe propender por fortalecer una ética del servicio público basada en los valores definidos en el Código de Integridad. "/>
    <m/>
    <m/>
    <m/>
    <s v="3-2019-2689"/>
    <m/>
    <m/>
    <m/>
    <m/>
    <m/>
    <m/>
    <m/>
  </r>
  <r>
    <s v="GESTIÓN"/>
    <x v="7"/>
    <x v="1"/>
    <s v="GESTIÓN DEL TALENTO HUMANO"/>
    <x v="1"/>
    <s v="PROCESOS"/>
    <m/>
    <m/>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s v="Efectividad"/>
    <s v="Técnico DGC"/>
    <s v="Profesional Especializado"/>
    <s v="Director (a) de Gestión Corporativa"/>
    <s v="ND"/>
    <n v="0.9"/>
    <n v="0.91"/>
    <n v="0.92"/>
    <n v="0.93"/>
    <x v="0"/>
    <x v="5"/>
    <x v="5"/>
    <x v="1"/>
    <x v="1"/>
    <m/>
    <m/>
    <m/>
    <m/>
    <m/>
    <m/>
    <m/>
    <m/>
    <s v="FINALIZADO"/>
    <s v="FINALIZADO"/>
    <s v="FINALIZADO"/>
    <s v="FINALIZADO"/>
    <s v="FINALIZADO"/>
    <s v="FINALIZADO"/>
    <s v="FINALIZADO"/>
    <s v="FINALIZADO"/>
    <s v="este indicador se ajusto en la vigencia 2019 con el indicador Percepción Positiva de las actividades de bienestar y capacitación"/>
    <m/>
    <m/>
    <m/>
  </r>
  <r>
    <s v="GESTIÓN"/>
    <x v="8"/>
    <x v="1"/>
    <s v="GESTIÓN ADMINISTRATIVA"/>
    <x v="1"/>
    <s v="PROCESOS"/>
    <m/>
    <m/>
    <m/>
    <s v="Promedio de las evaluaciones de satisfacción con calificación igual o superior a 3 (de 1 a 5) / Total de evaluaciones aplicadas"/>
    <s v="Nivel de percepción"/>
    <s v="Número de evaluaciones con calificación igual o superior a (3 -Buena)"/>
    <s v="Total de evalauciones aplicadas en el periodo"/>
    <s v="Indica el porcentaje de servidores que perciben la gestión desarrollada como satisfactoria_x000a_(aquellos servidores que califican las actividades en un rango de 3 – 5)"/>
    <s v="La población se entiende como el número de servidores que requirieron servicios administrativos"/>
    <s v="Cuadro de control de consolidación de solicitud de servicios"/>
    <s v="Documento de análisis de encuesta"/>
    <s v="nd"/>
    <s v="nd"/>
    <s v="Constante"/>
    <s v="Trimestral"/>
    <s v="Eficacia"/>
    <s v="Auxiliar administrativo de la DGC"/>
    <s v="Profesional Especializado"/>
    <s v="Director (a) de Gestión Corporativa"/>
    <s v="ND"/>
    <s v="ND"/>
    <s v="ND"/>
    <n v="0.9"/>
    <n v="0.9"/>
    <x v="0"/>
    <x v="1"/>
    <x v="1"/>
    <x v="4"/>
    <x v="0"/>
    <n v="0"/>
    <n v="1"/>
    <m/>
    <n v="1"/>
    <n v="0"/>
    <m/>
    <m/>
    <m/>
    <s v="Este indicador se reporta avance en el segundo trismestre"/>
    <m/>
    <m/>
    <m/>
    <m/>
    <m/>
    <m/>
    <m/>
    <s v="este indicador se ajusto en la vigencia 2019 con el indicador Percepción Positiva de las actividades de bienestar y capacitación"/>
    <m/>
    <m/>
    <m/>
  </r>
  <r>
    <s v="GESTIÓN"/>
    <x v="9"/>
    <x v="1"/>
    <s v="NOTIFICACIONES"/>
    <x v="1"/>
    <s v="PROCESOS"/>
    <m/>
    <m/>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s v="Eficacia"/>
    <s v="Auxiliar / Secretaria"/>
    <s v="Profesional Especializado"/>
    <s v="Director (a) de Gestión Corporativa"/>
    <s v="ND"/>
    <n v="1"/>
    <n v="1"/>
    <n v="1"/>
    <n v="1"/>
    <x v="0"/>
    <x v="0"/>
    <x v="0"/>
    <x v="1"/>
    <x v="1"/>
    <m/>
    <m/>
    <m/>
    <m/>
    <m/>
    <m/>
    <m/>
    <m/>
    <s v="FINALIZADO"/>
    <s v="FINALIZADO"/>
    <s v="FINALIZADO"/>
    <s v="ARMONIZADO"/>
    <s v="3-2019-2689"/>
    <m/>
    <m/>
    <m/>
    <s v="Se ajusta la medición del indicador con el # de actos administrativos notificados de manera indebida"/>
    <n v="2"/>
    <m/>
    <m/>
  </r>
  <r>
    <s v="GESTIÓN"/>
    <x v="10"/>
    <x v="1"/>
    <s v="NOTIFICACIONES"/>
    <x v="1"/>
    <s v="PROCESOS"/>
    <m/>
    <m/>
    <m/>
    <s v="Sumatoria de actos administrativos notificados de manera indebida"/>
    <s v="actos administrativos"/>
    <s v="Cantidad de actos administrativos notificados indebidamente"/>
    <s v="N.A."/>
    <s v="son aquellos actos administrativos (resoluciones, recursos, circulares, etc) mal notificados o dejados de notificar"/>
    <s v="N.A."/>
    <m/>
    <m/>
    <m/>
    <m/>
    <s v="Constante"/>
    <s v="Trimestral"/>
    <s v="Efectividad"/>
    <s v="Auxiliar / Secretaria"/>
    <s v="Profesional Especializado"/>
    <s v="Director (a) de Gestión Corporativa"/>
    <s v="ND"/>
    <s v="ND"/>
    <s v="ND"/>
    <n v="0"/>
    <n v="0"/>
    <x v="0"/>
    <x v="1"/>
    <x v="1"/>
    <x v="4"/>
    <x v="0"/>
    <n v="0"/>
    <n v="0"/>
    <n v="0"/>
    <n v="0"/>
    <n v="0"/>
    <m/>
    <m/>
    <m/>
    <s v="Resultado: Todos los actos administrativos se publicaron en los tiempos requeridos por los responsables de proceso (Personas jurídicas, Corporativa, Doctrina) y de acuerdo con la normatividad. Impacto: Positivo porque no hay demandas, personas o entidades que puedan resultar directamente afectadas por la indebida publicación o notificación."/>
    <m/>
    <m/>
    <m/>
    <s v="3-2019-2689"/>
    <m/>
    <m/>
    <m/>
    <s v="se deben ajustar las programaciones trimestrales  a cero"/>
    <m/>
    <m/>
    <m/>
  </r>
  <r>
    <s v="GESTIÓN"/>
    <x v="11"/>
    <x v="1"/>
    <s v="GESTIÓN CONTRACTUAL"/>
    <x v="1"/>
    <s v="PROCESOS"/>
    <m/>
    <m/>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s v="Eficacia"/>
    <s v="Auxiliar / Secretaria"/>
    <s v="Profesional Especializado"/>
    <s v="Director (a) de Gestión Corporativa"/>
    <s v="ND"/>
    <n v="1"/>
    <n v="1"/>
    <n v="1"/>
    <n v="1"/>
    <x v="0"/>
    <x v="0"/>
    <x v="0"/>
    <x v="1"/>
    <x v="1"/>
    <m/>
    <m/>
    <m/>
    <m/>
    <m/>
    <m/>
    <m/>
    <m/>
    <s v="FINALIZADO"/>
    <s v="FINALIZADO"/>
    <s v="FINALIZADO"/>
    <s v="FINALIZADO"/>
    <s v="FINALIZADO"/>
    <s v="FINALIZADO"/>
    <s v="FINALIZADO"/>
    <s v="FINALIZADO"/>
    <s v="Indicador armonizado con &quot;Porcentaje de contratos adjudicados&quot; en el 1er trimestre de 2019"/>
    <m/>
    <m/>
    <m/>
  </r>
  <r>
    <s v="GESTIÓN"/>
    <x v="12"/>
    <x v="1"/>
    <s v="GESTIÓN CONTRACTUAL"/>
    <x v="1"/>
    <s v="PROCESOS"/>
    <m/>
    <m/>
    <m/>
    <s v="Sumatoria del número de contratos adjudicados / total de contratos programados en el Plan Anual de Adquisiciones (PAA)"/>
    <s v="Contratos adjudicados"/>
    <s v="Cantidad de Contratos de funcionamiento adjudicados"/>
    <s v="Número de contratos programados en el PAA"/>
    <s v="Contratos con minuta elaborada y formalizada"/>
    <s v="lineas de contratación programadas en el PAA"/>
    <s v="Matriz de control de contratos"/>
    <s v="Plan Anual de Adquisiciones"/>
    <s v="nd"/>
    <s v="nd"/>
    <s v="Constante"/>
    <s v="Trimestral"/>
    <s v="Eficacia"/>
    <s v="Auxiliar / Secretaria"/>
    <s v="Profesional Especializado"/>
    <s v="Director (a) de Gestión Corporativa"/>
    <s v="ND"/>
    <s v="ND"/>
    <s v="ND"/>
    <n v="1"/>
    <n v="1"/>
    <x v="0"/>
    <x v="1"/>
    <x v="1"/>
    <x v="5"/>
    <x v="0"/>
    <n v="0.3"/>
    <n v="0.5"/>
    <n v="0.7"/>
    <n v="1"/>
    <n v="0.55800000000000005"/>
    <m/>
    <m/>
    <m/>
    <s v="Resultado: El grupo de abogados del área de contratación generaron PROCESOS de contratación, así: Uno por Acuerdo Marco de Precios, uno (1) por la modalidad de licitación pública, uno (1) por mínima cuantía y sesenta y nueve (69) por la modalidad de directa impacto: Impacto favorable por cuanto se generaron bienes y servicios para el logro de los fines de la Secretaría Jurídica Distrital_x000a_"/>
    <m/>
    <m/>
    <m/>
    <s v="3-2019-2689"/>
    <m/>
    <m/>
    <m/>
    <m/>
    <m/>
    <m/>
    <m/>
  </r>
  <r>
    <s v="ACCIÓN"/>
    <x v="13"/>
    <x v="1"/>
    <s v="GESTIÓN DOCUMENTAL"/>
    <x v="1"/>
    <s v="PROCESOS"/>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s v="Suma"/>
    <s v="Trimestral"/>
    <s v="Eficacia"/>
    <s v="Contratista"/>
    <s v="Contratista"/>
    <s v="Director (a) de Gestión Corporativa"/>
    <s v="ND"/>
    <s v="ND"/>
    <n v="0.3"/>
    <n v="0.5"/>
    <n v="0.2"/>
    <x v="0"/>
    <x v="1"/>
    <x v="6"/>
    <x v="6"/>
    <x v="0"/>
    <n v="0.11"/>
    <n v="0.14000000000000001"/>
    <n v="0.15"/>
    <n v="0.13"/>
    <n v="0.11"/>
    <m/>
    <m/>
    <m/>
    <s v="TRD aprobada por el consejo distrital  de archivos;  inicio de la centralización de los archivos de gestión e intervención de los mismos; primera jornada de capacitación y sensibilización del sistema de gestión documental, atendiendo a lo dispuesto en el contrato interadminitrativo No 130-2018 suscrito con el Archivo General de la Nación el cual tiene por objeto “Intervenir documentalmente los archivos de la Secretaría Jurídica Distrital.” Con el fin de adelantar los PROCESOS archivísticos, promover el desarrollo de los archivos como centros de información, salvaguardar el patrimonio documental, cumplir con la política pública Anticorrupción de Bogotá y superar las deficiencias detectadas en la organización de los archivos desde la creación de la entidad. En el mes de enero, se llevó a cabo la revisión conjunta de los planes de Dirección y sus planes subsidiarios, así como las acciones logísticas necesarias para dar inicio a las actividades operativas del contrato No. 130-2018, en virtud de lo anterior se realizó una visita de campo a las áreas destinadas para la custodia de los archivos de cada una de las dependencias, con el fin de determinar el volumen documental intervenir. Adicionalmente el Consejo Distrital de Archivo de Bogotá D.C por unanimidad de votos convalidaron la Tablas de Retención documental de la SJD, las cuales permiten a la SJD y al AGN proceder a la organización de los expedientes. Durante este periodo se realizaron 3 capacitaciones las cuales equivalen al 100% de lo programado para el mes de febrero, así mismo por medio del convenio 130 con el AGN se realizó la intervención de 8 ml de la serie historias laborales, y se adelanta la centralización de los archivos de la Dirección de Gestión Corporativa de la SJD._x000a_"/>
    <m/>
    <m/>
    <m/>
    <s v="3-2019-2689"/>
    <m/>
    <m/>
    <s v="3-2019-2689"/>
    <m/>
    <m/>
    <m/>
    <m/>
  </r>
  <r>
    <s v="ACCIÓN"/>
    <x v="14"/>
    <x v="1"/>
    <s v="GESTION ADMINISTRATIVA"/>
    <x v="1"/>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s v="Suma"/>
    <s v="Trimestral"/>
    <s v="Eficacia"/>
    <m/>
    <m/>
    <m/>
    <s v="ND"/>
    <s v="ND"/>
    <n v="1"/>
    <n v="1"/>
    <n v="1"/>
    <x v="0"/>
    <x v="1"/>
    <x v="0"/>
    <x v="4"/>
    <x v="0"/>
    <n v="0"/>
    <n v="0.4"/>
    <n v="0.4"/>
    <n v="0.2"/>
    <n v="0"/>
    <m/>
    <m/>
    <m/>
    <s v="No obstante que la medición se reporta los avances a partir del segundo trimestre, en el primer trimestre se efectuó revisión a las especificaciones técnicas para la conratación"/>
    <m/>
    <m/>
    <m/>
    <s v="3-2019-2689"/>
    <m/>
    <m/>
    <s v="3-2019-2689"/>
    <m/>
    <m/>
    <m/>
    <m/>
  </r>
  <r>
    <s v="ACCIÓN"/>
    <x v="15"/>
    <x v="2"/>
    <s v="GESTIÓN DISCIPLINARIA DISTRITAL"/>
    <x v="2"/>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s v="Suma"/>
    <s v="Trimestral"/>
    <s v="Eficacia"/>
    <s v="Profesional universitario grado15"/>
    <s v="Profesional universitario grado15 "/>
    <s v="Director (a) Distrital de Asuntos Disciplinarios"/>
    <n v="0"/>
    <n v="2"/>
    <n v="2"/>
    <n v="2"/>
    <n v="2"/>
    <x v="1"/>
    <x v="6"/>
    <x v="7"/>
    <x v="4"/>
    <x v="0"/>
    <n v="0"/>
    <n v="1"/>
    <n v="1"/>
    <n v="0"/>
    <n v="0"/>
    <m/>
    <m/>
    <m/>
    <s v="Para el primer trimestre de 2019 no se tiene programado avance, sin embargo la Dirección ha realizado  el levantamiento de los insumos para la construcción de las directrices en materia de política pública, mediante el Comité Distrital de Asuntos Disciplinarios realizado el día 21 de febrero de la presente anualidad con las observaciones y requerimientos de las cabezas de sector frente a los temas en materia disciplinaria, como en el diálogo ciudadano el cual, se contó con la participación de entidades vinculadas y adscritas quien aportaron ideas para la construcción de las políticas públicas en materia disciplinaria para la vigencia 2019._x000a_"/>
    <m/>
    <m/>
    <m/>
    <s v="3-2019-2676"/>
    <m/>
    <m/>
    <m/>
    <s v="CREACIÓN"/>
    <s v="VERSIÓN  1"/>
    <s v="ND"/>
    <s v="ND"/>
  </r>
  <r>
    <s v="ACCIÓN"/>
    <x v="16"/>
    <x v="0"/>
    <s v="GESTIÓN DISCIPLINARIA DISTRITAL"/>
    <x v="2"/>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s v="Suma"/>
    <s v="Trimestral"/>
    <s v="Eficacia"/>
    <s v="Profesional universitario grado15"/>
    <s v="Profesional universitario grado15"/>
    <s v="Director (a) Distrital de Asuntos Disciplinarios"/>
    <n v="0"/>
    <n v="2000"/>
    <n v="4000"/>
    <n v="4000"/>
    <n v="2000"/>
    <x v="1"/>
    <x v="7"/>
    <x v="8"/>
    <x v="7"/>
    <x v="0"/>
    <n v="527"/>
    <n v="1057"/>
    <n v="1000"/>
    <n v="1000"/>
    <n v="584"/>
    <m/>
    <m/>
    <m/>
    <s v="Para el primer trimestre de 2019 se tiene programado un avance del 20% el cual se cumplió de manera satisfactoria, lo que conlleva a la realizar la orientación a 527 servidores públicos de las siguientes entidades: IDU, Secretaría Distrital del Hábitat, UAE Catastro Distrital, Secretaria Distrital de Desarrollo Económico, Secretaría de Gobierno y Secretaría Jurídica Distrital, en los temas relacionados a la responsabilidad disciplinaria._x000a_Con esta avance de meta, logramos el mejoramiento en el conocimiento de la  responsabilidad disciplinaria de los servidores públicos del Distrito Capital para la mitigación de las conductas disciplinarias, Generando dentro de los Servidores y contratistas de los diferentes sectores del Distrito un gusto y un interés por el tema disciplinario,  beneficiando así a los Servidores Públicos para un mejor y mayor desempeño en sus funciones y al funcionamiento de las mismas entidades Distritales._x000a_Así mismo se realizó un trabajo colaborativo entre las entidades participantes y la Secretaría Jurídica Distrital generando confianza y respaldo frente a los temas disciplinarios, convirtiéndose la Dirección Distrital de Asuntos Disciplinarios como una Dirección el cual determina lineamientos en materia disciplinaria._x000a_Generando un impacto positivo frente a las demás entidades del Distrito, las cuales, solicitan la presencia institucional de la Secretaría Jurídica Distrital cuando se abordan temas relacionados en materia disciplinaria.  _x000a_"/>
    <m/>
    <m/>
    <m/>
    <s v="3-2019-2676"/>
    <m/>
    <m/>
    <m/>
    <s v="CREACIÓN"/>
    <s v="VERSIÓN  1"/>
    <s v="ND"/>
    <s v="ND"/>
  </r>
  <r>
    <s v="ACCIÓN"/>
    <x v="17"/>
    <x v="0"/>
    <s v="GESTIÓN DISCIPLINARIA DISTRITAL"/>
    <x v="2"/>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s v="Suma"/>
    <s v="Trimestral"/>
    <s v="Eficacia"/>
    <s v="Profesional universitario grado15"/>
    <s v="Profesional universitario grado15"/>
    <s v="Director (a) Distrital de Asuntos Disciplinarios"/>
    <n v="1"/>
    <n v="1"/>
    <n v="2"/>
    <n v="1"/>
    <n v="0"/>
    <x v="2"/>
    <x v="0"/>
    <x v="7"/>
    <x v="8"/>
    <x v="0"/>
    <n v="0.05"/>
    <n v="0.35"/>
    <n v="0.35"/>
    <n v="0.25"/>
    <n v="0.05"/>
    <m/>
    <m/>
    <m/>
    <s v="Para el primer trimestre de 2019 se tiene programado un avance del 0.5% el cual se cumplió de manera satisfactoria, lo que conlleva a realizar actividades orientadas  la etapa precontractual con el acompañamiento y apoyo de la Dirección de gestión corporativa, Dirección de Política e informática y  la Dirección Distrital de Inspección Vigilancia y Control de personas Jurídicas sin ánimo de lucro._x000a_"/>
    <m/>
    <m/>
    <m/>
    <s v="3-2019-2676"/>
    <m/>
    <m/>
    <m/>
    <s v="CREACIÓN"/>
    <s v="VERSIÓN  1"/>
    <s v="ND"/>
    <s v="ND"/>
  </r>
  <r>
    <s v="GESTIÓN"/>
    <x v="18"/>
    <x v="1"/>
    <s v="GESTIÓN DISCIPLINARIA DISTRITAL"/>
    <x v="2"/>
    <s v="PLAN DE GESTIÓN"/>
    <m/>
    <m/>
    <m/>
    <s v="Porcentaje de avance en la implementación de la herramienta de seguimiento y control a conductas con mayor incidencia disiciplinaria"/>
    <s v="Herramienta de seguimiento y control"/>
    <m/>
    <m/>
    <m/>
    <m/>
    <m/>
    <m/>
    <m/>
    <m/>
    <s v="Suma"/>
    <s v="Trimestral"/>
    <s v="Eficacia"/>
    <s v="Profesional universitario grado15"/>
    <s v="Profesional universitario grado15"/>
    <s v="Director (a) Distrital de Asuntos Disciplinarios"/>
    <s v="ND"/>
    <n v="0.6"/>
    <n v="0.4"/>
    <m/>
    <m/>
    <x v="0"/>
    <x v="8"/>
    <x v="9"/>
    <x v="9"/>
    <x v="2"/>
    <m/>
    <m/>
    <m/>
    <m/>
    <m/>
    <m/>
    <m/>
    <m/>
    <s v="CUMPLIDO"/>
    <s v="CUMPLIDO"/>
    <s v="CUMPLIDO"/>
    <s v="CUMPLIDO"/>
    <m/>
    <m/>
    <m/>
    <m/>
    <m/>
    <m/>
    <m/>
    <m/>
  </r>
  <r>
    <s v="GESTIÓN"/>
    <x v="19"/>
    <x v="1"/>
    <s v="CONTROL INTERNO DISCIPLINARIO"/>
    <x v="2"/>
    <s v="PLAN DE GESTIÓN"/>
    <s v="PROCESOS"/>
    <m/>
    <m/>
    <s v="Sumatoria de las quejas disiciplinarias evaluadas / Total de quejas radicadas"/>
    <s v="Quejas evaluadas"/>
    <s v="Número de quejas evaluadas"/>
    <s v="Número de quejas disiciplinarias radicadas"/>
    <s v="Total de quejas disiciplinarias que cuenten con proyecto de decisión que en derecho corresponde"/>
    <s v="Total de quejas disiciplinarias formales cuyo merito originó una actuación disciplinaria"/>
    <s v="MEMORANDOS DE  - PLANILLA"/>
    <s v="ACTAS DE REPARTO"/>
    <s v="nd"/>
    <s v="nd"/>
    <s v="Constante"/>
    <m/>
    <s v="Eficacia"/>
    <m/>
    <m/>
    <m/>
    <m/>
    <s v="ND"/>
    <s v="ND"/>
    <n v="1"/>
    <n v="1"/>
    <x v="0"/>
    <x v="1"/>
    <x v="1"/>
    <x v="2"/>
    <x v="0"/>
    <n v="1"/>
    <n v="1"/>
    <n v="1"/>
    <n v="1"/>
    <n v="1"/>
    <m/>
    <m/>
    <m/>
    <s v="Se recibieron ,radicadron, numeraron y repartieron 47 quejas que llegaron a la Dirección, las cuales se evaluaron y se proyectaron los autos respectivos"/>
    <m/>
    <m/>
    <m/>
    <s v="3-2019-2676"/>
    <m/>
    <m/>
    <m/>
    <m/>
    <m/>
    <m/>
    <m/>
  </r>
  <r>
    <s v="GESTIÓN"/>
    <x v="20"/>
    <x v="1"/>
    <s v="CONTROL INTERNO DISCIPLINARIO"/>
    <x v="2"/>
    <s v="PLAN DE GESTIÓN"/>
    <s v="PROCESOS"/>
    <m/>
    <m/>
    <s v="Sumatoria de las quejas disiciplinarias "/>
    <s v="Quejas radicadas"/>
    <s v="Asuntos recepcionados "/>
    <s v="Asunto Tramitados "/>
    <s v="suma del numero de PQR´S "/>
    <s v="suma del numero de asuntos que se tramitan"/>
    <s v="SIGA, SDQS"/>
    <s v="SIGA, SDQS"/>
    <s v="nd"/>
    <s v="nd"/>
    <s v="Constante"/>
    <m/>
    <s v="Eficacia"/>
    <m/>
    <m/>
    <m/>
    <m/>
    <m/>
    <n v="1"/>
    <n v="1"/>
    <n v="1"/>
    <x v="3"/>
    <x v="9"/>
    <x v="0"/>
    <x v="1"/>
    <x v="1"/>
    <m/>
    <m/>
    <m/>
    <m/>
    <m/>
    <m/>
    <m/>
    <m/>
    <s v="FINALIZADO"/>
    <s v="FINALIZADO"/>
    <s v="FINALIZADO"/>
    <s v="FINALIZADO"/>
    <m/>
    <m/>
    <m/>
    <m/>
    <m/>
    <m/>
    <m/>
    <m/>
  </r>
  <r>
    <s v="GESTIÓN"/>
    <x v="21"/>
    <x v="1"/>
    <s v="GESTIÓN DISCIPLINARIA DISTRITAL"/>
    <x v="2"/>
    <s v="PLAN DE GESTIÓN"/>
    <s v="PROCESOS"/>
    <m/>
    <m/>
    <s v="Porcentaje de avance en la metodología de verificación de la impelementación y actualización del SID"/>
    <s v="Metodología de verificación"/>
    <m/>
    <m/>
    <m/>
    <m/>
    <m/>
    <m/>
    <m/>
    <m/>
    <s v="Suma"/>
    <s v="Trimestral"/>
    <s v="Eficacia"/>
    <m/>
    <m/>
    <m/>
    <s v="ND"/>
    <n v="0.4"/>
    <s v="CUMPLIDO"/>
    <m/>
    <m/>
    <x v="0"/>
    <x v="10"/>
    <x v="10"/>
    <x v="4"/>
    <x v="0"/>
    <m/>
    <m/>
    <m/>
    <m/>
    <m/>
    <m/>
    <m/>
    <m/>
    <s v="CUMPLIDO"/>
    <s v="CUMPLIDO"/>
    <s v="CUMPLIDO"/>
    <s v="CUMPLIDO"/>
    <s v="CUMPLIDO"/>
    <s v="CUMPLIDO"/>
    <s v="CUMPLIDO"/>
    <s v="CUMPLIDO"/>
    <s v="FALTA FICHA "/>
    <m/>
    <m/>
    <m/>
  </r>
  <r>
    <s v="GESTIÓN"/>
    <x v="22"/>
    <x v="0"/>
    <s v="GESTIÓN JUDICIAL Y EXTRAJUDICIAL DEL DISTRITO"/>
    <x v="3"/>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s v="Constante"/>
    <s v="Trimestral"/>
    <s v="Eficacia"/>
    <s v="Profesional Universitario Grado 1"/>
    <s v="Profesional Universitario Grado 1"/>
    <s v="Director(a) Distirtal de Defensa Judicial y Prevención del Daño Antijurídico  "/>
    <s v="ND"/>
    <n v="1"/>
    <n v="1"/>
    <n v="1"/>
    <n v="1"/>
    <x v="0"/>
    <x v="0"/>
    <x v="0"/>
    <x v="10"/>
    <x v="0"/>
    <n v="0.2"/>
    <n v="0.5"/>
    <n v="0.15"/>
    <n v="0.15"/>
    <n v="0.2"/>
    <m/>
    <m/>
    <m/>
    <s v="Para el primer trimestre de 2019 se tiene programado un avance del 20% el cual se cumplió de manera satisfactoria, lo que conlleva a realizar actividades orientadas al mejoramiento de la información contenida en el SIPROJ. Durante el primer trimestre de 2019 en la Secretaría Jurídica Distrital se notificaron 292 . Con la Circular N. 002 de 2019 La Dirección Distrital de Defensa Judicial y Prevención del Daño Antijurídico de la Secretaría Jurídica Distrital, dio a conocer el cronograma de mesas de trabajo con cada una de las entidades y organismos del Distrito Capital, con el fin de hacer seguimiento, y en caso de ser necesario, actualizar, corregir y/o depurar la información registrada por cada una.  En dicha Circular se convocó a todas las entidades a mesas de trabajo las cuales deberán estar integradas por los jefes de las oficinas jurídicas o la quien haga sus veces, de control interno, financieras, el gestor del sistema designado, junto con el respectivo grupo de trabajo y los administradores generales del SIPROJ-WEB._x000a_"/>
    <m/>
    <m/>
    <m/>
    <s v="3-2019-2642 / 3-2019-3167"/>
    <m/>
    <m/>
    <m/>
    <s v="FALTA FICHA "/>
    <m/>
    <m/>
    <m/>
  </r>
  <r>
    <s v="ACCIÓN"/>
    <x v="23"/>
    <x v="2"/>
    <s v="GESTIÓN JUDICIAL Y EXTRAJUDICIAL DEL DISTRITO"/>
    <x v="3"/>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x v="4"/>
    <x v="11"/>
    <x v="11"/>
    <x v="11"/>
    <x v="0"/>
    <n v="0.82"/>
    <n v="0.82"/>
    <n v="0.82"/>
    <n v="0.82"/>
    <n v="0.9"/>
    <m/>
    <m/>
    <m/>
    <s v="El  90% está representado en el valor de las pretensiones indexadas de los PROCESOS que finalizaron con fallo a favor de las entidades del Distrito Capital. El impacto del éxito de eficiencia fiscal acumulado en términos de pretensiones indexadas ha permitido ahorrar a la ciudad $3.4 Billones de pesos aproximadamente, y el D.C. ha sido condenado en cerca de 377 mil millones de pesos._x000a_VALOR CONTINGENTE JUDICIAL: De acuerdo con la última valoración trimestral del contingente judicial, reportado por la Secretaría Distrital de Hacienda, con corte al 31 de diciembre de 2018, el valor del contingente judicial asciende a $4,6 billones de pesos._x000a_ _x000a_Es importante resaltar que el valor del contingente judicial es una valoración estimada de la suma que tendría que pagar el Distrito Capital en caso de perder todos los PROCESOS judiciales en contra, valorados al momento de la estimación económica del riesgo de pérdida._x000a_"/>
    <m/>
    <m/>
    <m/>
    <s v="3-2019-2642"/>
    <m/>
    <m/>
    <m/>
    <s v="MODIFICACIÓN"/>
    <s v="VERSIÓN  2"/>
    <m/>
    <m/>
  </r>
  <r>
    <s v="GESTIÓN"/>
    <x v="24"/>
    <x v="0"/>
    <s v="GESTIÓN JUDICIAL Y EXTRAJUDICIAL DEL DISTRITO"/>
    <x v="3"/>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s v="Suma"/>
    <s v="Trimestral"/>
    <s v="Eficacia"/>
    <s v="Profesional Universitario Grado 1"/>
    <s v="Profesional Universitario Grado 1"/>
    <s v="Director(a) Distirtal de Defensa Judicial y Prevención del Daño Antijurídico  "/>
    <s v="ND"/>
    <n v="2"/>
    <n v="2"/>
    <n v="2"/>
    <n v="2"/>
    <x v="0"/>
    <x v="12"/>
    <x v="7"/>
    <x v="4"/>
    <x v="0"/>
    <n v="0"/>
    <n v="1"/>
    <n v="0"/>
    <n v="1"/>
    <n v="0"/>
    <m/>
    <m/>
    <m/>
    <s v="La Dirección se encuentra participando de manera activa en el PROYECTO DE ACTO ADMINISTRATIVO SOBRE PREVENCIÓN DEL DAÑO Y POLITICAS DE DEFENSA. De manera complementaria, desde la Dirección se han proyectado los siguientes actos administrativos: Resolución 009 La Dirección se encuentra participando de manera activa en el PROYECTO DE ACTO ADMINISTRATIVO SOBRE PREVENCIÓN DEL DAÑO Y POLITICAS DE DEFENSA._x000a_Decreto No 2  Por medio del cual se adoptan medidas administrativas para el cumplimiento de la sentencia proferida por el Tribunal Administrativo de Cundinamarca, Sección Primera, Subsección A en la Acción Popular No. 25000231500020050234501_x000a__x000a_"/>
    <m/>
    <m/>
    <m/>
    <s v="3-2019-2642"/>
    <m/>
    <m/>
    <m/>
    <s v="FALTA FICHA "/>
    <m/>
    <m/>
    <m/>
  </r>
  <r>
    <s v="ACCIÓN"/>
    <x v="25"/>
    <x v="0"/>
    <s v="GESTIÓN JUDICIAL Y EXTRAJUDICIAL DEL DISTRITO"/>
    <x v="3"/>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x v="5"/>
    <x v="13"/>
    <x v="12"/>
    <x v="12"/>
    <x v="0"/>
    <n v="0.82"/>
    <n v="0.82"/>
    <n v="0.82"/>
    <n v="0.82"/>
    <n v="0.83340000000000003"/>
    <m/>
    <m/>
    <m/>
    <s v="Alcanza un 83,34% de éxito prcoesal, representado por la cantidad de fallos a favor de las entidades del distrito como proporción del total de fallos en el periodo de análisis. "/>
    <m/>
    <m/>
    <m/>
    <s v="3-2019-2642"/>
    <m/>
    <m/>
    <m/>
    <s v="MODIFICACIÓN"/>
    <s v="VERSIÓN  2"/>
    <m/>
    <m/>
  </r>
  <r>
    <s v="GESTIÓN"/>
    <x v="26"/>
    <x v="0"/>
    <s v="GESTIÓN JUDICIAL Y EXTRAJUDICIAL DEL DISTRITO"/>
    <x v="3"/>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s v="Constante"/>
    <s v="Trimestral"/>
    <s v="Eficacia"/>
    <s v="Profesional Universitario Grado 1"/>
    <s v="Profesional Universitario Grado 1"/>
    <s v="Director(a) Distirtal de Defensa Judicial y Prevención del Daño Antijurídico  "/>
    <s v="ND"/>
    <n v="1"/>
    <n v="1"/>
    <n v="1"/>
    <n v="1"/>
    <x v="0"/>
    <x v="0"/>
    <x v="0"/>
    <x v="4"/>
    <x v="0"/>
    <n v="1"/>
    <n v="1"/>
    <n v="1"/>
    <n v="1"/>
    <n v="1"/>
    <m/>
    <m/>
    <m/>
    <s v="Los abogados de representación que tienen a cargo PROCESOS terminados que se encuentran en cumplimiento, relacionan 11 PROCESOS de alto impacto para Bogotá, entre los cuales se cuentan: _x000a_Descontaminación del Rio Bogotá, Ejes viales, Recuperación del Espacio Público  y Vendedores Informales estacionarios, Semi-estacionarios y Ambulantes que ocupan irregularmente el espacio público, _x000a_San Juan de Dios, Predio Cantarrana, Cerros Orientales, Comunidad Muisca de Bosa, Baños Públicos, Espacio Público, Gavilanes_x000a__x000a__x000a_"/>
    <m/>
    <m/>
    <m/>
    <s v="3-2019-2642"/>
    <m/>
    <m/>
    <m/>
    <s v="CREACIÓN"/>
    <s v="VERSIÓN  1"/>
    <m/>
    <m/>
  </r>
  <r>
    <s v="ACCIÓN"/>
    <x v="27"/>
    <x v="1"/>
    <s v="GESTIÓN NORMATIVA Y CONCEPTUAL"/>
    <x v="4"/>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s v="Eficiencia"/>
    <s v="Secretaria de la DDDAN"/>
    <s v="Contratista de la DDDAN"/>
    <s v="Director(a) de la DDDAN"/>
    <n v="23"/>
    <n v="22.7"/>
    <n v="22.5"/>
    <n v="22.3"/>
    <n v="22"/>
    <x v="6"/>
    <x v="14"/>
    <x v="13"/>
    <x v="13"/>
    <x v="0"/>
    <n v="22.3"/>
    <n v="22.3"/>
    <n v="22.3"/>
    <n v="22.3"/>
    <n v="13"/>
    <m/>
    <m/>
    <m/>
    <s v="Durante el primer trimestre de 2019 fueron emitidos 7 conceptos jurídicos en un tiempo promedio de 13 días hábiles, mejorando la meta de 22,3 días hábiles. Estos conceptos están relacionados con los siguientes temas:_x000a_(10 dias) Cuestionario sobre la cancelación del uso exclusivo de un bien común en una Propiedad Horizontal_x000a_(23 días) Regímen de inhabilidades e incompatibilidades para aspirar a cargos de elección popular en las entidades distritales_x000a_(11 Días)Definición del Plazo y obligaciones condicionales en los contratos estatales_x000a_(23 y 14 Días) Contratos de prestación de servicios profesionales (2) _x000a_(7 Días) Inhabilidad del contratista de prestación de servicios _x000a_(3 días) Interrogantes respecto del deber legal de la Secretarías Distritales de cumplir los Decretos Distritales_x000a_"/>
    <m/>
    <m/>
    <m/>
    <s v="3-2019-2614"/>
    <m/>
    <m/>
    <s v="  3-2019-2614"/>
    <s v="CREACIÓN"/>
    <s v="VERSIÓN  1"/>
    <s v="ND"/>
    <s v="ND"/>
  </r>
  <r>
    <s v="GESTIÓN"/>
    <x v="28"/>
    <x v="1"/>
    <s v="GESTIÓN NORMATIVA Y CONCEPTUAL"/>
    <x v="4"/>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m/>
    <m/>
    <m/>
    <m/>
    <s v="ND"/>
    <n v="1"/>
    <s v="CUMPLIDO"/>
    <s v="CUMPLIDO"/>
    <m/>
    <x v="0"/>
    <x v="0"/>
    <x v="14"/>
    <x v="9"/>
    <x v="2"/>
    <m/>
    <m/>
    <m/>
    <m/>
    <m/>
    <m/>
    <m/>
    <m/>
    <s v="CUMPLIDO"/>
    <s v="CUMPLIDO"/>
    <s v="CUMPLIDO"/>
    <s v="CUMPLIDO"/>
    <s v="CUMPLIDO"/>
    <s v="CUMPLIDO"/>
    <s v="CUMPLIDO"/>
    <s v="CUMPLIDO"/>
    <s v="CUMPLIDO"/>
    <s v="CUMPLIDO"/>
    <m/>
    <m/>
  </r>
  <r>
    <s v="GESTIÓN"/>
    <x v="29"/>
    <x v="1"/>
    <s v="GESTIÓN NORMATIVA Y CONCEPTUAL"/>
    <x v="4"/>
    <s v="PLAN DE GESTIÓN"/>
    <m/>
    <m/>
    <m/>
    <s v="Porcentaje de Implementación de la herramienta de seguimiento de la DDDAN"/>
    <s v="Herramienta de Seguimiento"/>
    <s v="Por definir"/>
    <s v="Por definir"/>
    <s v="Por definir"/>
    <s v="Por definir"/>
    <s v="Por definir"/>
    <s v="Por definir"/>
    <s v="Por definir"/>
    <s v="Por definir"/>
    <s v="Suma"/>
    <m/>
    <m/>
    <m/>
    <m/>
    <m/>
    <s v="ND"/>
    <n v="0.6"/>
    <n v="0.4"/>
    <s v="CUMPLIDO"/>
    <s v="CUMPLIDO"/>
    <x v="0"/>
    <x v="8"/>
    <x v="9"/>
    <x v="9"/>
    <x v="2"/>
    <m/>
    <m/>
    <m/>
    <m/>
    <m/>
    <m/>
    <m/>
    <m/>
    <s v="CUMPLIDO"/>
    <s v="CUMPLIDO"/>
    <s v="CUMPLIDO"/>
    <s v="CUMPLIDO"/>
    <s v="CUMPLIDO"/>
    <s v="CUMPLIDO"/>
    <s v="CUMPLIDO"/>
    <m/>
    <m/>
    <m/>
    <m/>
    <m/>
  </r>
  <r>
    <s v="GESTIÓN"/>
    <x v="30"/>
    <x v="1"/>
    <s v="GESTIÓN NORMATIVA Y CONCEPTUAL"/>
    <x v="4"/>
    <s v="PLAN DE GESTIÓN"/>
    <m/>
    <m/>
    <m/>
    <m/>
    <m/>
    <m/>
    <s v="Por definir"/>
    <s v="Por definir"/>
    <s v="Por definir"/>
    <s v="Por definir"/>
    <s v="Por definir"/>
    <s v="Por definir"/>
    <s v="Por definir"/>
    <s v="Suma"/>
    <m/>
    <s v="Efectividad"/>
    <m/>
    <m/>
    <m/>
    <s v="ND"/>
    <s v="ND"/>
    <s v="ND"/>
    <n v="1"/>
    <m/>
    <x v="0"/>
    <x v="1"/>
    <x v="1"/>
    <x v="0"/>
    <x v="0"/>
    <n v="0.25"/>
    <n v="0.25"/>
    <n v="0.25"/>
    <n v="0.25"/>
    <n v="0.25"/>
    <m/>
    <m/>
    <m/>
    <s v="Tuvieron lugar 54 mesas de trabajo para la discusión de Proyectos de Decreto y/o algunos otros asuntos de índole jurídica, las cuales han sido útiles para generar 8 actos administrativos._x000a_ _x000a_1.       Demanda contra Decreto 565/2017 - Humedales_x000a_2.       Instancias de coordinación_x000a_3.       Acciones predio Monteverde Humedal la Vaca_x000a_4.       Proyectos de Decreto Distrital de instancias de coordinación_x000a_5.       Revisión proyectos de Decreto Distrital racionalización de instancias SDG_x000a_6.       Revisión proyecto de Decreto único de Educación_x000a_7.       Revisión proyectos de Decreto Distrital de la SDCRD en trámite_x000a_8.       Revisión temas IDPYBA Delegación_x000a_9.       Proyecto modificación Decreto Distrital 351 de 2017_x000a_10.   Proyectos de Decretos y Acuerdos de la SDS_x000a_11.   Revisión observaciones proyecto de Decreto sobre embellecimiento fachadas_x000a_12.   Reglamentación Acuerdo Distrital 735 de 2019_x000a_13.   Publicación PP Transparencia_x000a_14.   Revisión proyecto de Decreto reglamentación Consejos locales de Gobierno_x000a_15.   Revisión comentarios y proyectos de comentarios de Acuerdo_x000a_16.   Revisión relación proyectos de Acuerdo y Decreto para trámite de firma del Alcalde_x000a_17.   Proyecto de Decreto Distrital asignación competencia disciplinaria Alcalde en SJD_x000a_18.   Revisión Proyecto de Decreto Único SED_x000a_19.   Proyecto de Decreto estacionamiento en vía_x000a_20.   Solicitud modificación Directiva 005 de 2018 - Alcalde Mayor_x000a_21.   Revisión proyecto de Convenio Acce Norte II_x000a_22.   Revisión Proyecto de Decreto SUGA y VIARTE_x000a_23.   Revisión trámite de actos posesión cabildos indígenas de Bogotá_x000a_24.   Definir acciones diálogos ciudadanos año 2019_x000a_25.   Concepto vacantes Consejo de Justicia_x000a_26.   Concepto 1848 de 2017 - Consejo de Estado - SCSR_x000a_27.   Resolución Manual de Funciones SJD_x000a_28.   Modificación Directiva N 005 de 2018_x000a_29.   Proyecto de Decreto Fenicia_x000a_30.   Proyecto modificación Directiva APP_x000a_31.   Proyecto de Decreto Distrital pico y placa emergencia ambiental_x000a_32.   Revisión trámite de Decretos Distritales PROCESOS disciplinarios competencia Alcalde Mayor_x000a_33.   Proyecto de circular conjunta lineamientos Venezolanos_x000a_34.   Revisión Resolución instrumentos Archivísticos PGD - PINAR - TRD_x000a_35.   Revisión proyecto de Decreto mecanismos de cargas urbanísticas_x000a_36.   Proyectos Decreto Distrital modificación estructura organizacional de SDG_x000a_37.   Revisión Resolución costos de reproducción_x000a_38.   Revisión Resolución Instrumentos Archivísticos TRD_x000a_39.   Trámite solicitud revocatoria directa Decreto Distrital 674 de 2018_x000a_40.   Jornada comunicación de avances sesión 11 de diciembre de 2018 - Comisión intersectorial SIGD_x000a_41.   Proyecto Acuerdo Distrital organización y funcionamiento de las localidades_x000a_42.   Revisión proyecto de Decreto Distrital revocatoria Decreto Distrital 674 de 2018_x000a_43.   Revisión del proyecto de Resolución que modifica Resolución 436/11 SG Cumplimiento fallo Guadalupe_x000a_44.   Publicidad en movimiento - Decreto Distrital 506 de 2003_x000a_45.   Proyecto de Decreto SUGA_x000a_46.   Decreto aprovechamiento económico de las APP_x000a_47.   Requisitos urbanos licitación CAD_x000a_48.   Revisión Resolución TRD_x000a_49.   Revisión conjunta del proyecto de Resolución de Modificación de las Resoluciones 042/2012 y 044 /2013 (María Paz)_x000a_50.   Temas Registro Instrumentos Públicos_x000a_51.   Revisión proyecto Voto Nacional_x000a_52.   Creación del Sistema Local de Coordinación_x000a_53.   Revisión pacto por la Transparencia para la lucha contra la corrupción_x000a_54.   Propuesta política de tratamiento de datos en el DC / Directiva intercambio de información de datos_x000a__x000a_Por último, adicional a los descrito anteriormente y dando cumplimiento a la Resolución 102 de 2017 de la Secretaría Jurídica Distrital, modificada por la Resolución 121 de 2017 de la Secretaría Jurídica Distrital que instituyó el Comité de Doctrina con el objeto de analizar, definir, determinar y orientar el ejercicio de la actividad conceptual al interior de la Secretaría Jurídica Distrital, en el periodo se han realizado 3 Comités así:_x000a_- Fecha 30/01/2019. Temas: Comités de conciliación en empresas de servicios públicos mixtos – Grupo de Energía._x000a_- Fecha 28/02/2019. Temas: concepto unificador reconocimiento y compensación de vacaciones._x000a_- Fecha 27/03/2019. Temas: improcedencia de la revocatoria de los actos administrativos expedidos por el Alcalde.._x000a_"/>
    <m/>
    <m/>
    <m/>
    <s v="3-2019-2614"/>
    <m/>
    <m/>
    <m/>
    <m/>
    <m/>
    <m/>
    <m/>
  </r>
  <r>
    <s v="GESTIÓN"/>
    <x v="31"/>
    <x v="1"/>
    <s v="GESTIÓN NORMATIVA Y CONCEPTUAL"/>
    <x v="4"/>
    <s v="PLAN DE GESTIÓN"/>
    <m/>
    <m/>
    <m/>
    <m/>
    <m/>
    <m/>
    <s v="Por definir"/>
    <s v="Por definir"/>
    <s v="Por definir"/>
    <s v="Por definir"/>
    <s v="Por definir"/>
    <s v="Por definir"/>
    <s v="Por definir"/>
    <s v="Suma"/>
    <m/>
    <m/>
    <m/>
    <m/>
    <m/>
    <s v="ND"/>
    <s v="ND"/>
    <n v="1"/>
    <s v="CUMPLIDO"/>
    <s v="CUMPLIDO"/>
    <x v="0"/>
    <x v="1"/>
    <x v="0"/>
    <x v="9"/>
    <x v="2"/>
    <m/>
    <m/>
    <m/>
    <m/>
    <m/>
    <m/>
    <m/>
    <m/>
    <s v="CUMPLIDO"/>
    <s v="CUMPLIDO"/>
    <s v="CUMPLIDO"/>
    <s v="CUMPLIDO"/>
    <m/>
    <m/>
    <m/>
    <s v="CUMPLIDO"/>
    <s v="CUMPLIDO"/>
    <s v="CUMPLIDO"/>
    <m/>
    <m/>
  </r>
  <r>
    <s v="ACCIÓN"/>
    <x v="32"/>
    <x v="2"/>
    <s v="INSPECCIÓN VIGILANCIA Y CONTROL ESAL"/>
    <x v="5"/>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s v="Suma"/>
    <s v="Mensual"/>
    <s v="Eficacia"/>
    <s v="Profesional Universitario Grado 18/ Contratista"/>
    <s v="Profesional Universitario Grado 18/ Contratista"/>
    <s v="Director(a) Distirtal de Inspección Vigilancia y Control de PJ Sin Ánimo de Lucro"/>
    <n v="400"/>
    <n v="600"/>
    <n v="800"/>
    <n v="800"/>
    <n v="400"/>
    <x v="7"/>
    <x v="15"/>
    <x v="15"/>
    <x v="4"/>
    <x v="0"/>
    <n v="0"/>
    <n v="0"/>
    <n v="600"/>
    <n v="200"/>
    <m/>
    <m/>
    <m/>
    <m/>
    <s v="En el primer trimestre del 2019, se trabajó con las Direcciones Distritales de Asuntos Disciplinarios y Política e Informática con el fin de determinar el objeto contractual y las obligaciones para el contrato de Operador Logístico, así como adelantar los documentos previos de para la Licitación Pública. Así mismo, se gestionaron las revisiones con la Dirección de Gestión Corporativa para los ajustes correspondientes. Los cuales fueron radicados el 15 de marzo con el número 3-2019-2111._x000a_"/>
    <m/>
    <m/>
    <m/>
    <m/>
    <m/>
    <m/>
    <s v="3-2019-2710"/>
    <s v="CREACIÓN"/>
    <s v="VERSIÓN  1"/>
    <s v="ND"/>
    <s v="ND"/>
  </r>
  <r>
    <s v="ACCIÓN"/>
    <x v="33"/>
    <x v="0"/>
    <s v="INSPECCIÓN VIGILANCIA Y CONTROL ESAL"/>
    <x v="5"/>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s v="Creciente"/>
    <s v="Semestral"/>
    <s v="Eficacia"/>
    <s v="Profesional Universitario Grado 18 / Contratista"/>
    <s v="Profesional Universitario Grado 18 / Contratista"/>
    <s v="Director(a) Distirtal de Inspección Vigilancia y Control de PJ Sin Ánimo de Lucro"/>
    <n v="0.86"/>
    <n v="0.86099999999999999"/>
    <n v="0.86499999999999999"/>
    <n v="0.86699999999999999"/>
    <n v="0.87"/>
    <x v="8"/>
    <x v="16"/>
    <x v="16"/>
    <x v="4"/>
    <x v="0"/>
    <n v="0"/>
    <n v="0.87"/>
    <n v="0"/>
    <n v="0.87"/>
    <n v="0"/>
    <m/>
    <m/>
    <m/>
    <s v="El 92% correponde a la medición del 4to trimestre de 2018.  Durante el 1er trimestre de 2019 se adelantaron las gestiones administrativas correspondientes para adelantar las definiciones de los objetos contractuales, perfiles y hojas de vida, y su respectiva contratación_x000a_"/>
    <m/>
    <m/>
    <m/>
    <m/>
    <m/>
    <m/>
    <s v="3-2019-2710"/>
    <s v="CREACIÓN"/>
    <s v="VERSIÓN  1"/>
    <s v="ND"/>
    <s v="ND"/>
  </r>
  <r>
    <s v="GESTIÓN"/>
    <x v="34"/>
    <x v="0"/>
    <s v="INSPECCIÓN VIGILANCIA Y CONTROL ESAL"/>
    <x v="5"/>
    <s v="PLAN DE GESTIÓN"/>
    <m/>
    <m/>
    <m/>
    <s v="Porcentaje de avance del documento técnico para la formulación de política de IVC en el distrito capital"/>
    <s v="Documento Técnico"/>
    <s v="pendiente"/>
    <m/>
    <m/>
    <m/>
    <m/>
    <m/>
    <s v="nd"/>
    <s v="nd"/>
    <s v="Creciente"/>
    <s v="Trimestral"/>
    <s v="Eficacia"/>
    <m/>
    <m/>
    <m/>
    <s v="ND"/>
    <n v="0.3"/>
    <n v="0.6"/>
    <n v="1"/>
    <m/>
    <x v="0"/>
    <x v="17"/>
    <x v="10"/>
    <x v="2"/>
    <x v="0"/>
    <n v="0.1"/>
    <m/>
    <m/>
    <m/>
    <n v="0.1"/>
    <s v="CUMPLIDO"/>
    <s v="CUMPLIDO"/>
    <s v="CUMPLIDO"/>
    <s v="Se socializó la metodología realizada para la construcción del Documento Técnico en la Fase Preparatoria, según los lineamientos de la Secretaría Distrital de Planeación y la Guía para la formulación e implementación de políticas públicas del Distrito, se presentaron los antecedentes del trabajo realizado, la situación problemática definida, los sectores identificados que pueden trabajar principalmente los problemas encontrados, concluyendo que es un trabajo muy interesante, y pertinente en el marco de la inspección, vigilancia y control. Con esta actividad se da por cumplido el compromiso definido en el indicador_x000a_"/>
    <m/>
    <m/>
    <m/>
    <m/>
    <m/>
    <m/>
    <s v="3-2019-2710"/>
    <m/>
    <m/>
    <m/>
    <m/>
  </r>
  <r>
    <s v="GESTIÓN"/>
    <x v="35"/>
    <x v="2"/>
    <s v="INSPECCIÓN VIGILANCIA Y CONTROL ESAL"/>
    <x v="5"/>
    <s v="PLAN DE GESTIÓN"/>
    <m/>
    <m/>
    <m/>
    <s v="Porcentaje de avance en el fortalecmiento de un canal  de comunicaciónque optimice la atención a la ciudadanía"/>
    <m/>
    <m/>
    <m/>
    <m/>
    <m/>
    <m/>
    <m/>
    <m/>
    <m/>
    <s v="Suma"/>
    <s v="Trimestral"/>
    <s v="Eficacia"/>
    <m/>
    <m/>
    <m/>
    <s v="ND"/>
    <n v="1"/>
    <s v="CUMPLIDO"/>
    <s v="CUMPLIDO"/>
    <s v="CUMPLIDO"/>
    <x v="0"/>
    <x v="0"/>
    <x v="14"/>
    <x v="9"/>
    <x v="2"/>
    <m/>
    <m/>
    <m/>
    <m/>
    <m/>
    <m/>
    <m/>
    <m/>
    <s v="CUMPLIDO"/>
    <s v="CUMPLIDO"/>
    <s v="CUMPLIDO"/>
    <s v="CUMPLIDO"/>
    <s v="CUMPLIDO"/>
    <s v="CUMPLIDO"/>
    <s v="CUMPLIDO"/>
    <s v="CUMPLIDO"/>
    <s v="CUMPLIDO"/>
    <m/>
    <m/>
    <m/>
  </r>
  <r>
    <s v="GESTIÓN"/>
    <x v="36"/>
    <x v="3"/>
    <s v="INSPECCIÓN VIGILANCIA Y CONTROL ESAL"/>
    <x v="5"/>
    <s v="PLAN DE GESTIÓN"/>
    <m/>
    <m/>
    <m/>
    <s v="Porcentaje de avance de la estrategia para la optimización del SIPEJ"/>
    <m/>
    <m/>
    <m/>
    <m/>
    <m/>
    <m/>
    <m/>
    <m/>
    <m/>
    <s v="Suma"/>
    <s v="Trimestral"/>
    <s v="Eficacia"/>
    <m/>
    <m/>
    <m/>
    <s v="ND"/>
    <n v="1"/>
    <s v="CUMPLIDO"/>
    <s v="CUMPLIDO"/>
    <s v="CUMPLIDO"/>
    <x v="9"/>
    <x v="18"/>
    <x v="14"/>
    <x v="9"/>
    <x v="2"/>
    <m/>
    <m/>
    <m/>
    <m/>
    <m/>
    <m/>
    <m/>
    <m/>
    <s v="CUMPLIDO"/>
    <s v="CUMPLIDO"/>
    <s v="CUMPLIDO"/>
    <s v="CUMPLIDO"/>
    <s v="CUMPLIDO"/>
    <s v="CUMPLIDO"/>
    <s v="CUMPLIDO"/>
    <s v="CUMPLIDO"/>
    <s v="CUMPLIDO"/>
    <m/>
    <m/>
    <m/>
  </r>
  <r>
    <s v="GESTIÓN"/>
    <x v="37"/>
    <x v="1"/>
    <s v="INSPECCIÓN VIGILANCIA Y CONTROL ESAL"/>
    <x v="5"/>
    <s v="PLAN DE GESTIÓN"/>
    <m/>
    <m/>
    <m/>
    <s v="Procentaje de PROCESOS administrativos sancionatorios terminados"/>
    <m/>
    <s v="pendiente"/>
    <m/>
    <m/>
    <m/>
    <m/>
    <m/>
    <m/>
    <m/>
    <s v="Constante"/>
    <s v="Trimestral"/>
    <s v="Eficacia"/>
    <m/>
    <m/>
    <m/>
    <s v="ND"/>
    <n v="0.8"/>
    <n v="0.8"/>
    <n v="0.8"/>
    <n v="0.8"/>
    <x v="0"/>
    <x v="5"/>
    <x v="17"/>
    <x v="4"/>
    <x v="0"/>
    <n v="0.18"/>
    <n v="0.2"/>
    <n v="0.21"/>
    <n v="0.21"/>
    <n v="0.17759562841530055"/>
    <m/>
    <m/>
    <m/>
    <s v="Para la vigencia del 2019 se determinaron como línea base 366 PROCESOS, estableciendo una meta anual correspondiente al 80%, es decir un total de 293 PROCESOS con decisión definitiva._x000a_De esta manera, durante el primer trimestre se profirieron un total de 65 Resoluciones finales que culminaron el proceso administrativo sancionatorio, dando cumplimiento a la meta establecida_x000a_"/>
    <m/>
    <m/>
    <m/>
    <m/>
    <m/>
    <m/>
    <s v="3-2019-2710"/>
    <s v="CUMPLIDO"/>
    <m/>
    <m/>
    <m/>
  </r>
  <r>
    <s v="ACCIÓN"/>
    <x v="38"/>
    <x v="0"/>
    <s v="GESTIÓN JURÍDICA DISTRITAL"/>
    <x v="6"/>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s v="Suma"/>
    <s v="Trimestral"/>
    <s v="Eficacia"/>
    <s v="Profesional Universitario Grado 1"/>
    <s v="Profesional Universitario Grado 2"/>
    <s v="Director(a) Distirtal de Política e Informática Jurídica "/>
    <n v="2"/>
    <n v="5"/>
    <n v="6"/>
    <n v="6"/>
    <n v="1"/>
    <x v="10"/>
    <x v="19"/>
    <x v="18"/>
    <x v="4"/>
    <x v="0"/>
    <m/>
    <n v="1"/>
    <n v="2"/>
    <n v="3"/>
    <n v="0"/>
    <m/>
    <m/>
    <m/>
    <s v="No se presentaron retrasos durante el primer trimestre de 2019, la ejecución se encuentra de acuerdo con lo programado para el período. _x000a_Se estableció como tema del primer estudio jurídico el acoso sexual y conductas de violencia en espacios comunitarios, en el cual durante el trimestre se obtuvieron los siguientes avances:_x000a_ _x000a_* Se efectuó la revisión normativa del acoso sexual, dentro del marco conceptual de    violencia de género._x000a_* Se identificaron los componentes estructurales del acoso sexual, como forma específica de violencia de género y violencia contra la mujer._x000a_* Se realizó el análisis del desarrollo jurisprudencial relacionado con el acoso sexual._x000a_* Se identificaron los actos de violencia contra las mujeres en espacios comunitarios de acuerdo con el derecho comparado: Hostigamiento, “acoso callejero” y amenaza._x000a_* Se estableció la diferencia entre las tipologías:  Acoso Sexual, Injuria de hecho y Actos sexuales abusivos._x000a_* Se identificaron las competencias de la administración para asumir las quejas oy/o denuncias sobre los actos de violencia contra las mujeres en lugares coumunitarios._x000a__x000a_De igual manera, se determinó el nombre del primer estudio jurídico, cuyo título es: &quot;Acoso sexual y actos de violencia contra las mujeres en espacios comunitarios&quot;. Por último, se seleccionó el tema para el segundo estudio jurídico que es acciones populares._x000a__x000a_IMPACTO: Depende del resultado del estudio jurídico, el cual puede finalizar ya sea con la elaboración de un proyecto de ley por lo que el impacto sería de orden nacional, como en la elaboración de una guía de acción frente a los delitos y contravenciones policivas, por lo que el impacto sería de orden Distrital._x000a__x000a_POBLACION BENEFICIADA: Niñas, adolescentes, mujeres y mujeres adultas del distrito capital."/>
    <m/>
    <m/>
    <m/>
    <s v="3-2019-2671 / _x000a_3-2019-2868"/>
    <m/>
    <m/>
    <m/>
    <s v="CREACIÓN"/>
    <s v="VERSIÓN  1"/>
    <s v="ND"/>
    <s v="ND"/>
  </r>
  <r>
    <s v="ACCIÓN"/>
    <x v="39"/>
    <x v="0"/>
    <s v="GESTIÓN JURÍDICA DISTRITAL"/>
    <x v="6"/>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s v="Suma"/>
    <s v="Trimestral"/>
    <s v="Eficacia"/>
    <s v="Profesional Universitario Grado 1"/>
    <s v="Profesional Universitario Grado 1"/>
    <s v="Director(a) Distirtal de Política e Informática Jurídica "/>
    <n v="4"/>
    <n v="14"/>
    <n v="10"/>
    <n v="13"/>
    <n v="5"/>
    <x v="11"/>
    <x v="20"/>
    <x v="19"/>
    <x v="4"/>
    <x v="0"/>
    <n v="0"/>
    <n v="1"/>
    <n v="8"/>
    <n v="4"/>
    <n v="0"/>
    <m/>
    <m/>
    <m/>
    <s v="Teniendo en cuenta la programación de los eventos a realizar en la vigencia 2019, para el presente periodo no se contaba con resultados respecto del número de eventos. Sin embargo,se han adelantado actuaciones precontractuales para adelantar el proceso de contratación referente de los eventos de orientación jurídica para la presente vigencia. Por lo que esta meta inicia su ejecución a partir del segundo trimestre, de acuerdo con la programación establecida para la vigencia._x000a_"/>
    <m/>
    <m/>
    <m/>
    <s v="3-2019-2671 / _x000a_3-2019-2868"/>
    <m/>
    <m/>
    <m/>
    <s v="CREACIÓN"/>
    <s v="VERSIÓN  1"/>
    <s v="ND"/>
    <s v="ND"/>
  </r>
  <r>
    <s v="GESTIÓN"/>
    <x v="40"/>
    <x v="3"/>
    <s v="GESTIÓN JURÍDICA DISTRITAL"/>
    <x v="6"/>
    <s v="PLAN DE GESTIÓN"/>
    <m/>
    <m/>
    <m/>
    <m/>
    <m/>
    <m/>
    <m/>
    <m/>
    <m/>
    <m/>
    <m/>
    <m/>
    <m/>
    <s v="Suma"/>
    <s v="Trimestral"/>
    <s v="Eficacia"/>
    <m/>
    <m/>
    <m/>
    <s v="ND"/>
    <n v="1"/>
    <n v="0"/>
    <n v="0"/>
    <n v="0"/>
    <x v="0"/>
    <x v="0"/>
    <x v="14"/>
    <x v="9"/>
    <x v="2"/>
    <m/>
    <m/>
    <m/>
    <m/>
    <m/>
    <m/>
    <m/>
    <m/>
    <s v="CUMPLIDO"/>
    <s v="CUMPLIDO"/>
    <s v="CUMPLIDO"/>
    <s v="CUMPLIDO"/>
    <m/>
    <m/>
    <m/>
    <m/>
    <m/>
    <m/>
    <m/>
    <m/>
  </r>
  <r>
    <s v="GESTIÓN"/>
    <x v="41"/>
    <x v="2"/>
    <s v="GESTIÓN JURÍDICA DISTRITAL"/>
    <x v="6"/>
    <s v="PLAN DE GESTIÓN"/>
    <m/>
    <m/>
    <m/>
    <m/>
    <m/>
    <m/>
    <m/>
    <m/>
    <m/>
    <m/>
    <m/>
    <m/>
    <m/>
    <s v="Constante"/>
    <s v="Trimestral"/>
    <s v="Eficacia"/>
    <m/>
    <m/>
    <m/>
    <s v="ND"/>
    <n v="1"/>
    <n v="1"/>
    <n v="1"/>
    <n v="1"/>
    <x v="0"/>
    <x v="0"/>
    <x v="0"/>
    <x v="2"/>
    <x v="0"/>
    <n v="1"/>
    <n v="1"/>
    <n v="1"/>
    <n v="1"/>
    <n v="1"/>
    <m/>
    <m/>
    <m/>
    <s v="En el primer trimestre de la vigencia 2019 se incorporaron un total de 621 disposiciones en el sistema de información jurídica Régimen Legal (100%) , entre las cuales se encuentran 450 normas de nivel distrital, 88 del orden nacional y 83 jurisprudencia de interés._x000a_Se incrementó el total de inscritos al boletín Bogotá Jurídica a un total de 3.175 suscriptores, como consecuencia de la expedición Circular 012 de 2019 de la Secretaría Jurídica Distrital ._x000a_Se registraron en el primer trimestre de la vigencia 2019 un total de 7.216.479 visitas y un promedio de 80.183 consultas diarias._x000a_"/>
    <m/>
    <m/>
    <m/>
    <s v="3-2019-2671_x000a_3-2019-2868"/>
    <m/>
    <m/>
    <m/>
    <s v="FALTA FICHA "/>
    <m/>
    <m/>
    <m/>
  </r>
  <r>
    <s v="GESTIÓN"/>
    <x v="42"/>
    <x v="0"/>
    <s v="GESTIÓN JURÍDICA DISTRITAL"/>
    <x v="6"/>
    <s v="PLAN DE GESTIÓN"/>
    <m/>
    <m/>
    <m/>
    <m/>
    <m/>
    <m/>
    <m/>
    <m/>
    <m/>
    <m/>
    <m/>
    <m/>
    <m/>
    <s v="Suma"/>
    <s v="Trimestral"/>
    <s v="Eficacia"/>
    <m/>
    <m/>
    <m/>
    <s v="ND"/>
    <n v="8"/>
    <n v="8"/>
    <n v="4"/>
    <n v="8"/>
    <x v="0"/>
    <x v="21"/>
    <x v="20"/>
    <x v="4"/>
    <x v="0"/>
    <n v="0"/>
    <n v="2"/>
    <n v="0"/>
    <n v="2"/>
    <n v="0"/>
    <m/>
    <m/>
    <m/>
    <s v="Se expidió y publicó en el sistema de información jurídico Régimen Legal la Directiva 001 de 2019, como lineamiento en materia contractual, en el cual se da cumplimiento a las disposiciones legales y reglamentarias relacionadas con la expedición del lineamiento._x000a__x000a_Se realizaron y publicaron dos (2) Circulares con el fin de presentar por una parte algunos instrumentos para el desarrollo de las actividades jurídicas en el Distrito Capital, en el marco de la orientación de la gerencia jurídica y por otra parte invitar a los funcionarios y a la ciudadanía en general a inscribirse en la base de datos del sistema Régimen Legal de Bogotá. _x000a_"/>
    <m/>
    <m/>
    <m/>
    <s v="3-2019-2671_x000a_3-2019-2868"/>
    <m/>
    <m/>
    <m/>
    <s v="FALTA FICHA "/>
    <m/>
    <m/>
    <m/>
  </r>
  <r>
    <s v="ACCIÓN"/>
    <x v="43"/>
    <x v="0"/>
    <s v="GESTIÓN JURÍDICA DISTRITAL"/>
    <x v="6"/>
    <s v="PROYECTO DE INVERSIÓN 7501"/>
    <m/>
    <m/>
    <m/>
    <s v="Promedio de Cumplimiento en la implementación del Modelo de Gerencia Juridica_x000a_"/>
    <s v="Porcentaje de Implementación"/>
    <s v="Porcentaje de cumplimiento en la implementación del Modelo de Gerencia Jurídica"/>
    <s v="N.A."/>
    <s v="Planes de acción adoptados con las Entidades Distritales"/>
    <s v="N.A."/>
    <s v="Registro de asistencia de reuniones, presentaciones- Actas de Comités, Planes de acción"/>
    <s v="N.A."/>
    <s v="N.A."/>
    <s v="N.A."/>
    <s v="Suma"/>
    <s v="Trimestral"/>
    <s v="Eficacia"/>
    <s v="Profesional Universitario 1"/>
    <s v="Profesional Universitario 13"/>
    <s v="Director (a) Distrital de Política e Informática"/>
    <s v="ND"/>
    <s v="ND"/>
    <n v="0.3"/>
    <n v="0.5"/>
    <n v="0.2"/>
    <x v="1"/>
    <x v="22"/>
    <x v="21"/>
    <x v="14"/>
    <x v="0"/>
    <n v="0.1"/>
    <n v="0.2"/>
    <n v="0.1"/>
    <n v="0.1"/>
    <n v="0.1"/>
    <m/>
    <m/>
    <m/>
    <s v="Durante el primer trimestre del año 2019 se desarrollaron reuniones de planeación para determinar las fases de implementación del modelo de gestión jurídica pública. De igual manera, se adelantaron las actividades y tareas correspondientes para elaborar los instrumentos de socialización del modelo (Presentación, encuesta de entrada y salida, juego virtual y físico, modelo de medición de los componentes del modelo, folleto del modelo, campaña publicitaria). Por otro lado, se socializó el modelo a 09 entidades del nivel distrital y cuatro dependencias de la Secretaría Jurídica Distrital, incluyendo la Dirección de Política e Informática y por último se programó reuniones con otras entidades distritales para los meses de abril y mayo de 2019."/>
    <m/>
    <m/>
    <m/>
    <s v="3-2019-2671_x000a_3-2019-2868"/>
    <m/>
    <m/>
    <m/>
    <m/>
    <m/>
    <m/>
    <m/>
  </r>
  <r>
    <s v="GESTIÓN"/>
    <x v="44"/>
    <x v="1"/>
    <s v="PLANEACIÓN Y MEJORA CONTINUA"/>
    <x v="7"/>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s v="Creciente"/>
    <s v="Trimestral"/>
    <s v="Eficacia"/>
    <m/>
    <m/>
    <m/>
    <s v="ND"/>
    <n v="0.3"/>
    <n v="0.7"/>
    <m/>
    <m/>
    <x v="0"/>
    <x v="17"/>
    <x v="22"/>
    <x v="4"/>
    <x v="0"/>
    <m/>
    <m/>
    <m/>
    <m/>
    <m/>
    <m/>
    <m/>
    <m/>
    <s v="CUMPLIDO"/>
    <s v="CUMPLIDO"/>
    <s v="CUMPLIDO"/>
    <s v="CUMPLIDO"/>
    <s v="CUMPLIDO"/>
    <s v="CUMPLIDO"/>
    <m/>
    <m/>
    <m/>
    <m/>
    <m/>
    <m/>
  </r>
  <r>
    <s v="GESTIÓN"/>
    <x v="45"/>
    <x v="0"/>
    <s v="PLANEACIÓN Y MEJORA CONTINUA"/>
    <x v="7"/>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s v="Suma"/>
    <s v="Semestral"/>
    <s v="Eficacia"/>
    <m/>
    <m/>
    <m/>
    <s v="ND"/>
    <s v="ND"/>
    <n v="1"/>
    <n v="1"/>
    <m/>
    <x v="0"/>
    <x v="1"/>
    <x v="0"/>
    <x v="4"/>
    <x v="0"/>
    <m/>
    <m/>
    <m/>
    <m/>
    <m/>
    <m/>
    <m/>
    <m/>
    <s v="CUMPLIDO"/>
    <s v="CUMPLIDO"/>
    <s v="CUMPLIDO"/>
    <s v="CUMPLIDO"/>
    <s v="CUMPLIDO"/>
    <s v="CUMPLIDO"/>
    <m/>
    <m/>
    <m/>
    <m/>
    <m/>
    <m/>
  </r>
  <r>
    <s v="GESTIÓN"/>
    <x v="46"/>
    <x v="1"/>
    <s v="PLANEACIÓN Y MEJORA CONTINUA"/>
    <x v="7"/>
    <s v="PLAN DE GESTIÓN"/>
    <m/>
    <m/>
    <m/>
    <s v="Número de sesiones realizadas para la fortalecer la gestión del conocimiento."/>
    <s v="sesiones"/>
    <s v="Número de sesiones desarrolladas para la fortalecer la gestión del conocimiento en la Oficina Asesora de Planeación."/>
    <s v="N.A."/>
    <s v="Número de sesiones desarrolladas para la fortalecer la gestión del conocimiento en la Oficina Asesora de Planeación."/>
    <s v="N.A."/>
    <s v="Informe de Gestión de la Oficina Asesora de Planeación"/>
    <s v="N.A."/>
    <s v="nd"/>
    <s v="nd"/>
    <s v="Suma"/>
    <s v="Trimestral"/>
    <s v="Eficacia"/>
    <m/>
    <m/>
    <m/>
    <s v="ND"/>
    <s v="ND"/>
    <s v="ND"/>
    <n v="6"/>
    <n v="6"/>
    <x v="0"/>
    <x v="1"/>
    <x v="1"/>
    <x v="4"/>
    <x v="0"/>
    <n v="0"/>
    <n v="2"/>
    <n v="3"/>
    <n v="1"/>
    <n v="0"/>
    <m/>
    <m/>
    <m/>
    <s v="De acuerdo a lo establecido en el Plan de Trabajo para la meta de gestión de la OAP “llevar a cabo actividades lúdicas que fortalezcan la gestión del conocimiento” se definió la estructura temática de las sesiones a realizar, así como el orden y la fecha estimada de realización de las jornadas del saber. Las actividades desarrolladas en lo referente a las actividades lúdicas de fortalecimiento en la gestión del conocimiento, contribuyeron al cumplimiento total de la programación de la meta “desarrollar seis (6) sesiones de gestión del conocimiento que fortalezcan los PROCESOS de planeación”._x000a_"/>
    <m/>
    <m/>
    <m/>
    <m/>
    <m/>
    <m/>
    <m/>
    <m/>
    <m/>
    <m/>
    <m/>
  </r>
  <r>
    <s v="GESTIÓN"/>
    <x v="47"/>
    <x v="1"/>
    <s v="PLANEACIÓN Y MEJORA CONTINUA"/>
    <x v="7"/>
    <s v="PLAN DE GESTIÓN"/>
    <m/>
    <m/>
    <m/>
    <s v="Porcentaje de avance en el cumplimiento de estrategias  para mejorar las prácticas de gestión institucional en el Proceso de Planeación y Mejora Continua."/>
    <s v="Avance de Cumplimiento"/>
    <s v="Promedio de los porcentajes de cumplimiento de las herramientas que conforman una  estrategia, para mejorar las prácticas de gestión institucional"/>
    <s v="N.A."/>
    <s v="Promedio de avance en los planes de trabajo de la estrategia definida para cada periodo"/>
    <s v="N.A."/>
    <s v="Plan de Trabajo de los servidores de  la Oficina Asesora de Planeación. / Informe de gestión de la OAP"/>
    <s v="N.A."/>
    <s v="nd"/>
    <s v="nd"/>
    <s v="Constante"/>
    <s v="Trimestral"/>
    <s v="Eficacia"/>
    <m/>
    <m/>
    <m/>
    <s v="ND"/>
    <s v="ND"/>
    <s v="ND"/>
    <n v="1"/>
    <n v="1"/>
    <x v="0"/>
    <x v="1"/>
    <x v="1"/>
    <x v="0"/>
    <x v="0"/>
    <n v="0.25"/>
    <n v="0.3"/>
    <n v="0.25"/>
    <n v="0.2"/>
    <n v="0.25"/>
    <m/>
    <m/>
    <m/>
    <s v="Subsistema de Gestión Ambiental_x000a_ Dentro de las actividades desarrolladas en el marco del Subsistema de Gestión Ambiental, se destacan:_x000a_Formulación del Plan Institucional de Gestión Ambiental - PIGA de la entidad para la vigencia 2019._x000a_Coordinación del Comité Técnico Ambiental del primer semestre._x000a_Actualización del la Matriz de Requisitos Legales de la gestión ambiental, así como de la Matriz de Identificación de Aspectos e Impactos ambientales._x000a_Avance en la actualización del Plan de gestión Integral de Residuos Peligrosos -  PGIRESPEL._x000a__x000a_Plan Institucional de Gestión Ambiental 2019_x000a_Con relación a la implementación del Plan de Acción PIGA 2019 se realizaron las siguientes actividades:_x000a_ _x000a_Socialización en cada una de las dependencias de la Entidad en la cual se trató el uso eficiente del agua, uso eficiente de la energía, gestión integral de residuos sólidos, consumo sostenible e implementación de prácticas sostenibles, huella de carbono corporativa y eco- conducción._x000a_Inspección a las redes hidrosanitarias de la Entidad_x000a_Elaboración y difusión de diez (10) piezas comunicacionales relacionadas con temas ambientales: ahorro y uso eficiente del agua y la energía, manejo integral de residuos sólidos, adaptación al cambio climático, eco-conducción_x000a_Análisis de los consumos de agua y energía del año 2018 y 2019._x000a_Análisis de la generación de residuos sólidos durante el  año 2018 y 2019._x000a_Seguimiento a la generación y disposición final de los RESPEL generados durante el año 2018._x000a_Avance en la elaboración de la Estrategia de Uso Eficiente de los Recursos para la Entidad._x000a_Actualización del documento PIGA de la Entidad._x000a__x000a_Bajo este orden de ideas, la gestión ambiental en la Secretaría Jurídica Distrital, contribuyó al cumplimiento de la meta “generar una (1) estrategia para mejorar las prácticas de gestión del Proceso de Planeación y Mejora Continua”, en un 100% de lo programado._x000a_"/>
    <m/>
    <m/>
    <m/>
    <m/>
    <m/>
    <m/>
    <m/>
    <m/>
    <m/>
    <m/>
    <m/>
  </r>
  <r>
    <s v="ACCIÓN"/>
    <x v="48"/>
    <x v="1"/>
    <s v="PLANEACIÓN Y MEJORA CONTINUA"/>
    <x v="7"/>
    <s v="PROCESOS"/>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s v="Suma"/>
    <s v="Trimestral"/>
    <s v="Eficacia"/>
    <s v="Contratista OAP"/>
    <s v="Contratista OAP"/>
    <s v="JEFE OAP"/>
    <n v="0.1"/>
    <n v="0.3"/>
    <n v="0.3"/>
    <n v="0.2"/>
    <n v="0.1"/>
    <x v="12"/>
    <x v="23"/>
    <x v="23"/>
    <x v="15"/>
    <x v="0"/>
    <n v="0.04"/>
    <n v="0.1"/>
    <n v="0.1"/>
    <n v="0.08"/>
    <n v="0.04"/>
    <m/>
    <m/>
    <m/>
    <s v="Durante el trimestre, se llevó a cabo la mesa de trabajo para la revisión del Portafolio de Productos y Servicios de la Secretaría Jurídica Distrital y las herramientas que lo integran y se realizó la revisión del módulo de Producto No Conforme frente al manual de usuario y el procedimiento Caracterización y Control de Productos y/o Servicios, con código 2310100-PR-007._x000a_se realizó la reprogramación del Plan de Acción para la vigencia 2019, en los Componentes de Inversión y de Gestión, así como también la programación de la Territorialización de la inversión Distrital y las actividades necesarias para dar cumplimiento a las metas de los proyectos en la actual vigencia, se elaboró la programación del PAC del proyecto de inversión para los períodos marzo-abril y se actualizaron las Fichas EBI para los cuatro (4) proyectos de inversión que ejecuta la Entidad, generando nuevas versiones a través del SEGPLAN.A través del módulo de indicadores del aplicativo SIG - Smart, en atención al flujo de actividades establecido en el aplicativo, se llevó a cabo la aprobación y corrección de metas de la Oficina Asesora de Planeación, reportadas por el responsable asignado para el ingreso de los datos.Se adelantaron actividades de:Proporcionar orientaciones en la construcción de los mapas de riesgos de los PROCESOS y socializar la resolución 107 de 2018 (Adopción del SIG, roles y responsabilidades)._x000a_Divulgar la Política de Administración de Riesgos, versión 02, mediante la explicación de cada uno de sus componentes._x000a_Brindar orientaciones para el registro del primer monitoreo y revisión a los riesgos._x000a_Una vez que los mapas de riesgos de gestión de los diferentes PROCESOS de la entidad, fueron validados, se publicó el mapa de riesgos de gestión consolidado y se llevó a cabo su publicación en web del mapa de riesgos Consolidado._x000a_"/>
    <m/>
    <m/>
    <m/>
    <m/>
    <m/>
    <m/>
    <m/>
    <m/>
    <s v="VERSIÓN  1"/>
    <s v="ND"/>
    <s v="ND"/>
  </r>
  <r>
    <s v="GESTIÓN"/>
    <x v="49"/>
    <x v="1"/>
    <s v="PLANEACIÓN Y MEJORA CONTINUA"/>
    <x v="7"/>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s v="Suma"/>
    <s v="Anual"/>
    <s v="Eficacia"/>
    <m/>
    <m/>
    <m/>
    <s v="ND"/>
    <n v="1"/>
    <n v="4"/>
    <s v="CUMPLIDO"/>
    <s v="CUMPLIDO"/>
    <x v="0"/>
    <x v="0"/>
    <x v="24"/>
    <x v="9"/>
    <x v="2"/>
    <m/>
    <m/>
    <m/>
    <m/>
    <m/>
    <m/>
    <m/>
    <m/>
    <m/>
    <m/>
    <m/>
    <m/>
    <m/>
    <m/>
    <m/>
    <m/>
    <s v="Se cumple con el indicdor se remplaza por seguimiento en el Plan de Contraloría"/>
    <m/>
    <m/>
    <m/>
  </r>
  <r>
    <s v="GESTIÓN"/>
    <x v="50"/>
    <x v="1"/>
    <s v="PLANEACIÓN Y MEJORA CONTINUA"/>
    <x v="7"/>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s v="Suma"/>
    <s v="Trimestral"/>
    <s v="Eficacia"/>
    <s v="Contratista OAP"/>
    <s v="Contratista OAP"/>
    <s v="JEFE OAP"/>
    <n v="1"/>
    <s v="ND"/>
    <s v="CUMPLIDO"/>
    <s v="CUMPLIDO"/>
    <s v="CUMPLIDO"/>
    <x v="13"/>
    <x v="4"/>
    <x v="14"/>
    <x v="9"/>
    <x v="2"/>
    <m/>
    <m/>
    <m/>
    <m/>
    <m/>
    <m/>
    <m/>
    <m/>
    <s v="CUMPLIDO"/>
    <s v="CUMPLIDO"/>
    <s v="CUMPLIDO"/>
    <s v="CUMPLIDO"/>
    <s v="CUMPLIDO"/>
    <s v="CUMPLIDO"/>
    <s v="CUMPLIDO"/>
    <s v="CUMPLIDO"/>
    <s v="CUMPLIDO"/>
    <s v="FINALIZADO POR CUMPLIMIENTO EN EL 2017"/>
    <m/>
    <m/>
  </r>
  <r>
    <s v="ACCIÓN"/>
    <x v="51"/>
    <x v="1"/>
    <s v="PLANEACIÓN Y MEJORA CONTINUA"/>
    <x v="7"/>
    <s v="PROYECTO DE INVERSIÓN 7502"/>
    <m/>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s v="Creciente"/>
    <s v="Trimestral"/>
    <s v="Eficacia"/>
    <s v="Contratista OAP"/>
    <s v="Contratista OAP"/>
    <s v="JEFE OAP"/>
    <s v="ND"/>
    <s v="ND"/>
    <n v="0.4"/>
    <n v="0.6"/>
    <m/>
    <x v="0"/>
    <x v="1"/>
    <x v="9"/>
    <x v="16"/>
    <x v="0"/>
    <n v="0.06"/>
    <n v="0.18"/>
    <n v="0.21"/>
    <n v="0.15"/>
    <n v="0.06"/>
    <m/>
    <m/>
    <m/>
    <s v="Las actividades enmarcadas en la meta “Implementar el 60% del Modelo de Arquitectura Empresarial de la Secretaría Jurídica Distrital”, previstas para el trimestre, se cumplieron en su totalidad. Hasta el mes de marzo, el avance de la meta corresponde al 6%:_x000a__x000a_Dentro de las actividades desarrolladas en torno a la arquitectura empresarial, se destacan:_x000a_Presentación de Ficha de Proyectos preliminar para resumir las iniciativas a desarrollar en el marco de la Arquitectura misional y elaboración de las fichas de los proyectos orientados al contribuir al alineamiento estratégico de la entidad._x000a_Elaboración del plan de trabajo de los temas a desarrollar en el marco de la Arquitectura Empresarial - Componente Misional, en el cual se incorporó el Índice de innovación._x000a_Elaboración de documento resumen sobre el trabajo realizado en 2018 sobre la Arquitectura Misional de la Secretaría Jurídica Distrital._x000a_Estudio de los proyectos viables a ejecutar y el alcance de los mismos._x000a_"/>
    <m/>
    <m/>
    <m/>
    <m/>
    <m/>
    <m/>
    <m/>
    <m/>
    <s v="VERSIÓN  1"/>
    <s v="ND"/>
    <s v="ND"/>
  </r>
  <r>
    <s v="GESTIÓN"/>
    <x v="52"/>
    <x v="1"/>
    <s v="EVALUACIÓN INDEPENDIENTE"/>
    <x v="8"/>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s v="Eficacia"/>
    <s v="Profesional Universitario 10"/>
    <s v="Profesional Especialziado Grado 24"/>
    <s v="Jefe Oficina de Control Interno"/>
    <s v="ND"/>
    <n v="1"/>
    <n v="1"/>
    <n v="1"/>
    <n v="1"/>
    <x v="0"/>
    <x v="0"/>
    <x v="0"/>
    <x v="4"/>
    <x v="0"/>
    <n v="0.16700000000000001"/>
    <n v="0.34699999999999998"/>
    <n v="0.219"/>
    <n v="0.26700000000000002"/>
    <m/>
    <m/>
    <m/>
    <m/>
    <s v="Auditorias de SIG._x000a_Para el primer trimestre de la vigencia 2019, la Oficina de Control interno ha realizado 1 Auditoria al Proceso de Talento Humano de acuerdo a la programación del Plan Anual de Auditoría PAA 2019. _x000a_Planes de mejoramiento._x000a_Durante el primer trimestre de la vigencia 2019, se han realizado dos (2) seguimientos al Plan de Mejoramiento Suscrito con la Contraloría Distrital y un (1) Seguimiento a los planes de mejoramiento resultado de las Auditorías de gestión de Calidad realizadas durante la vigencia 2018 a los siguientes PROCESOS: Control Interno Disciplinario, Gestión Disciplinaria Distrital, Atención a la Ciudadanía, Gestión Financiera, Notificaciones, Gestión Jurídica Distrital, Gestión de las Comunicaciones, Planeación y mejora Continua, Gestión TIC, Gestión Documental, Inspección Vigilancia y Control ESAL, Gestión Contractual, _x000a_Acciones de mejora._x000a_La Oficina de Control Interno en el mes de diciembre de 2018 realizó una actualización a la documentación del Proceso de Evaluación Independiente para su gestión durante la vigencia de 2019. _x000a_"/>
    <m/>
    <m/>
    <m/>
    <s v="3-2019-2624"/>
    <m/>
    <m/>
    <m/>
    <m/>
    <m/>
    <m/>
    <m/>
  </r>
  <r>
    <s v="ACCIÓN"/>
    <x v="53"/>
    <x v="3"/>
    <s v="GESTIÓN DE TIC"/>
    <x v="9"/>
    <s v="PLAN DE DESARROLLO"/>
    <s v="PROCESOS"/>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s v="Suma"/>
    <s v="Anual"/>
    <s v="Eficacia"/>
    <s v="Profesional Especializado TIC"/>
    <s v="Profesional Especializado TIC"/>
    <s v="Jefe Oficina TIC"/>
    <n v="1"/>
    <n v="1"/>
    <n v="2"/>
    <n v="2"/>
    <n v="1"/>
    <x v="14"/>
    <x v="24"/>
    <x v="7"/>
    <x v="4"/>
    <x v="0"/>
    <n v="0"/>
    <n v="0"/>
    <n v="1"/>
    <n v="1"/>
    <n v="0"/>
    <m/>
    <m/>
    <m/>
    <s v="No se presentaron retrasos, la ejecución se encuentra de acuerdo con lo programado para el período."/>
    <m/>
    <m/>
    <m/>
    <m/>
    <m/>
    <m/>
    <m/>
    <s v="CREACIÓN"/>
    <s v="VERSIÓN  1"/>
    <s v="ND"/>
    <s v="ND"/>
  </r>
  <r>
    <s v="GESTIÓN"/>
    <x v="54"/>
    <x v="3"/>
    <s v="GESTIÓN DE TIC"/>
    <x v="9"/>
    <s v="PLAN DE GESTIÓN"/>
    <m/>
    <m/>
    <m/>
    <s v="Porcentaje de avance en la actualización del software administrativo y misional"/>
    <s v="% de actualización"/>
    <m/>
    <m/>
    <m/>
    <m/>
    <s v="Informe de Gestión Oficina TIC / Diagnóstico de Sistema Integrado de Información"/>
    <m/>
    <m/>
    <m/>
    <s v="Suma"/>
    <s v="Trimestral"/>
    <s v="Eficacia"/>
    <s v="por definir"/>
    <s v="por definir"/>
    <s v="Jefe Oficina TIC"/>
    <n v="0"/>
    <n v="0.35"/>
    <n v="0.65"/>
    <m/>
    <m/>
    <x v="1"/>
    <x v="23"/>
    <x v="25"/>
    <x v="4"/>
    <x v="2"/>
    <m/>
    <m/>
    <m/>
    <m/>
    <m/>
    <m/>
    <m/>
    <m/>
    <s v="CUMPLIDO"/>
    <s v="CUMPLIDO"/>
    <s v="CUMPLIDO"/>
    <s v="CUMPLIDO"/>
    <s v="CUMPLIDO"/>
    <s v="CUMPLIDO"/>
    <s v="CUMPLIDO"/>
    <s v="CUMPLIDO"/>
    <s v="FALTA FICHA "/>
    <m/>
    <m/>
    <m/>
  </r>
  <r>
    <s v="GESTIÓN"/>
    <x v="55"/>
    <x v="3"/>
    <s v="GESTIÓN DE TIC"/>
    <x v="9"/>
    <s v="PROCESOS"/>
    <s v="PLAN DE GESTIÓN"/>
    <m/>
    <m/>
    <s v="Ponderación de los preguntas de satisfacción del servicio TIC aplicadas en encuesta "/>
    <s v="Nivel de satisfacción"/>
    <s v="Evaluación ponderada de las respuestas de la encuesta de satisfacción de solución a requerimientos"/>
    <s v="N.A."/>
    <s v="Cantidad de respuestas con evalaución positiva"/>
    <s v="N.A."/>
    <s v="Encuesta de satisfacción / Plan de Trabajo"/>
    <s v="N.A."/>
    <s v="nd"/>
    <s v="nd"/>
    <s v="Constante"/>
    <s v="Trimestral"/>
    <s v="Eficacia"/>
    <s v="Profesional Especializado"/>
    <s v="Profesional Especializado"/>
    <s v="Jefe Oficina TIC"/>
    <s v="ND"/>
    <s v="ND"/>
    <s v="ND"/>
    <n v="0.97"/>
    <n v="0.97"/>
    <x v="0"/>
    <x v="1"/>
    <x v="1"/>
    <x v="17"/>
    <x v="0"/>
    <n v="0.97"/>
    <n v="0.97"/>
    <n v="0.97"/>
    <n v="0.97"/>
    <s v="97.79%"/>
    <m/>
    <m/>
    <m/>
    <s v="Durante el primer trimestre de 2019 se cumplió con la meta de percepción por parte de los usuarios de los servicios TIC de la SJD. Entre las variables encuestadas estan: ¿Con que servicio fue relacionada su incidencia?, ¿Cuánto tiempo tuvo que esperar para la solución de su incidencia?,  Por favor, digamos cuál es su nivel de satisfacción. [El técnico estaba bien informado], Por favor, digamos cuál es su nivel de satisfacción. [El técnico fue paciente], Por favor, digamos cuál es su nivel de satisfacción. [El técnico es competente y tiene conocimiento de los sistemas], Por favor, digamos cuál es su nivel de satisfacción. [El técnico es competente y tiene conocimiento de los sistemas], las cuales arrojaron un promedio de 97,79%. Con esta aevaluación se logra identificar los puntos algidos en la prestación de servicio y as+i garantizar una adecuada gestión institucional de cara al ciudadano y entidades distritales."/>
    <m/>
    <m/>
    <m/>
    <s v="3-2019-3062"/>
    <m/>
    <m/>
    <m/>
    <m/>
    <s v="3-2019-1149"/>
    <m/>
    <m/>
  </r>
  <r>
    <s v="GESTIÓN"/>
    <x v="56"/>
    <x v="3"/>
    <s v="GESTIÓN DE TIC"/>
    <x v="9"/>
    <s v="PROCESOS"/>
    <s v="PLAN DE GESTIÓN"/>
    <m/>
    <m/>
    <m/>
    <m/>
    <m/>
    <m/>
    <m/>
    <m/>
    <m/>
    <m/>
    <m/>
    <m/>
    <m/>
    <m/>
    <s v="Eficiencia"/>
    <m/>
    <m/>
    <m/>
    <s v="ND"/>
    <s v="ND"/>
    <s v="ND"/>
    <n v="0.95"/>
    <m/>
    <x v="0"/>
    <x v="1"/>
    <x v="1"/>
    <x v="4"/>
    <x v="0"/>
    <n v="0"/>
    <m/>
    <m/>
    <m/>
    <n v="0"/>
    <m/>
    <m/>
    <m/>
    <m/>
    <m/>
    <m/>
    <m/>
    <m/>
    <m/>
    <m/>
    <m/>
    <m/>
    <m/>
    <m/>
    <m/>
  </r>
  <r>
    <s v="GESTIÓN"/>
    <x v="57"/>
    <x v="3"/>
    <s v="GESTIÓN DE TIC"/>
    <x v="9"/>
    <s v="PROCESOS"/>
    <m/>
    <m/>
    <m/>
    <s v="Porcentaje de avance  en la implementación de la política de Seguridad Digital en la Entidad"/>
    <s v="Implementación de la Política"/>
    <s v="Actividades desarrolladas para implementar la Política de Seguridad Digital en la Entidad"/>
    <s v="N.A."/>
    <s v="Actividades definidas para la implementación de la Política de Seguridad Digital en la SJD"/>
    <s v="N.A."/>
    <s v="Plan de Trabajo "/>
    <s v="N.A."/>
    <s v="nd"/>
    <s v="nd"/>
    <s v="Suma"/>
    <s v="Trimestral"/>
    <s v="Eficacia"/>
    <s v="Profesional Especializado"/>
    <s v="Profesional Especializado"/>
    <s v="Jefe Oficina TIC"/>
    <s v="ND"/>
    <s v="ND"/>
    <s v="ND"/>
    <n v="1"/>
    <m/>
    <x v="0"/>
    <x v="1"/>
    <x v="1"/>
    <x v="14"/>
    <x v="0"/>
    <n v="0.1"/>
    <n v="0.35"/>
    <n v="0.3"/>
    <n v="0.25"/>
    <n v="0.1"/>
    <m/>
    <m/>
    <m/>
    <s v="En este primer trimestre se realizaron las siguientes actividades cumpliendo con el 10% de ejecución del periodo._x000a_ _x000a_Presentación de avances en la implementación del Modelo de Seguridad y Privacidad de la Información_x000a_Se realizó un diagnóstico del Estado de Implementación ISO 27001 Secretaria Jurídica Distrital y el Estado y Aplicabilidad de controles de Seguridad de la Información, con el objeto de identificar que actividades ya se iniciaron cuales están implementadas y cuales aún no se han iniciado, dando como resultado lo siguiente: _x000a_Estado Significado Proporción de requerimientos SGSI Proporción de Controles de Seguridad de la Información_x000a_? Desconocido No ha sido verificado 0% 0%_x000a_Inexistente No se lleva a cabo el control de seguridad en los sistemas de información. 41% 22%_x000a_Inicial Las salvaguardas existen, pero no se gestionan, no existe un proceso formal para realizarlas. Su éxito depende de la buena suerte y de tener personal de la alta calidad. 33% 34%_x000a_Repetible La medida de seguridad se realiza de un modo totalmente informal (con procedimientos propios, informales). La responsabilidad es individual. No hay formación. 19% 13%_x000a_Definido El control se aplica conforme a un procedimiento documentado, pero no ha sido aprobado ni por el Responsable de Seguridad ni el Comité de Dirección. 4% 15%_x000a_Administrado El control se lleva a cabo de acuerdo a un procedimiento documentado, aprobado y formalizado. 4% 6%_x000a_Optimizado El control se aplica de acuerdo a un procedimiento documentado, aprobado y formalizado, y su eficacia se mide periódicamente mediante indicadores. 0% 10%_x000a_No aplicable A fin de certificar un SGSI ,todos los requerimientos principales de ISO/IEC 27001 son obligatorios. De otro modo, pueden ser ignorados por la Administración. 0% 0%_x000a_"/>
    <m/>
    <m/>
    <m/>
    <s v="3-2019-3062"/>
    <m/>
    <m/>
    <m/>
    <m/>
    <s v="3-2019-1149"/>
    <m/>
    <m/>
  </r>
  <r>
    <s v="GESTIÓN"/>
    <x v="58"/>
    <x v="3"/>
    <s v="GESTIÓN DE TIC"/>
    <x v="9"/>
    <s v="PROCESOS"/>
    <s v="PLAN DE GESTIÓN"/>
    <m/>
    <m/>
    <s v="Porcentaje de avance en la implementación de la Política de Gobierno Digital"/>
    <s v="Implementación de la Política"/>
    <s v="Actividades desarrolladas para implementar la Política de Gobierno Digital en la Entidad"/>
    <s v="N.A."/>
    <s v="Acciones de adecuación de la infraestructura tecnológica (redes, equipos, conectividad)"/>
    <s v="N.A."/>
    <s v="Plan de Trabajo "/>
    <s v="N.A."/>
    <s v="nd"/>
    <s v="nd"/>
    <s v="Suma"/>
    <s v="Trimestral"/>
    <s v="Eficacia"/>
    <s v="Profesional Especializado"/>
    <s v="Profesional Especializado"/>
    <s v="Jefe Oficina TIC"/>
    <s v="ND"/>
    <s v="ND"/>
    <s v="ND"/>
    <n v="1"/>
    <m/>
    <x v="0"/>
    <x v="1"/>
    <x v="1"/>
    <x v="18"/>
    <x v="0"/>
    <n v="0.15"/>
    <n v="0.3"/>
    <n v="0.25"/>
    <n v="0.3"/>
    <n v="0.15"/>
    <m/>
    <m/>
    <m/>
    <s v="Reunión con la Oficina Asesora de Planeación y los diferentes responsables de los PROCESOS y procedimientos, para identificar los PROCESOS/ procedimientos se encuentran automatizados o se encuentran parcialmente._x000a__x000a_PROCESOS Y PROCEDIMIENTOS TOTAL AUTOMATIZADOS_x000a_Se encuentra 8 procedimientos totalmente automatizados, eso quiere decir que las actividades se realizan al interior del procedimiento utiliza herramientas tecnológicas (correo electrónico, sistema de información)._x000a__x000a_Proceso_x000a_No_x000a_Código_x000a_Documento_x000a_ Automatización_x000a_PLANEACIÓN Y MEJORA CONTINUA_x000a_2_x000a_2310100-PR-001_x000a_Elaboración y Control de Documentos_x000a_SI_x000a_PLANEACIÓN Y MEJORA CONTINUA_x000a_6_x000a_2310100-PR-006_x000a_Gestión de Riesgos_x000a_SI_x000a_PLANEACIÓN Y MEJORA CONTINUA_x000a_12_x000a_2310100-PR-085_x000a_Construcción y Actualización de Normograma_x000a_SI_x000a_GESTIÓN DE TIC_x000a_14_x000a_2310200-PR-016_x000a_Atención y Apoyo a Usuarios_x000a_SI_x000a_ATENCIÓN A LA CIUDADANÍA_x000a_36_x000a_2311000-PR-014_x000a_Gestión y Seguimiento a los Requerimientos Presentados por la Ciudadanía_x000a_SI_x000a_GESTIÓN FINANCIERA_x000a_55_x000a_2311420-PR-063_x000a_Creación de terceros de contratistas y proveedores_x000a_SI_x000a_GESTIÓN FINANCIERA_x000a_57_x000a_2311420-PR-065_x000a_Reportes de Información Tributaria a la Tesorería Distrital_x000a_SI_x000a_GESTIÓN ADMINISTRATIVA_x000a_59_x000a_2311500-PR-039_x000a_Identificación y actualización de la normatividad ambiental_x000a_SI_x000a__x000a_PROCESOS Y PROCEDIMIENTOS PARCIAL AUTOMATIZADOS_x000a_Se encuentra 33 procedimientos parcialmente automatizados, eso quiere decir que las actividades se realizan al interior del procedimiento utiliza herramientas tecnológicas (correo electrónico, sistema de información), pero además existen etapas en la cuales se deben diligenciar documentos e imprimirlos y allí se pierde la automatización del mismo._x000a_Documento del Plan de Diagnóstico y Estrategia de Transición de IPv4 a IPv6 (Protocolo de Internet Versión 6), aprobado y divulgado por el Comité Institucional de Desempeño._x000a_IPv6 es la nueva versión del Protocolo de Internet está destinada a sustituir al estándar IPv4, la misma cuenta con un límite de direcciones de red, lo cual impide el crecimiento de la red._x000a_En el Informe de Infraestructura Adopción del Protocolo IPv6 se diagnosticó la situación actual de la Secretaría Jurídica Distrital identificando que se tenía habilitada una red de datos cableada e inalámbrica al interior de la manzana Liévano, distribuida en cuatro (4) Edificios, desde donde sus funcionarios, contratistas y visitantes están conectados para llevar a cabo las actividades propias de la entidad y se tiene contratado un canal de acceso a internet con el proveedor ETB, en una configuración de alta disponibilidad de dos canales en configuración activo pasivo con un ancho de banda de 128 Mbps._x000a_Se realizó un inventario de hardware y software para identificar los elementos que se deberían configurar al momento de la transición de IPv4 a IPv6._x000a_Se realizó un análisis premilitar revisando la ficha técnica de cada dispositivo (Switch, controladora Wifi, Acces point, servidores Windows), identificando que tiene la capacidad de soportar la configuración del protocolo IPv6._x000a_Para mantener la operatividad de la red, es necesario hacer configuración el dual stack, es decir al actual protocolo IPv4 adicionar el protocolo IPv6, para que trabajen en conjunto, esto debido a que en internet el tráfico de Ipv6 tiene prioridad en su red, sin embargo, muchos sitios continúan aún trabajando sobre IPv4._x000a_Para ejecutar la migración, no se necesita modificar la topología física de la red de datos, se hace es configuración lógica adicionando el nuevo protocolo._x000a_Se realizaron las pruebas de IPv6 con el proveedor de internet ETB, se configuró las VLAN internas, Vlan de conexión entre el firewall y el Sw core, Vlan de gestión de los Sw y controladores Wifi, Vlan de servidores, configuración de los servidores DNS en los controladores de dominio y el firewall, equipos de cómputo y sistemas de información. Falta la aprobación y divulgación por el Comité Institucional de Desempeño del Plan de Diagnóstico y Estrategia de Transición de IPv4 a IPv6._x000a_"/>
    <m/>
    <m/>
    <m/>
    <s v="3-2019-3062"/>
    <m/>
    <m/>
    <m/>
    <s v="SE SOLICITA MODIFICACIÓN RAD 3-2017-4325, alineado con el indicador AVANCE EN LA ACTUALIZACIÓN DE LA INFRAESTRUCTURA HW SW COM"/>
    <m/>
    <m/>
    <m/>
  </r>
  <r>
    <s v="ACCIÓN"/>
    <x v="59"/>
    <x v="3"/>
    <s v="GESTIÓN DE TIC"/>
    <x v="9"/>
    <s v="PROYECTO DE INVERSIÓN"/>
    <m/>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s v="Informe de Gestión Oficina TIC / Diagnóstico de Sistema Integrado de Información"/>
    <s v="N.A."/>
    <s v="nd"/>
    <s v="nd"/>
    <s v="Suma"/>
    <s v="Trimestral"/>
    <s v="Eficacia"/>
    <s v="Profesional Especializado"/>
    <s v="Profesional Especializado"/>
    <s v="Jefe Oficina TIC"/>
    <n v="0.03"/>
    <n v="0.17"/>
    <n v="0.3"/>
    <n v="0.3"/>
    <n v="0.2"/>
    <x v="15"/>
    <x v="25"/>
    <x v="26"/>
    <x v="19"/>
    <x v="0"/>
    <n v="0.06"/>
    <n v="0.11"/>
    <n v="0.13"/>
    <n v="0.1"/>
    <n v="0.16"/>
    <m/>
    <m/>
    <m/>
    <s v="en el mes de enero se ejecutó el 10% que representa la reserva por $5.535.021 pesos, que consistió en el pago al contratista Luis Alexander Jiménez DBA de la entidad, el cual efectuó las siguientes actividades en el 2018:_x000a_1. Se implementó la política de backup para el último día el año para los Backups de la Base de Datos_x000a_Misional Full Backup de Base de Datos las 11:50 PM y mover el Backup Full a una locación fuera del_x000a_Storage (1 de enero a las 11:25 AM)_x000a_2. Backups Base de Datos Administrativa_x000a_Se implementó para el último día el año un Full Backup de Base de Datos A LAS 11:10 de la noche y mover el Backup Full a una locación fuera del Storage el 1 de enero a las 3:15 AM._x000a_3. Se implementaron los ambientes de producción en alta disponibilidad para las bases de datos misional_x000a_y administrativa, también se entregó un ambiente de pruebas Oracle Single Instance, los dos ambientes en versión 12cR2. _x000a_4. Se entrega informe final de las políticas de Backup implementadas, usando RMAN, y moviendo los backups a una segunda locación para minimizar el riesgo de pérdida de información. Por tal razón, se reportó 16% en el primer trimestre de 2019, el cual consiste en el 10% de la ejecución de las reservas de 2018 y el 6% de ejecución del primer trimestre de 2019. Adicionalmente, durante el primer trimestre de 2019, se adquirió el hardware y software necesarios para atender las necesidades de los sistemas de información misionales y administrativos en normal y óptimo estado de funcionamiento, para lo cual se cuenta con licencias, sistema PCA, sistema de backup del fabricante Oracle, para lo cual se requiere contar con el soporte del fabricante que garantiza su actualización continua mediante parches de seguridad, actualización de firmware y reemplazo de partes/componentes que puedan presentar fallas, de manera que la entidad tenga respaldo y seguridad continua para prestar sus servicios misionales y administrativos de forma segura y con el mínimo tiempo de interrupción posible._x000a_"/>
    <m/>
    <m/>
    <m/>
    <s v="3-2019-3062"/>
    <m/>
    <m/>
    <m/>
    <s v="SE SOLICITA MODIFICACIÓN RAD 3-2017-4325, alineado con el indicador AVANCE EN LA ACTUALIZACIÓN DE LA INFRAESTRUCTURA HW SW COM"/>
    <m/>
    <m/>
    <m/>
  </r>
  <r>
    <s v="GESTIÓN"/>
    <x v="60"/>
    <x v="1"/>
    <s v="GESTIÓN JURÍDICA DISTRITAL"/>
    <x v="10"/>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s v="Constante"/>
    <s v="Trimestral"/>
    <s v="Eficacia"/>
    <s v="PROFESIONAL ESPECIALIZADO DIRECCIUÓN CORPORATIVA"/>
    <s v="PROFESIONAL ESPECIALIZADO SUBSECRETARÍA"/>
    <s v="SUBSECRETARÍA DE DESPACHO"/>
    <s v="ND"/>
    <n v="0.95"/>
    <n v="0.95"/>
    <n v="0.95"/>
    <n v="0.95"/>
    <x v="0"/>
    <x v="26"/>
    <x v="27"/>
    <x v="20"/>
    <x v="0"/>
    <n v="0.65"/>
    <n v="0.75"/>
    <n v="0.85"/>
    <n v="0.95"/>
    <n v="0.59"/>
    <m/>
    <m/>
    <m/>
    <s v="El proyecto de inversión alcanzó una ejecución del 59,06%, el rezago obedece a el acatamiento de los trámites internos a que deben someterse los PROCESOS contractuales; no obstante, ya se encuentran radicados las solicitudes de contratación que permitirán alcanzar la meta proyectada"/>
    <m/>
    <m/>
    <m/>
    <s v=" 3-2019-2684"/>
    <m/>
    <m/>
    <m/>
    <m/>
    <m/>
    <m/>
    <m/>
  </r>
  <r>
    <s v="ACCIÓN"/>
    <x v="61"/>
    <x v="1"/>
    <s v="GESTIÓN JURÍDICA DISTRITAL"/>
    <x v="10"/>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s v="Constante"/>
    <s v="Semestral"/>
    <s v="Efectividad"/>
    <s v="Profesional Especializado"/>
    <s v="Profesional Especializado"/>
    <s v="SUBSECRETARÍA DE DESPACHO"/>
    <n v="0.88"/>
    <n v="0.88"/>
    <n v="0.88"/>
    <n v="0.88"/>
    <n v="0.88"/>
    <x v="4"/>
    <x v="27"/>
    <x v="11"/>
    <x v="4"/>
    <x v="0"/>
    <n v="0"/>
    <n v="0.88"/>
    <n v="0"/>
    <n v="0.88"/>
    <n v="0"/>
    <m/>
    <m/>
    <m/>
    <s v="La medición de la percepción se realiza en el segundo trimestre, no obstante, se viene trabajando en los ajustes de la herramienta de medición"/>
    <m/>
    <m/>
    <m/>
    <s v=" 3-2019-2684"/>
    <m/>
    <m/>
    <m/>
    <s v="CREACIÓN"/>
    <s v="VERSIÓN  1"/>
    <s v="ND"/>
    <s v="ND"/>
  </r>
  <r>
    <s v="GESTIÓN"/>
    <x v="62"/>
    <x v="1"/>
    <s v="GESTIÓN JURÍDICA DISTRITAL"/>
    <x v="10"/>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s v="Constante"/>
    <s v="Trimestral"/>
    <s v="Eficacia"/>
    <s v="Secretaria Subsecretaría"/>
    <s v="Profesional Especializado"/>
    <s v="SUBSECRETARÍA DE DESPACHO"/>
    <s v="ND"/>
    <n v="1"/>
    <n v="1"/>
    <n v="1"/>
    <n v="1"/>
    <x v="0"/>
    <x v="0"/>
    <x v="0"/>
    <x v="2"/>
    <x v="0"/>
    <n v="1"/>
    <n v="1"/>
    <n v="1"/>
    <n v="1"/>
    <n v="1"/>
    <m/>
    <m/>
    <m/>
    <s v="Se gestionaron oportunamente en el periodo de análsis, el 100% de los requerimientos jurídicos de competencia de la Subsecretaría, que corresponden a 227 solicitudes. "/>
    <m/>
    <m/>
    <m/>
    <s v=" 3-2019-2684"/>
    <m/>
    <m/>
    <m/>
    <s v="CREACIÓN"/>
    <s v="VERSIÓN  1"/>
    <m/>
    <m/>
  </r>
  <r>
    <s v="GESTIÓN"/>
    <x v="63"/>
    <x v="1"/>
    <s v="GESTIÓN DEL TALENTO HUMANO"/>
    <x v="1"/>
    <s v="PROCESOS"/>
    <m/>
    <m/>
    <m/>
    <m/>
    <m/>
    <m/>
    <m/>
    <m/>
    <m/>
    <m/>
    <m/>
    <m/>
    <m/>
    <m/>
    <m/>
    <s v="Eficacia"/>
    <m/>
    <m/>
    <m/>
    <m/>
    <m/>
    <m/>
    <n v="1"/>
    <m/>
    <x v="0"/>
    <x v="1"/>
    <x v="1"/>
    <x v="18"/>
    <x v="0"/>
    <n v="0.15"/>
    <n v="0.2"/>
    <n v="0.4"/>
    <n v="0.25"/>
    <n v="0.15"/>
    <m/>
    <m/>
    <m/>
    <s v="Como parte del Plan Estatégico del Talento Humano, la Secretaría Jurídica Distrital se encuentra en la segunda fase para la Implementación del Teletrabajo, por lo que ya se definió la ruta para alcanzar el objetivo y se está realizando las acciones necesarias como son:_x000a_-Firma del pacto por el Teletrabajo, que reafirma el compromiso institucional que existe desde el nivel directivo para la adopción de esta modalidad laboral._x000a_-De igual manera, se realizó una jornada de sensibilización en reunión del Comité de Gestión y Desempeño Institucional para la presentación del Modelo del Teletrabajo teniendo como invitada la Dra. Marisol Suárez Barreto profesional de la Dirección Distrital de Desarrollo Institucional de la Secretaría General._x000a_-Se realizó una Convocatoria Pública para participar en la prueba piloto de la Entidad, dentro de la que fueron recibidas 43 postulaciones, de candidatos a participar en la Prueba Piloto del Teletrabajo en la Secretaría Jurídica Distrital._x000a_-Se realizó la evaluación por competencias por parte de los jefes inmediatos, de los candidatos postulados que se encuentran a su cargo._x000a_- Reunión con María Alejandra Méndez Bermúdez de la Agencia Pública de Empleo Regional Distrito Capital del Servicio Público de Aprendizaje SENA buscando apoyo en el proceso de evaluación por competencias de los candidatos. La Entidad está realizando las acciones necesarias para dar inicio a la prueba piloto de teletrabajo, por esta razón a la fecha la Secretaria Jurídica Distrital no tiene tele trabajadores._x000a_"/>
    <m/>
    <m/>
    <m/>
    <s v="3-2019-2689"/>
    <m/>
    <m/>
    <m/>
    <m/>
    <m/>
    <m/>
    <m/>
  </r>
  <r>
    <m/>
    <x v="64"/>
    <x v="4"/>
    <m/>
    <x v="11"/>
    <m/>
    <m/>
    <m/>
    <m/>
    <m/>
    <m/>
    <m/>
    <m/>
    <m/>
    <m/>
    <m/>
    <m/>
    <m/>
    <m/>
    <m/>
    <m/>
    <m/>
    <m/>
    <m/>
    <m/>
    <m/>
    <m/>
    <m/>
    <m/>
    <m/>
    <x v="3"/>
    <x v="9"/>
    <x v="28"/>
    <x v="21"/>
    <x v="0"/>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name="TablaDinámica4" cacheId="13" applyNumberFormats="0" applyBorderFormats="0" applyFontFormats="0" applyPatternFormats="0" applyAlignmentFormats="0" applyWidthHeightFormats="1" dataCaption="Valores" missingCaption="-" updatedVersion="6" minRefreshableVersion="3" showDrill="0" preserveFormatting="0" pageOverThenDown="1" rowGrandTotals="0" colGrandTotals="0" itemPrintTitles="1" mergeItem="1" createdVersion="6" indent="0" compact="0" compactData="0" multipleFieldFilters="0" customListSort="0">
  <location ref="A5:K52" firstHeaderRow="0" firstDataRow="1" firstDataCol="3" rowPageCount="1" colPageCount="1"/>
  <pivotFields count="56">
    <pivotField axis="axisPage" compact="0" outline="0" multipleItemSelectionAllowed="1" showAll="0" defaultSubtotal="0">
      <items count="3">
        <item h="1" x="1"/>
        <item x="0"/>
        <item h="1" x="2"/>
      </items>
    </pivotField>
    <pivotField axis="axisRow" compact="0" outline="0" showAll="0" defaultSubtotal="0">
      <items count="83">
        <item x="27"/>
        <item x="38"/>
        <item x="53"/>
        <item x="39"/>
        <item x="32"/>
        <item x="33"/>
        <item x="15"/>
        <item x="16"/>
        <item x="17"/>
        <item x="34"/>
        <item x="35"/>
        <item x="28"/>
        <item x="40"/>
        <item x="60"/>
        <item m="1" x="77"/>
        <item m="1" x="81"/>
        <item x="36"/>
        <item x="29"/>
        <item x="5"/>
        <item m="1" x="66"/>
        <item x="7"/>
        <item m="1" x="78"/>
        <item m="1" x="75"/>
        <item m="1" x="73"/>
        <item m="1" x="69"/>
        <item x="64"/>
        <item x="25"/>
        <item x="42"/>
        <item x="54"/>
        <item x="24"/>
        <item x="9"/>
        <item x="0"/>
        <item x="52"/>
        <item x="50"/>
        <item x="23"/>
        <item m="1" x="76"/>
        <item m="1" x="82"/>
        <item m="1" x="65"/>
        <item x="18"/>
        <item x="31"/>
        <item x="1"/>
        <item x="4"/>
        <item x="11"/>
        <item x="13"/>
        <item x="14"/>
        <item m="1" x="67"/>
        <item x="21"/>
        <item x="43"/>
        <item m="1" x="74"/>
        <item x="44"/>
        <item x="45"/>
        <item x="48"/>
        <item x="49"/>
        <item x="51"/>
        <item x="3"/>
        <item m="1" x="79"/>
        <item x="61"/>
        <item x="59"/>
        <item x="62"/>
        <item x="20"/>
        <item x="6"/>
        <item x="37"/>
        <item m="1" x="80"/>
        <item m="1" x="71"/>
        <item x="8"/>
        <item x="2"/>
        <item x="10"/>
        <item m="1" x="70"/>
        <item x="63"/>
        <item x="12"/>
        <item x="19"/>
        <item m="1" x="68"/>
        <item x="46"/>
        <item x="47"/>
        <item m="1" x="72"/>
        <item x="56"/>
        <item x="57"/>
        <item x="58"/>
        <item x="22"/>
        <item x="26"/>
        <item x="30"/>
        <item x="41"/>
        <item x="55"/>
      </items>
    </pivotField>
    <pivotField compact="0" outline="0" showAll="0"/>
    <pivotField compact="0" outline="0" showAll="0"/>
    <pivotField axis="axisRow" compact="0" outline="0" showAll="0" defaultSubtotal="0">
      <items count="12">
        <item x="0"/>
        <item x="1"/>
        <item x="2"/>
        <item x="3"/>
        <item x="4"/>
        <item x="5"/>
        <item x="6"/>
        <item x="7"/>
        <item x="8"/>
        <item x="9"/>
        <item x="10"/>
        <item x="11"/>
      </items>
    </pivotField>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6">
        <item x="0"/>
        <item x="1"/>
        <item x="3"/>
        <item x="2"/>
        <item x="4"/>
        <item t="default"/>
      </items>
    </pivotField>
    <pivotField compact="0" outline="0" showAll="0"/>
    <pivotField compact="0" outline="0" showAll="0"/>
    <pivotField compact="0" outline="0" showAll="0"/>
    <pivotField compact="0" outline="0" showAll="0"/>
    <pivotField compact="0" outline="0" showAll="0"/>
    <pivotField name="PROG 2016" compact="0" outline="0" showAll="0" defaultSubtotal="0"/>
    <pivotField dataField="1" compact="0" outline="0" showAll="0"/>
    <pivotField dataField="1" compact="0" outline="0" showAll="0"/>
    <pivotField dataField="1" compact="0" outline="0" showAll="0" defaultSubtotal="0"/>
    <pivotField dataField="1" compact="0" outline="0" showAll="0"/>
    <pivotField compact="0" outline="0" showAll="0" defaultSubtotal="0"/>
    <pivotField dataField="1" compact="0" outline="0" showAll="0"/>
    <pivotField dataField="1" compact="0" outline="0" showAll="0" defaultSubtota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4"/>
    <field x="1"/>
    <field x="19"/>
  </rowFields>
  <rowItems count="47">
    <i>
      <x/>
      <x v="31"/>
      <x/>
    </i>
    <i>
      <x v="1"/>
      <x v="18"/>
      <x/>
    </i>
    <i r="2">
      <x v="3"/>
    </i>
    <i r="1">
      <x v="20"/>
      <x/>
    </i>
    <i r="1">
      <x v="30"/>
      <x/>
    </i>
    <i r="1">
      <x v="40"/>
      <x/>
    </i>
    <i r="1">
      <x v="41"/>
      <x v="1"/>
    </i>
    <i r="1">
      <x v="42"/>
      <x/>
    </i>
    <i r="1">
      <x v="54"/>
      <x v="1"/>
    </i>
    <i r="1">
      <x v="60"/>
      <x/>
    </i>
    <i r="1">
      <x v="64"/>
      <x/>
    </i>
    <i r="1">
      <x v="65"/>
      <x/>
    </i>
    <i r="1">
      <x v="66"/>
      <x/>
    </i>
    <i r="1">
      <x v="68"/>
      <x v="4"/>
    </i>
    <i r="1">
      <x v="69"/>
      <x/>
    </i>
    <i>
      <x v="2"/>
      <x v="38"/>
      <x v="3"/>
    </i>
    <i r="1">
      <x v="46"/>
      <x v="3"/>
    </i>
    <i r="1">
      <x v="59"/>
      <x/>
    </i>
    <i r="1">
      <x v="70"/>
      <x/>
    </i>
    <i>
      <x v="3"/>
      <x v="29"/>
      <x v="3"/>
    </i>
    <i r="1">
      <x v="78"/>
      <x/>
    </i>
    <i r="1">
      <x v="79"/>
      <x/>
    </i>
    <i>
      <x v="4"/>
      <x v="11"/>
      <x v="3"/>
    </i>
    <i r="1">
      <x v="17"/>
      <x v="3"/>
    </i>
    <i r="1">
      <x v="39"/>
      <x v="3"/>
    </i>
    <i r="1">
      <x v="80"/>
      <x v="3"/>
    </i>
    <i>
      <x v="5"/>
      <x v="9"/>
      <x v="1"/>
    </i>
    <i r="1">
      <x v="10"/>
      <x v="3"/>
    </i>
    <i r="1">
      <x v="16"/>
      <x v="3"/>
    </i>
    <i r="1">
      <x v="61"/>
      <x/>
    </i>
    <i>
      <x v="6"/>
      <x v="12"/>
      <x v="3"/>
    </i>
    <i r="1">
      <x v="27"/>
      <x v="3"/>
    </i>
    <i r="1">
      <x v="81"/>
      <x/>
    </i>
    <i>
      <x v="7"/>
      <x v="33"/>
      <x v="3"/>
    </i>
    <i r="1">
      <x v="49"/>
      <x v="1"/>
    </i>
    <i r="1">
      <x v="50"/>
      <x v="3"/>
    </i>
    <i r="1">
      <x v="52"/>
      <x v="3"/>
    </i>
    <i r="1">
      <x v="72"/>
      <x v="3"/>
    </i>
    <i r="1">
      <x v="73"/>
      <x/>
    </i>
    <i>
      <x v="8"/>
      <x v="32"/>
      <x v="3"/>
    </i>
    <i>
      <x v="9"/>
      <x v="28"/>
      <x v="3"/>
    </i>
    <i r="1">
      <x v="75"/>
      <x v="4"/>
    </i>
    <i r="1">
      <x v="76"/>
      <x v="3"/>
    </i>
    <i r="1">
      <x v="77"/>
      <x v="3"/>
    </i>
    <i r="1">
      <x v="82"/>
      <x/>
    </i>
    <i>
      <x v="10"/>
      <x v="13"/>
      <x/>
    </i>
    <i r="1">
      <x v="58"/>
      <x/>
    </i>
  </rowItems>
  <colFields count="1">
    <field x="-2"/>
  </colFields>
  <colItems count="8">
    <i>
      <x/>
    </i>
    <i i="1">
      <x v="1"/>
    </i>
    <i i="2">
      <x v="2"/>
    </i>
    <i i="3">
      <x v="3"/>
    </i>
    <i i="4">
      <x v="4"/>
    </i>
    <i i="5">
      <x v="5"/>
    </i>
    <i i="6">
      <x v="6"/>
    </i>
    <i i="7">
      <x v="7"/>
    </i>
  </colItems>
  <pageFields count="1">
    <pageField fld="0" hier="-1"/>
  </pageFields>
  <dataFields count="8">
    <dataField name="PROG 2017" fld="26" subtotal="max" baseField="2" baseItem="31"/>
    <dataField name="EJEC 2017" fld="31" subtotal="max" baseField="2" baseItem="31"/>
    <dataField name="PROG 2018" fld="27" subtotal="max" baseField="2" baseItem="31"/>
    <dataField name="EJE  2018" fld="32" subtotal="max" baseField="1" baseItem="28"/>
    <dataField name="PROG 2019" fld="28" subtotal="max" baseField="1" baseItem="28"/>
    <dataField name="EJEC 2019" fld="33" subtotal="max" baseField="2" baseItem="31"/>
    <dataField name="PROG 2020" fld="29" subtotal="max" baseField="2" baseItem="31"/>
    <dataField name="EJEC 2020" fld="34" subtotal="max" baseField="2" baseItem="3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LAN DE DESARROLLO" cacheId="17" applyNumberFormats="0" applyBorderFormats="0" applyFontFormats="0" applyPatternFormats="0" applyAlignmentFormats="0" applyWidthHeightFormats="1" dataCaption="Valores" missingCaption="0" updatedVersion="6" minRefreshableVersion="3" showDrill="0" showDataTips="0" enableDrill="0" preserveFormatting="0" rowGrandTotals="0" colGrandTotals="0" itemPrintTitles="1" createdVersion="6" indent="0" compact="0" compactData="0" gridDropZones="1" multipleFieldFilters="0">
  <location ref="B5:M24" firstHeaderRow="1" firstDataRow="2" firstDataCol="2"/>
  <pivotFields count="47">
    <pivotField axis="axisRow" compact="0" outline="0" showAll="0" defaultSubtotal="0">
      <items count="3">
        <item x="1"/>
        <item h="1" x="0"/>
        <item h="1" x="2"/>
      </items>
    </pivotField>
    <pivotField name="NOMBRE DEL INDICADOR" axis="axisRow" compact="0" outline="0" showAll="0" insertPageBreak="1" defaultSubtotal="0">
      <items count="117">
        <item x="27"/>
        <item x="38"/>
        <item x="53"/>
        <item x="39"/>
        <item x="32"/>
        <item x="33"/>
        <item x="15"/>
        <item x="16"/>
        <item x="17"/>
        <item m="1" x="85"/>
        <item x="34"/>
        <item x="35"/>
        <item m="1" x="110"/>
        <item x="28"/>
        <item m="1" x="89"/>
        <item m="1" x="105"/>
        <item x="40"/>
        <item m="1" x="100"/>
        <item m="1" x="76"/>
        <item x="60"/>
        <item m="1" x="79"/>
        <item m="1" x="102"/>
        <item m="1" x="74"/>
        <item m="1" x="115"/>
        <item x="36"/>
        <item m="1" x="99"/>
        <item x="25"/>
        <item m="1" x="75"/>
        <item m="1" x="106"/>
        <item x="29"/>
        <item m="1" x="113"/>
        <item m="1" x="107"/>
        <item x="5"/>
        <item m="1" x="91"/>
        <item m="1" x="68"/>
        <item m="1" x="80"/>
        <item m="1" x="87"/>
        <item x="7"/>
        <item m="1" x="98"/>
        <item m="1" x="103"/>
        <item m="1" x="108"/>
        <item m="1" x="66"/>
        <item m="1" x="96"/>
        <item m="1" x="88"/>
        <item m="1" x="72"/>
        <item m="1" x="104"/>
        <item x="64"/>
        <item x="42"/>
        <item m="1" x="67"/>
        <item m="1" x="112"/>
        <item m="1" x="69"/>
        <item x="54"/>
        <item m="1" x="101"/>
        <item x="24"/>
        <item x="9"/>
        <item x="0"/>
        <item x="52"/>
        <item x="50"/>
        <item x="23"/>
        <item m="1" x="93"/>
        <item x="26"/>
        <item m="1" x="97"/>
        <item m="1" x="81"/>
        <item m="1" x="90"/>
        <item m="1" x="116"/>
        <item m="1" x="65"/>
        <item m="1" x="86"/>
        <item m="1" x="82"/>
        <item m="1" x="94"/>
        <item x="18"/>
        <item m="1" x="84"/>
        <item x="31"/>
        <item x="1"/>
        <item x="4"/>
        <item m="1" x="114"/>
        <item x="11"/>
        <item x="13"/>
        <item x="14"/>
        <item m="1" x="70"/>
        <item x="21"/>
        <item x="43"/>
        <item m="1" x="77"/>
        <item m="1" x="92"/>
        <item x="44"/>
        <item x="45"/>
        <item x="48"/>
        <item x="49"/>
        <item x="51"/>
        <item x="3"/>
        <item m="1" x="109"/>
        <item m="1" x="95"/>
        <item x="59"/>
        <item x="62"/>
        <item x="61"/>
        <item x="20"/>
        <item x="6"/>
        <item x="37"/>
        <item m="1" x="111"/>
        <item m="1" x="78"/>
        <item x="8"/>
        <item x="2"/>
        <item x="10"/>
        <item m="1" x="73"/>
        <item x="63"/>
        <item x="12"/>
        <item x="19"/>
        <item m="1" x="71"/>
        <item x="46"/>
        <item x="47"/>
        <item m="1" x="83"/>
        <item x="56"/>
        <item x="57"/>
        <item x="58"/>
        <item x="22"/>
        <item x="30"/>
        <item x="41"/>
        <item x="55"/>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PROG 2016" dataField="1" compact="0" outline="0" showAll="0"/>
    <pivotField dataField="1" compact="0" outline="0" showAll="0"/>
    <pivotField dataField="1" compact="0" outline="0" showAll="0"/>
    <pivotField dataField="1" compact="0" outline="0" showAll="0" defaultSubtotal="0"/>
    <pivotField dataField="1" compact="0" outline="0" showAll="0"/>
    <pivotField dataField="1" compact="0" outline="0" showAll="0" defaultSubtotal="0"/>
    <pivotField dataField="1" compact="0" outline="0" showAll="0"/>
    <pivotField dataField="1" compact="0" outline="0" showAll="0" defaultSubtota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1"/>
    <field x="0"/>
  </rowFields>
  <rowItems count="18">
    <i>
      <x/>
      <x/>
    </i>
    <i>
      <x v="1"/>
      <x/>
    </i>
    <i>
      <x v="2"/>
      <x/>
    </i>
    <i>
      <x v="3"/>
      <x/>
    </i>
    <i>
      <x v="4"/>
      <x/>
    </i>
    <i>
      <x v="5"/>
      <x/>
    </i>
    <i>
      <x v="6"/>
      <x/>
    </i>
    <i>
      <x v="7"/>
      <x/>
    </i>
    <i>
      <x v="8"/>
      <x/>
    </i>
    <i>
      <x v="26"/>
      <x/>
    </i>
    <i>
      <x v="58"/>
      <x/>
    </i>
    <i>
      <x v="76"/>
      <x/>
    </i>
    <i>
      <x v="77"/>
      <x/>
    </i>
    <i>
      <x v="80"/>
      <x/>
    </i>
    <i>
      <x v="85"/>
      <x/>
    </i>
    <i>
      <x v="87"/>
      <x/>
    </i>
    <i>
      <x v="91"/>
      <x/>
    </i>
    <i>
      <x v="93"/>
      <x/>
    </i>
  </rowItems>
  <colFields count="1">
    <field x="-2"/>
  </colFields>
  <colItems count="10">
    <i>
      <x/>
    </i>
    <i i="1">
      <x v="1"/>
    </i>
    <i i="2">
      <x v="2"/>
    </i>
    <i i="3">
      <x v="3"/>
    </i>
    <i i="4">
      <x v="4"/>
    </i>
    <i i="5">
      <x v="5"/>
    </i>
    <i i="6">
      <x v="6"/>
    </i>
    <i i="7">
      <x v="7"/>
    </i>
    <i i="8">
      <x v="8"/>
    </i>
    <i i="9">
      <x v="9"/>
    </i>
  </colItems>
  <dataFields count="10">
    <dataField name="PROG  2016" fld="25" subtotal="max" baseField="0" baseItem="0"/>
    <dataField name="EJEC 2016" fld="30" subtotal="max" baseField="24" baseItem="8"/>
    <dataField name="PROG 2017" fld="26" subtotal="max" baseField="24" baseItem="8"/>
    <dataField name="EJEC 2017" fld="31" subtotal="max" baseField="24" baseItem="8"/>
    <dataField name="PROG 2018" fld="27" subtotal="max" baseField="24" baseItem="8"/>
    <dataField name="EJE  2018" fld="32" subtotal="max" baseField="25" baseItem="5"/>
    <dataField name="PROG 2019" fld="28" subtotal="max" baseField="25" baseItem="5"/>
    <dataField name="EJEC 2019" fld="33" subtotal="max" baseField="24" baseItem="8"/>
    <dataField name="PROG 2020" fld="29" subtotal="max" baseField="24" baseItem="8"/>
    <dataField name="EJEC 2020" fld="34" subtotal="max" baseField="24" baseItem="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showDrill="0" rowGrandTotals="0" itemPrintTitles="1" createdVersion="6" indent="0" compact="0" compactData="0" gridDropZones="1" multipleFieldFilters="0">
  <location ref="A3:Q70" firstHeaderRow="2" firstDataRow="2" firstDataCol="11"/>
  <pivotFields count="38">
    <pivotField name="DEPENDENCIA    " axis="axisRow" compact="0" outline="0" showAll="0" defaultSubtotal="0">
      <items count="12">
        <item x="0"/>
        <item x="1"/>
        <item x="2"/>
        <item x="3"/>
        <item x="4"/>
        <item x="5"/>
        <item x="6"/>
        <item x="7"/>
        <item x="8"/>
        <item x="9"/>
        <item x="10"/>
        <item x="11"/>
      </items>
    </pivotField>
    <pivotField compact="0" outline="0" showAll="0" defaultSubtotal="0"/>
    <pivotField compact="0" outline="0" showAll="0" defaultSubtotal="0"/>
    <pivotField axis="axisRow" compact="0" outline="0" showAll="0" defaultSubtotal="0">
      <items count="3">
        <item x="1"/>
        <item x="0"/>
        <item x="2"/>
      </items>
    </pivotField>
    <pivotField axis="axisRow" compact="0" outline="0" showAll="0" defaultSubtotal="0">
      <items count="90">
        <item x="27"/>
        <item x="38"/>
        <item x="54"/>
        <item x="39"/>
        <item x="32"/>
        <item x="33"/>
        <item x="15"/>
        <item x="16"/>
        <item x="17"/>
        <item m="1" x="81"/>
        <item x="34"/>
        <item x="35"/>
        <item x="55"/>
        <item m="1" x="80"/>
        <item m="1" x="67"/>
        <item m="1" x="76"/>
        <item m="1" x="78"/>
        <item m="1" x="83"/>
        <item x="28"/>
        <item x="24"/>
        <item x="40"/>
        <item x="61"/>
        <item m="1" x="88"/>
        <item x="36"/>
        <item m="1" x="66"/>
        <item x="25"/>
        <item m="1" x="87"/>
        <item x="29"/>
        <item m="1" x="82"/>
        <item sd="0" x="5"/>
        <item m="1" x="69"/>
        <item x="41"/>
        <item m="1" x="71"/>
        <item x="42"/>
        <item m="1" x="75"/>
        <item x="7"/>
        <item m="1" x="85"/>
        <item x="53"/>
        <item m="1" x="77"/>
        <item x="9"/>
        <item m="1" x="86"/>
        <item x="52"/>
        <item x="0"/>
        <item x="50"/>
        <item x="23"/>
        <item m="1" x="70"/>
        <item m="1" x="68"/>
        <item m="1" x="74"/>
        <item m="1" x="79"/>
        <item m="1" x="84"/>
        <item x="65"/>
        <item m="1" x="73"/>
        <item m="1" x="72"/>
        <item m="1" x="89"/>
        <item x="1"/>
        <item x="2"/>
        <item x="3"/>
        <item x="4"/>
        <item x="6"/>
        <item x="8"/>
        <item x="10"/>
        <item x="11"/>
        <item x="12"/>
        <item x="13"/>
        <item x="14"/>
        <item x="18"/>
        <item x="19"/>
        <item x="20"/>
        <item x="21"/>
        <item x="22"/>
        <item x="26"/>
        <item x="30"/>
        <item x="31"/>
        <item x="37"/>
        <item x="43"/>
        <item x="44"/>
        <item x="45"/>
        <item x="46"/>
        <item x="47"/>
        <item x="48"/>
        <item x="49"/>
        <item x="51"/>
        <item x="56"/>
        <item x="57"/>
        <item x="58"/>
        <item x="59"/>
        <item x="60"/>
        <item x="62"/>
        <item x="63"/>
        <item x="64"/>
      </items>
    </pivotField>
    <pivotField compact="0" outline="0" showAll="0"/>
    <pivotField compact="0" outline="0" showAll="0" defaultSubtotal="0">
      <items count="19">
        <item x="1"/>
        <item x="16"/>
        <item x="5"/>
        <item x="7"/>
        <item x="0"/>
        <item x="17"/>
        <item x="3"/>
        <item x="9"/>
        <item x="4"/>
        <item x="2"/>
        <item x="11"/>
        <item x="14"/>
        <item x="12"/>
        <item x="13"/>
        <item x="6"/>
        <item x="15"/>
        <item x="18"/>
        <item x="8"/>
        <item x="10"/>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ANUALIZACION" compact="0" outline="0" showAll="0" defaultSubtotal="0">
      <items count="5">
        <item x="0"/>
        <item x="1"/>
        <item x="3"/>
        <item x="2"/>
        <item x="4"/>
      </items>
    </pivotField>
    <pivotField compact="0" outline="0" showAll="0"/>
    <pivotField compact="0" outline="0" showAll="0"/>
    <pivotField compact="0" outline="0" showAll="0"/>
    <pivotField compact="0" outline="0" showAll="0"/>
    <pivotField compact="0" outline="0" showAll="0"/>
    <pivotField axis="axisRow" compact="0" outline="0" showAll="0" defaultSubtotal="0">
      <items count="13">
        <item x="1"/>
        <item x="11"/>
        <item x="10"/>
        <item x="4"/>
        <item x="7"/>
        <item x="12"/>
        <item x="2"/>
        <item x="8"/>
        <item x="9"/>
        <item x="5"/>
        <item x="6"/>
        <item x="0"/>
        <item x="3"/>
      </items>
    </pivotField>
    <pivotField axis="axisRow" compact="0" outline="0" showAll="0" defaultSubtotal="0">
      <items count="26">
        <item m="1" x="24"/>
        <item m="1" x="25"/>
        <item x="21"/>
        <item x="3"/>
        <item x="14"/>
        <item x="20"/>
        <item x="9"/>
        <item x="4"/>
        <item x="7"/>
        <item x="15"/>
        <item x="10"/>
        <item x="13"/>
        <item x="23"/>
        <item x="2"/>
        <item x="22"/>
        <item x="0"/>
        <item x="5"/>
        <item x="16"/>
        <item x="18"/>
        <item x="17"/>
        <item x="11"/>
        <item x="12"/>
        <item x="6"/>
        <item x="1"/>
        <item x="8"/>
        <item x="19"/>
      </items>
    </pivotField>
    <pivotField axis="axisRow" compact="0" outline="0" showAll="0" defaultSubtotal="0">
      <items count="30">
        <item x="19"/>
        <item x="6"/>
        <item m="1" x="28"/>
        <item x="4"/>
        <item x="15"/>
        <item x="3"/>
        <item x="16"/>
        <item x="10"/>
        <item x="14"/>
        <item x="27"/>
        <item x="5"/>
        <item x="2"/>
        <item x="26"/>
        <item x="0"/>
        <item x="7"/>
        <item m="1" x="29"/>
        <item x="17"/>
        <item x="20"/>
        <item x="18"/>
        <item x="11"/>
        <item x="13"/>
        <item x="8"/>
        <item x="25"/>
        <item x="22"/>
        <item x="23"/>
        <item x="1"/>
        <item x="21"/>
        <item x="24"/>
        <item x="9"/>
        <item x="12"/>
      </items>
    </pivotField>
    <pivotField axis="axisRow" compact="0" outline="0" showAll="0" defaultSubtotal="0">
      <items count="26">
        <item x="7"/>
        <item x="5"/>
        <item x="21"/>
        <item x="23"/>
        <item x="20"/>
        <item x="8"/>
        <item x="12"/>
        <item x="15"/>
        <item x="3"/>
        <item x="25"/>
        <item x="4"/>
        <item x="6"/>
        <item x="24"/>
        <item x="22"/>
        <item x="0"/>
        <item x="2"/>
        <item x="9"/>
        <item x="19"/>
        <item x="17"/>
        <item x="18"/>
        <item x="13"/>
        <item x="14"/>
        <item x="10"/>
        <item x="1"/>
        <item x="11"/>
        <item x="16"/>
      </items>
    </pivotField>
    <pivotField compact="0" outline="0" showAll="0"/>
    <pivotField axis="axisRow" compact="0" outline="0" showAll="0" defaultSubtotal="0">
      <items count="17">
        <item x="1"/>
        <item x="15"/>
        <item x="12"/>
        <item x="14"/>
        <item x="13"/>
        <item m="1" x="16"/>
        <item x="8"/>
        <item x="5"/>
        <item x="4"/>
        <item x="2"/>
        <item x="10"/>
        <item x="11"/>
        <item x="6"/>
        <item x="7"/>
        <item x="0"/>
        <item x="3"/>
        <item x="9"/>
      </items>
    </pivotField>
    <pivotField axis="axisRow" compact="0" outline="0" showAll="0" defaultSubtotal="0">
      <items count="29">
        <item x="22"/>
        <item m="1" x="28"/>
        <item x="25"/>
        <item x="3"/>
        <item x="17"/>
        <item x="23"/>
        <item x="10"/>
        <item x="4"/>
        <item x="8"/>
        <item x="2"/>
        <item x="13"/>
        <item x="11"/>
        <item x="5"/>
        <item x="16"/>
        <item x="27"/>
        <item x="26"/>
        <item x="0"/>
        <item x="24"/>
        <item x="6"/>
        <item x="19"/>
        <item x="12"/>
        <item x="21"/>
        <item x="20"/>
        <item x="14"/>
        <item x="15"/>
        <item x="7"/>
        <item x="1"/>
        <item x="9"/>
        <item x="18"/>
      </items>
    </pivotField>
    <pivotField axis="axisRow" compact="0" outline="0" showAll="0" defaultSubtotal="0">
      <items count="30">
        <item x="28"/>
        <item x="6"/>
        <item x="21"/>
        <item x="23"/>
        <item x="9"/>
        <item x="10"/>
        <item x="27"/>
        <item x="22"/>
        <item x="25"/>
        <item x="3"/>
        <item x="5"/>
        <item x="12"/>
        <item x="17"/>
        <item x="2"/>
        <item x="11"/>
        <item x="16"/>
        <item x="29"/>
        <item x="0"/>
        <item x="7"/>
        <item x="24"/>
        <item x="18"/>
        <item x="19"/>
        <item x="20"/>
        <item x="13"/>
        <item x="15"/>
        <item x="8"/>
        <item x="4"/>
        <item x="14"/>
        <item x="1"/>
        <item x="26"/>
      </items>
    </pivotField>
    <pivotField axis="axisRow" compact="0" outline="0" showAll="0" defaultSubtotal="0">
      <items count="24">
        <item x="4"/>
        <item x="17"/>
        <item x="11"/>
        <item x="19"/>
        <item x="16"/>
        <item x="9"/>
        <item x="21"/>
        <item x="22"/>
        <item x="3"/>
        <item x="0"/>
        <item x="8"/>
        <item x="23"/>
        <item x="14"/>
        <item x="13"/>
        <item x="15"/>
        <item x="20"/>
        <item x="2"/>
        <item x="18"/>
        <item x="10"/>
        <item x="5"/>
        <item x="12"/>
        <item x="1"/>
        <item x="7"/>
        <item x="6"/>
      </items>
    </pivotField>
    <pivotField compact="0" outline="0" showAll="0" defaultSubtotal="0"/>
  </pivotFields>
  <rowFields count="11">
    <field x="0"/>
    <field x="3"/>
    <field x="4"/>
    <field x="28"/>
    <field x="33"/>
    <field x="29"/>
    <field x="34"/>
    <field x="30"/>
    <field x="31"/>
    <field x="35"/>
    <field x="36"/>
  </rowFields>
  <rowItems count="66">
    <i>
      <x/>
      <x v="1"/>
      <x v="42"/>
      <x v="11"/>
      <x v="14"/>
      <x v="15"/>
      <x v="16"/>
      <x v="13"/>
      <x v="14"/>
      <x v="17"/>
      <x v="9"/>
    </i>
    <i>
      <x v="1"/>
      <x/>
      <x v="63"/>
      <x v="11"/>
      <x v="14"/>
      <x v="23"/>
      <x v="26"/>
      <x v="1"/>
      <x v="5"/>
      <x v="1"/>
      <x v="5"/>
    </i>
    <i r="2">
      <x v="64"/>
      <x v="11"/>
      <x v="14"/>
      <x v="23"/>
      <x v="26"/>
      <x v="13"/>
      <x v="14"/>
      <x v="17"/>
      <x/>
    </i>
    <i r="1">
      <x v="1"/>
      <x v="29"/>
    </i>
    <i r="2">
      <x v="35"/>
      <x v="11"/>
      <x v="14"/>
      <x v="13"/>
      <x v="12"/>
      <x v="10"/>
      <x v="11"/>
      <x v="10"/>
      <x v="23"/>
    </i>
    <i r="2">
      <x v="39"/>
      <x v="11"/>
      <x v="14"/>
      <x v="15"/>
      <x v="16"/>
      <x v="13"/>
      <x v="14"/>
      <x v="17"/>
      <x/>
    </i>
    <i r="2">
      <x v="54"/>
      <x v="11"/>
      <x v="14"/>
      <x v="15"/>
      <x v="16"/>
      <x v="13"/>
      <x v="23"/>
      <x v="17"/>
      <x v="21"/>
    </i>
    <i r="2">
      <x v="55"/>
      <x v="11"/>
      <x v="14"/>
      <x v="23"/>
      <x v="26"/>
      <x v="25"/>
      <x v="15"/>
      <x v="28"/>
      <x v="16"/>
    </i>
    <i r="2">
      <x v="56"/>
      <x v="11"/>
      <x v="14"/>
      <x v="13"/>
      <x v="9"/>
      <x v="11"/>
      <x v="8"/>
      <x v="13"/>
      <x v="8"/>
    </i>
    <i r="2">
      <x v="57"/>
      <x v="11"/>
      <x v="14"/>
      <x v="3"/>
      <x v="3"/>
      <x v="5"/>
      <x v="10"/>
      <x v="9"/>
      <x/>
    </i>
    <i r="2">
      <x v="58"/>
      <x v="11"/>
      <x v="14"/>
      <x v="23"/>
      <x v="26"/>
      <x v="25"/>
      <x v="10"/>
      <x v="28"/>
      <x/>
    </i>
    <i r="2">
      <x v="59"/>
      <x v="11"/>
      <x v="14"/>
      <x v="15"/>
      <x v="16"/>
      <x v="13"/>
      <x v="14"/>
      <x v="17"/>
      <x v="22"/>
    </i>
    <i r="2">
      <x v="60"/>
      <x v="11"/>
      <x v="14"/>
      <x v="23"/>
      <x v="26"/>
      <x v="25"/>
      <x/>
      <x v="28"/>
      <x/>
    </i>
    <i r="2">
      <x v="61"/>
      <x v="11"/>
      <x v="14"/>
      <x v="15"/>
      <x v="16"/>
      <x v="13"/>
      <x v="14"/>
      <x v="17"/>
      <x v="19"/>
    </i>
    <i r="2">
      <x v="62"/>
      <x v="11"/>
      <x v="14"/>
      <x v="23"/>
      <x v="26"/>
      <x v="25"/>
      <x v="14"/>
      <x v="28"/>
      <x v="10"/>
    </i>
    <i r="2">
      <x v="89"/>
      <x v="12"/>
      <x v="14"/>
      <x v="24"/>
      <x v="26"/>
      <x v="22"/>
      <x v="14"/>
      <x v="28"/>
      <x v="6"/>
    </i>
    <i>
      <x v="2"/>
      <x/>
      <x v="6"/>
      <x/>
      <x/>
      <x v="16"/>
      <x v="18"/>
      <x v="14"/>
      <x v="16"/>
      <x v="18"/>
      <x/>
    </i>
    <i r="2">
      <x v="7"/>
      <x/>
      <x/>
      <x v="22"/>
      <x v="25"/>
      <x v="21"/>
      <x v="22"/>
      <x v="25"/>
      <x v="18"/>
    </i>
    <i r="2">
      <x v="8"/>
      <x v="6"/>
      <x v="9"/>
      <x v="15"/>
      <x v="16"/>
      <x v="14"/>
      <x v="14"/>
      <x v="18"/>
      <x v="2"/>
    </i>
    <i r="1">
      <x v="1"/>
      <x v="65"/>
      <x v="11"/>
      <x v="14"/>
      <x v="8"/>
      <x v="8"/>
      <x v="3"/>
      <x v="24"/>
      <x v="4"/>
      <x v="20"/>
    </i>
    <i r="2">
      <x v="66"/>
      <x v="12"/>
      <x v="14"/>
      <x v="23"/>
      <x v="26"/>
      <x v="25"/>
      <x v="14"/>
      <x v="28"/>
      <x v="16"/>
    </i>
    <i r="2">
      <x v="67"/>
      <x v="12"/>
      <x v="15"/>
      <x v="24"/>
      <x v="27"/>
      <x v="13"/>
      <x v="14"/>
      <x v="17"/>
      <x v="19"/>
    </i>
    <i r="2">
      <x v="68"/>
      <x v="11"/>
      <x v="14"/>
      <x v="6"/>
      <x v="6"/>
      <x v="28"/>
      <x v="24"/>
      <x v="5"/>
      <x/>
    </i>
    <i>
      <x v="3"/>
      <x/>
      <x v="25"/>
      <x v="3"/>
      <x v="7"/>
      <x v="10"/>
      <x v="10"/>
      <x v="7"/>
      <x v="6"/>
      <x v="11"/>
      <x v="12"/>
    </i>
    <i r="2">
      <x v="44"/>
      <x v="3"/>
      <x v="8"/>
      <x v="10"/>
      <x v="11"/>
      <x v="7"/>
      <x v="6"/>
      <x v="14"/>
      <x v="13"/>
    </i>
    <i r="1">
      <x v="1"/>
      <x v="19"/>
      <x v="11"/>
      <x v="14"/>
      <x v="16"/>
      <x v="20"/>
      <x v="14"/>
      <x v="16"/>
      <x v="18"/>
      <x/>
    </i>
    <i r="2">
      <x v="69"/>
      <x v="11"/>
      <x v="14"/>
      <x v="15"/>
      <x v="16"/>
      <x v="13"/>
      <x v="14"/>
      <x v="17"/>
      <x/>
    </i>
    <i r="2">
      <x v="70"/>
      <x v="11"/>
      <x v="14"/>
      <x v="15"/>
      <x v="16"/>
      <x v="13"/>
      <x v="14"/>
      <x v="17"/>
      <x/>
    </i>
    <i>
      <x v="4"/>
      <x/>
      <x/>
      <x v="9"/>
      <x v="12"/>
      <x v="20"/>
      <x v="23"/>
      <x v="19"/>
      <x v="20"/>
      <x v="23"/>
      <x v="9"/>
    </i>
    <i r="1">
      <x v="1"/>
      <x v="18"/>
      <x v="11"/>
      <x v="14"/>
      <x v="15"/>
      <x v="16"/>
      <x v="29"/>
      <x v="24"/>
      <x v="27"/>
      <x v="20"/>
    </i>
    <i r="2">
      <x v="27"/>
      <x v="11"/>
      <x v="14"/>
      <x v="8"/>
      <x v="8"/>
      <x v="3"/>
      <x v="24"/>
      <x v="17"/>
      <x/>
    </i>
    <i r="2">
      <x v="71"/>
      <x v="11"/>
      <x v="14"/>
      <x v="23"/>
      <x v="26"/>
      <x v="25"/>
      <x v="14"/>
      <x v="28"/>
      <x v="9"/>
    </i>
    <i r="2">
      <x v="72"/>
      <x v="11"/>
      <x v="14"/>
      <x v="23"/>
      <x v="26"/>
      <x v="13"/>
      <x v="24"/>
      <x v="17"/>
      <x v="20"/>
    </i>
    <i>
      <x v="5"/>
      <x/>
      <x v="4"/>
      <x v="10"/>
      <x v="13"/>
      <x v="21"/>
      <x v="24"/>
      <x v="20"/>
      <x v="21"/>
      <x v="24"/>
      <x/>
    </i>
    <i r="2">
      <x v="5"/>
      <x v="4"/>
      <x v="6"/>
      <x v="11"/>
      <x v="13"/>
      <x v="8"/>
      <x v="7"/>
      <x v="15"/>
      <x v="14"/>
    </i>
    <i r="1">
      <x v="1"/>
      <x v="10"/>
      <x v="11"/>
      <x v="14"/>
      <x v="4"/>
      <x v="4"/>
      <x v="4"/>
      <x v="14"/>
      <x v="5"/>
      <x v="16"/>
    </i>
    <i r="2">
      <x v="11"/>
      <x v="11"/>
      <x v="14"/>
      <x v="15"/>
      <x v="16"/>
      <x v="29"/>
      <x v="25"/>
      <x v="27"/>
      <x v="20"/>
    </i>
    <i r="2">
      <x v="23"/>
      <x v="11"/>
      <x v="16"/>
      <x v="15"/>
      <x v="28"/>
      <x v="29"/>
      <x v="25"/>
      <x v="27"/>
      <x v="20"/>
    </i>
    <i r="2">
      <x v="73"/>
      <x v="11"/>
      <x v="14"/>
      <x v="9"/>
      <x v="12"/>
      <x v="6"/>
      <x v="5"/>
      <x v="12"/>
      <x/>
    </i>
    <i>
      <x v="6"/>
      <x/>
      <x v="1"/>
      <x v="7"/>
      <x v="10"/>
      <x v="17"/>
      <x v="19"/>
      <x v="16"/>
      <x v="18"/>
      <x v="20"/>
      <x/>
    </i>
    <i r="2">
      <x v="3"/>
      <x v="8"/>
      <x v="11"/>
      <x v="19"/>
      <x v="22"/>
      <x v="18"/>
      <x v="19"/>
      <x v="21"/>
      <x/>
    </i>
    <i r="2">
      <x v="74"/>
      <x v="11"/>
      <x/>
      <x v="23"/>
      <x/>
      <x v="1"/>
      <x v="4"/>
      <x v="2"/>
      <x v="4"/>
    </i>
    <i r="1">
      <x v="1"/>
      <x v="20"/>
      <x v="11"/>
      <x v="14"/>
      <x v="15"/>
      <x v="16"/>
      <x/>
      <x/>
      <x v="27"/>
      <x v="20"/>
    </i>
    <i r="2">
      <x v="31"/>
      <x v="11"/>
      <x v="14"/>
      <x v="15"/>
      <x v="16"/>
      <x v="13"/>
      <x v="14"/>
      <x v="17"/>
      <x v="16"/>
    </i>
    <i r="2">
      <x v="33"/>
      <x v="11"/>
      <x v="14"/>
      <x v="18"/>
      <x v="21"/>
      <x v="17"/>
      <x v="17"/>
      <x v="22"/>
      <x/>
    </i>
    <i>
      <x v="7"/>
      <x/>
      <x v="79"/>
      <x v="2"/>
      <x v="2"/>
      <x v="4"/>
      <x v="5"/>
      <x v="1"/>
      <x v="2"/>
      <x v="3"/>
      <x v="1"/>
    </i>
    <i r="2">
      <x v="81"/>
      <x v="11"/>
      <x v="14"/>
      <x v="23"/>
      <x v="26"/>
      <x v="3"/>
      <x v="14"/>
      <x v="4"/>
      <x v="3"/>
    </i>
    <i r="1">
      <x v="1"/>
      <x v="43"/>
      <x v="6"/>
      <x v="4"/>
      <x v="23"/>
      <x v="7"/>
      <x v="29"/>
      <x v="24"/>
      <x v="27"/>
      <x v="20"/>
    </i>
    <i r="2">
      <x v="75"/>
      <x v="11"/>
      <x v="14"/>
      <x v="4"/>
      <x v="4"/>
      <x v="26"/>
      <x v="24"/>
      <x v="7"/>
      <x/>
    </i>
    <i r="2">
      <x v="76"/>
      <x v="11"/>
      <x v="14"/>
      <x v="23"/>
      <x v="26"/>
      <x v="13"/>
      <x v="14"/>
      <x v="17"/>
      <x/>
    </i>
    <i r="2">
      <x v="77"/>
      <x v="11"/>
      <x v="14"/>
      <x v="23"/>
      <x v="26"/>
      <x v="25"/>
      <x v="18"/>
      <x v="28"/>
      <x/>
    </i>
    <i r="2">
      <x v="78"/>
      <x v="11"/>
      <x v="14"/>
      <x v="23"/>
      <x v="26"/>
      <x v="25"/>
      <x v="14"/>
      <x v="28"/>
      <x v="9"/>
    </i>
    <i r="2">
      <x v="80"/>
      <x v="11"/>
      <x v="14"/>
      <x v="15"/>
      <x v="16"/>
      <x v="23"/>
      <x v="24"/>
      <x v="19"/>
      <x v="17"/>
    </i>
    <i>
      <x v="8"/>
      <x v="1"/>
      <x v="37"/>
      <x v="11"/>
      <x v="14"/>
      <x v="25"/>
      <x v="27"/>
      <x v="24"/>
      <x v="23"/>
      <x v="29"/>
      <x v="23"/>
    </i>
    <i r="2">
      <x v="41"/>
      <x v="11"/>
      <x v="14"/>
      <x v="15"/>
      <x v="16"/>
      <x v="13"/>
      <x v="14"/>
      <x v="8"/>
      <x/>
    </i>
    <i>
      <x v="9"/>
      <x/>
      <x v="2"/>
      <x v="6"/>
      <x v="3"/>
      <x v="15"/>
      <x v="17"/>
      <x v="14"/>
      <x v="16"/>
      <x v="18"/>
      <x/>
    </i>
    <i r="2">
      <x v="86"/>
      <x v="1"/>
      <x v="1"/>
      <x v="2"/>
      <x v="2"/>
      <x v="1"/>
      <x v="3"/>
      <x/>
      <x v="7"/>
    </i>
    <i r="1">
      <x v="1"/>
      <x v="12"/>
      <x/>
      <x/>
      <x v="5"/>
      <x v="5"/>
      <x v="27"/>
      <x v="24"/>
      <x v="6"/>
      <x/>
    </i>
    <i r="2">
      <x v="82"/>
      <x v="11"/>
      <x v="14"/>
      <x v="23"/>
      <x v="26"/>
      <x v="25"/>
      <x v="13"/>
      <x v="28"/>
      <x v="15"/>
    </i>
    <i r="2">
      <x v="83"/>
      <x v="12"/>
      <x v="15"/>
      <x v="24"/>
      <x v="27"/>
      <x v="22"/>
      <x v="24"/>
      <x v="29"/>
      <x v="23"/>
    </i>
    <i r="2">
      <x v="84"/>
      <x v="11"/>
      <x v="14"/>
      <x v="23"/>
      <x v="26"/>
      <x v="25"/>
      <x v="14"/>
      <x v="28"/>
      <x v="4"/>
    </i>
    <i r="2">
      <x v="85"/>
      <x v="11"/>
      <x v="14"/>
      <x v="23"/>
      <x v="26"/>
      <x v="25"/>
      <x v="14"/>
      <x v="28"/>
      <x v="6"/>
    </i>
    <i>
      <x v="10"/>
      <x/>
      <x v="87"/>
      <x v="5"/>
      <x v="8"/>
      <x v="12"/>
      <x v="14"/>
      <x v="9"/>
      <x v="9"/>
      <x v="14"/>
      <x/>
    </i>
    <i r="1">
      <x v="1"/>
      <x v="21"/>
      <x v="11"/>
      <x v="14"/>
      <x v="14"/>
      <x v="15"/>
      <x v="12"/>
      <x v="12"/>
      <x v="16"/>
      <x v="11"/>
    </i>
    <i r="2">
      <x v="88"/>
      <x v="11"/>
      <x v="14"/>
      <x v="15"/>
      <x v="16"/>
      <x v="13"/>
      <x v="14"/>
      <x v="17"/>
      <x v="22"/>
    </i>
    <i>
      <x v="11"/>
      <x v="2"/>
      <x v="50"/>
      <x v="12"/>
      <x v="15"/>
      <x v="24"/>
      <x v="27"/>
      <x v="22"/>
      <x v="24"/>
      <x v="29"/>
      <x v="23"/>
    </i>
  </rowItems>
  <colItems count="1">
    <i/>
  </colItems>
  <formats count="80">
    <format dxfId="1108">
      <pivotArea outline="0" collapsedLevelsAreSubtotals="1" fieldPosition="0"/>
    </format>
    <format dxfId="1107">
      <pivotArea type="topRight" dataOnly="0" labelOnly="1" outline="0" fieldPosition="0"/>
    </format>
    <format dxfId="1106">
      <pivotArea type="topRight" dataOnly="0" labelOnly="1" outline="0" fieldPosition="0"/>
    </format>
    <format dxfId="1105">
      <pivotArea field="4" type="button" dataOnly="0" labelOnly="1" outline="0" axis="axisRow" fieldPosition="2"/>
    </format>
    <format dxfId="1104">
      <pivotArea field="22" type="button" dataOnly="0" labelOnly="1" outline="0"/>
    </format>
    <format dxfId="1103">
      <pivotArea type="origin" dataOnly="0" labelOnly="1" outline="0" fieldPosition="0"/>
    </format>
    <format dxfId="1102">
      <pivotArea field="0" type="button" dataOnly="0" labelOnly="1" outline="0" axis="axisRow" fieldPosition="0"/>
    </format>
    <format dxfId="1101">
      <pivotArea field="4" type="button" dataOnly="0" labelOnly="1" outline="0" axis="axisRow" fieldPosition="2"/>
    </format>
    <format dxfId="1100">
      <pivotArea dataOnly="0" labelOnly="1" outline="0" fieldPosition="0">
        <references count="1">
          <reference field="3" count="1">
            <x v="0"/>
          </reference>
        </references>
      </pivotArea>
    </format>
    <format dxfId="1099">
      <pivotArea dataOnly="0" labelOnly="1" outline="0" fieldPosition="0">
        <references count="1">
          <reference field="3" count="1">
            <x v="1"/>
          </reference>
        </references>
      </pivotArea>
    </format>
    <format dxfId="1098">
      <pivotArea type="all" dataOnly="0" outline="0" fieldPosition="0"/>
    </format>
    <format dxfId="1097">
      <pivotArea outline="0" collapsedLevelsAreSubtotals="1" fieldPosition="0"/>
    </format>
    <format dxfId="1096">
      <pivotArea type="origin" dataOnly="0" labelOnly="1" outline="0" fieldPosition="0"/>
    </format>
    <format dxfId="1095">
      <pivotArea type="topRight" dataOnly="0" labelOnly="1" outline="0" fieldPosition="0"/>
    </format>
    <format dxfId="1094">
      <pivotArea field="3" type="button" dataOnly="0" labelOnly="1" outline="0" axis="axisRow" fieldPosition="1"/>
    </format>
    <format dxfId="1093">
      <pivotArea field="6" type="button" dataOnly="0" labelOnly="1" outline="0"/>
    </format>
    <format dxfId="1092">
      <pivotArea field="0" type="button" dataOnly="0" labelOnly="1" outline="0" axis="axisRow" fieldPosition="0"/>
    </format>
    <format dxfId="1091">
      <pivotArea field="4" type="button" dataOnly="0" labelOnly="1" outline="0" axis="axisRow" fieldPosition="2"/>
    </format>
    <format dxfId="1090">
      <pivotArea field="22" type="button" dataOnly="0" labelOnly="1" outline="0"/>
    </format>
    <format dxfId="1089">
      <pivotArea dataOnly="0" labelOnly="1" outline="0" fieldPosition="0">
        <references count="1">
          <reference field="3" count="0"/>
        </references>
      </pivotArea>
    </format>
    <format dxfId="1088">
      <pivotArea type="topRight" dataOnly="0" labelOnly="1" outline="0" fieldPosition="0"/>
    </format>
    <format dxfId="1087">
      <pivotArea type="all" dataOnly="0" outline="0" fieldPosition="0"/>
    </format>
    <format dxfId="1086">
      <pivotArea outline="0" collapsedLevelsAreSubtotals="1" fieldPosition="0"/>
    </format>
    <format dxfId="1085">
      <pivotArea type="origin" dataOnly="0" labelOnly="1" outline="0" fieldPosition="0"/>
    </format>
    <format dxfId="1084">
      <pivotArea type="topRight" dataOnly="0" labelOnly="1" outline="0" fieldPosition="0"/>
    </format>
    <format dxfId="1083">
      <pivotArea field="3" type="button" dataOnly="0" labelOnly="1" outline="0" axis="axisRow" fieldPosition="1"/>
    </format>
    <format dxfId="1082">
      <pivotArea field="6" type="button" dataOnly="0" labelOnly="1" outline="0"/>
    </format>
    <format dxfId="1081">
      <pivotArea field="0" type="button" dataOnly="0" labelOnly="1" outline="0" axis="axisRow" fieldPosition="0"/>
    </format>
    <format dxfId="1080">
      <pivotArea field="4" type="button" dataOnly="0" labelOnly="1" outline="0" axis="axisRow" fieldPosition="2"/>
    </format>
    <format dxfId="1079">
      <pivotArea field="22" type="button" dataOnly="0" labelOnly="1" outline="0"/>
    </format>
    <format dxfId="1078">
      <pivotArea dataOnly="0" labelOnly="1" outline="0" fieldPosition="0">
        <references count="1">
          <reference field="3" count="0"/>
        </references>
      </pivotArea>
    </format>
    <format dxfId="1077">
      <pivotArea type="topRight" dataOnly="0" labelOnly="1" outline="0" fieldPosition="0"/>
    </format>
    <format dxfId="1076">
      <pivotArea type="all" dataOnly="0" outline="0" fieldPosition="0"/>
    </format>
    <format dxfId="1075">
      <pivotArea outline="0" collapsedLevelsAreSubtotals="1" fieldPosition="0"/>
    </format>
    <format dxfId="1074">
      <pivotArea type="origin" dataOnly="0" labelOnly="1" outline="0" fieldPosition="0"/>
    </format>
    <format dxfId="1073">
      <pivotArea type="topRight" dataOnly="0" labelOnly="1" outline="0" fieldPosition="0"/>
    </format>
    <format dxfId="1072">
      <pivotArea field="3" type="button" dataOnly="0" labelOnly="1" outline="0" axis="axisRow" fieldPosition="1"/>
    </format>
    <format dxfId="1071">
      <pivotArea field="6" type="button" dataOnly="0" labelOnly="1" outline="0"/>
    </format>
    <format dxfId="1070">
      <pivotArea field="0" type="button" dataOnly="0" labelOnly="1" outline="0" axis="axisRow" fieldPosition="0"/>
    </format>
    <format dxfId="1069">
      <pivotArea field="4" type="button" dataOnly="0" labelOnly="1" outline="0" axis="axisRow" fieldPosition="2"/>
    </format>
    <format dxfId="1068">
      <pivotArea field="22" type="button" dataOnly="0" labelOnly="1" outline="0"/>
    </format>
    <format dxfId="1067">
      <pivotArea dataOnly="0" labelOnly="1" outline="0" fieldPosition="0">
        <references count="1">
          <reference field="3" count="0"/>
        </references>
      </pivotArea>
    </format>
    <format dxfId="1066">
      <pivotArea type="topRight" dataOnly="0" labelOnly="1" outline="0" fieldPosition="0"/>
    </format>
    <format dxfId="1065">
      <pivotArea field="22" type="button" dataOnly="0" labelOnly="1" outline="0"/>
    </format>
    <format dxfId="1064">
      <pivotArea field="22" type="button" dataOnly="0" labelOnly="1" outline="0"/>
    </format>
    <format dxfId="1063">
      <pivotArea field="22" type="button" dataOnly="0" labelOnly="1" outline="0"/>
    </format>
    <format dxfId="1062">
      <pivotArea field="22" type="button" dataOnly="0" labelOnly="1" outline="0"/>
    </format>
    <format dxfId="1061">
      <pivotArea field="22" type="button" dataOnly="0" labelOnly="1" outline="0"/>
    </format>
    <format dxfId="1060">
      <pivotArea field="22" type="button" dataOnly="0" labelOnly="1" outline="0"/>
    </format>
    <format dxfId="1059">
      <pivotArea field="22" type="button" dataOnly="0" labelOnly="1" outline="0"/>
    </format>
    <format dxfId="1058">
      <pivotArea field="22" type="button" dataOnly="0" labelOnly="1" outline="0"/>
    </format>
    <format dxfId="1057">
      <pivotArea field="22" type="button" dataOnly="0" labelOnly="1" outline="0"/>
    </format>
    <format dxfId="1056">
      <pivotArea field="22" type="button" dataOnly="0" labelOnly="1" outline="0"/>
    </format>
    <format dxfId="1055">
      <pivotArea field="22" type="button" dataOnly="0" labelOnly="1" outline="0"/>
    </format>
    <format dxfId="1054">
      <pivotArea field="22" type="button" dataOnly="0" labelOnly="1" outline="0"/>
    </format>
    <format dxfId="1053">
      <pivotArea field="22" type="button" dataOnly="0" labelOnly="1" outline="0"/>
    </format>
    <format dxfId="1052">
      <pivotArea field="22" type="button" dataOnly="0" labelOnly="1" outline="0"/>
    </format>
    <format dxfId="1051">
      <pivotArea field="22" type="button" dataOnly="0" labelOnly="1" outline="0"/>
    </format>
    <format dxfId="1050">
      <pivotArea outline="0" collapsedLevelsAreSubtotals="1" fieldPosition="0"/>
    </format>
    <format dxfId="1049">
      <pivotArea type="topRight" dataOnly="0" labelOnly="1" outline="0" fieldPosition="0"/>
    </format>
    <format dxfId="1048">
      <pivotArea type="topRight" dataOnly="0" labelOnly="1" outline="0" fieldPosition="0"/>
    </format>
    <format dxfId="1047">
      <pivotArea outline="0" collapsedLevelsAreSubtotals="1" fieldPosition="0"/>
    </format>
    <format dxfId="1046">
      <pivotArea type="topRight" dataOnly="0" labelOnly="1" outline="0" fieldPosition="0"/>
    </format>
    <format dxfId="1045">
      <pivotArea type="topRight" dataOnly="0" labelOnly="1" outline="0" fieldPosition="0"/>
    </format>
    <format dxfId="1044">
      <pivotArea outline="0" collapsedLevelsAreSubtotals="1" fieldPosition="0"/>
    </format>
    <format dxfId="1043">
      <pivotArea type="topRight" dataOnly="0" labelOnly="1" outline="0" fieldPosition="0"/>
    </format>
    <format dxfId="1042">
      <pivotArea type="topRight" dataOnly="0" labelOnly="1" outline="0" fieldPosition="0"/>
    </format>
    <format dxfId="1041">
      <pivotArea outline="0" collapsedLevelsAreSubtotals="1" fieldPosition="0"/>
    </format>
    <format dxfId="1040">
      <pivotArea type="topRight" dataOnly="0" labelOnly="1" outline="0" fieldPosition="0"/>
    </format>
    <format dxfId="1039">
      <pivotArea type="topRight" dataOnly="0" labelOnly="1" outline="0" fieldPosition="0"/>
    </format>
    <format dxfId="1038">
      <pivotArea dataOnly="0" labelOnly="1" outline="0" fieldPosition="0">
        <references count="1">
          <reference field="3" count="1">
            <x v="0"/>
          </reference>
        </references>
      </pivotArea>
    </format>
    <format dxfId="1037">
      <pivotArea dataOnly="0" labelOnly="1" outline="0" fieldPosition="0">
        <references count="1">
          <reference field="3" count="1">
            <x v="1"/>
          </reference>
        </references>
      </pivotArea>
    </format>
    <format dxfId="1036">
      <pivotArea field="4" type="button" dataOnly="0" labelOnly="1" outline="0" axis="axisRow" fieldPosition="2"/>
    </format>
    <format dxfId="1035">
      <pivotArea field="0" type="button" dataOnly="0" labelOnly="1" outline="0" axis="axisRow" fieldPosition="0"/>
    </format>
    <format dxfId="1034">
      <pivotArea outline="0" collapsedLevelsAreSubtotals="1" fieldPosition="0"/>
    </format>
    <format dxfId="1033">
      <pivotArea type="topRight" dataOnly="0" labelOnly="1" outline="0" fieldPosition="0"/>
    </format>
    <format dxfId="1032">
      <pivotArea type="topRight" dataOnly="0" labelOnly="1" outline="0" fieldPosition="0"/>
    </format>
    <format dxfId="1031">
      <pivotArea type="origin" dataOnly="0" labelOnly="1" outline="0" fieldPosition="0"/>
    </format>
    <format dxfId="1030">
      <pivotArea field="0" type="button" dataOnly="0" labelOnly="1" outline="0" axis="axisRow" fieldPosition="0"/>
    </format>
    <format dxfId="1029">
      <pivotArea dataOnly="0" labelOnly="1" outline="0"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3"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O100:S113" firstHeaderRow="1" firstDataRow="2" firstDataCol="1" rowPageCount="1" colPageCount="1"/>
  <pivotFields count="59">
    <pivotField axis="axisRow" showAll="0">
      <items count="12">
        <item x="0"/>
        <item x="1"/>
        <item x="2"/>
        <item x="3"/>
        <item x="4"/>
        <item x="5"/>
        <item x="6"/>
        <item x="7"/>
        <item x="8"/>
        <item x="9"/>
        <item x="10"/>
        <item t="default"/>
      </items>
    </pivotField>
    <pivotField axis="axisPage" multipleItemSelectionAllowed="1" showAll="0">
      <items count="3">
        <item x="0"/>
        <item h="1" x="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2"/>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2">
    <i>
      <x/>
    </i>
    <i>
      <x v="1"/>
    </i>
    <i>
      <x v="2"/>
    </i>
    <i>
      <x v="3"/>
    </i>
    <i>
      <x v="4"/>
    </i>
    <i>
      <x v="5"/>
    </i>
    <i>
      <x v="6"/>
    </i>
    <i>
      <x v="7"/>
    </i>
    <i>
      <x v="8"/>
    </i>
    <i>
      <x v="9"/>
    </i>
    <i>
      <x v="10"/>
    </i>
    <i t="grand">
      <x/>
    </i>
  </rowItems>
  <colFields count="1">
    <field x="24"/>
  </colFields>
  <colItems count="4">
    <i>
      <x/>
    </i>
    <i>
      <x v="1"/>
    </i>
    <i>
      <x v="2"/>
    </i>
    <i t="grand">
      <x/>
    </i>
  </colItems>
  <pageFields count="1">
    <pageField fld="1" hier="-1"/>
  </pageFields>
  <dataFields count="1">
    <dataField name="Cuenta de NOMBRE_DEL_INDICADOR"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4" cacheId="3" applyNumberFormats="0" applyBorderFormats="0" applyFontFormats="0" applyPatternFormats="0" applyAlignmentFormats="0" applyWidthHeightFormats="1" dataCaption="Valores" updatedVersion="6" minRefreshableVersion="3" useAutoFormatting="1" itemPrintTitles="1" mergeItem="1" createdVersion="6" indent="0" compact="0" compactData="0" gridDropZones="1" multipleFieldFilters="0">
  <location ref="X73:Y87" firstHeaderRow="2" firstDataRow="2" firstDataCol="1"/>
  <pivotFields count="59">
    <pivotField axis="axisRow" compact="0" outline="0" showAll="0" sortType="descending" defaultSubtotal="0">
      <items count="12">
        <item x="0"/>
        <item x="1"/>
        <item x="2"/>
        <item x="3"/>
        <item x="4"/>
        <item x="5"/>
        <item x="6"/>
        <item x="7"/>
        <item x="8"/>
        <item x="9"/>
        <item x="10"/>
        <item x="11"/>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s>
  <rowFields count="1">
    <field x="0"/>
  </rowFields>
  <rowItems count="13">
    <i>
      <x v="1"/>
    </i>
    <i>
      <x v="7"/>
    </i>
    <i>
      <x v="4"/>
    </i>
    <i>
      <x v="2"/>
    </i>
    <i>
      <x v="5"/>
    </i>
    <i>
      <x v="9"/>
    </i>
    <i>
      <x v="6"/>
    </i>
    <i>
      <x/>
    </i>
    <i>
      <x v="10"/>
    </i>
    <i>
      <x v="11"/>
    </i>
    <i>
      <x v="3"/>
    </i>
    <i>
      <x v="8"/>
    </i>
    <i t="grand">
      <x/>
    </i>
  </rowItems>
  <colItems count="1">
    <i/>
  </colItems>
  <dataFields count="1">
    <dataField name="Cuenta de FINALIZADA 1_x000a_CUMPLIDO2" fld="58" subtotal="count" baseField="0" baseItem="0"/>
  </dataFields>
  <formats count="2">
    <format dxfId="1018">
      <pivotArea dataOnly="0" labelOnly="1" outline="0" fieldPosition="0">
        <references count="1">
          <reference field="0" count="1">
            <x v="6"/>
          </reference>
        </references>
      </pivotArea>
    </format>
    <format dxfId="1017">
      <pivotArea dataOnly="0" labelOnly="1" outline="0" fieldPosition="0">
        <references count="1">
          <reference field="0"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2"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O73:R86" firstHeaderRow="1" firstDataRow="2" firstDataCol="1"/>
  <pivotFields count="12">
    <pivotField axis="axisCol" showAll="0" sortType="ascending">
      <items count="3">
        <item x="0"/>
        <item x="1"/>
        <item t="default"/>
      </items>
    </pivotField>
    <pivotField axis="axisRow" showAll="0" sortType="descending">
      <items count="12">
        <item x="0"/>
        <item x="1"/>
        <item x="2"/>
        <item x="3"/>
        <item x="4"/>
        <item x="5"/>
        <item x="6"/>
        <item x="7"/>
        <item x="8"/>
        <item x="9"/>
        <item x="10"/>
        <item t="default"/>
      </items>
      <autoSortScope>
        <pivotArea dataOnly="0" outline="0" fieldPosition="0">
          <references count="1">
            <reference field="4294967294" count="1" selected="0">
              <x v="0"/>
            </reference>
          </references>
        </pivotArea>
      </autoSortScope>
    </pivotField>
    <pivotField showAll="0"/>
    <pivotField dataField="1" showAll="0"/>
    <pivotField showAll="0"/>
    <pivotField showAll="0"/>
    <pivotField showAll="0"/>
    <pivotField showAll="0"/>
    <pivotField showAll="0"/>
    <pivotField showAll="0"/>
    <pivotField showAll="0"/>
    <pivotField showAll="0"/>
  </pivotFields>
  <rowFields count="1">
    <field x="1"/>
  </rowFields>
  <rowItems count="12">
    <i>
      <x v="1"/>
    </i>
    <i>
      <x v="7"/>
    </i>
    <i>
      <x v="9"/>
    </i>
    <i>
      <x v="2"/>
    </i>
    <i>
      <x v="6"/>
    </i>
    <i>
      <x v="5"/>
    </i>
    <i>
      <x v="3"/>
    </i>
    <i>
      <x v="4"/>
    </i>
    <i>
      <x v="10"/>
    </i>
    <i>
      <x/>
    </i>
    <i>
      <x v="8"/>
    </i>
    <i t="grand">
      <x/>
    </i>
  </rowItems>
  <colFields count="1">
    <field x="0"/>
  </colFields>
  <colItems count="3">
    <i>
      <x/>
    </i>
    <i>
      <x v="1"/>
    </i>
    <i t="grand">
      <x/>
    </i>
  </colItems>
  <dataFields count="1">
    <dataField name="Cuenta de INDICADOR" fld="3" subtotal="count" baseField="0" baseItem="0"/>
  </dataFields>
  <formats count="10">
    <format dxfId="1028">
      <pivotArea dataOnly="0" labelOnly="1" fieldPosition="0">
        <references count="1">
          <reference field="1" count="1">
            <x v="6"/>
          </reference>
        </references>
      </pivotArea>
    </format>
    <format dxfId="1027">
      <pivotArea collapsedLevelsAreSubtotals="1" fieldPosition="0">
        <references count="1">
          <reference field="1" count="1">
            <x v="6"/>
          </reference>
        </references>
      </pivotArea>
    </format>
    <format dxfId="1026">
      <pivotArea collapsedLevelsAreSubtotals="1" fieldPosition="0">
        <references count="1">
          <reference field="1" count="1">
            <x v="9"/>
          </reference>
        </references>
      </pivotArea>
    </format>
    <format dxfId="1025">
      <pivotArea dataOnly="0" labelOnly="1" fieldPosition="0">
        <references count="1">
          <reference field="1" count="1">
            <x v="9"/>
          </reference>
        </references>
      </pivotArea>
    </format>
    <format dxfId="1024">
      <pivotArea collapsedLevelsAreSubtotals="1" fieldPosition="0">
        <references count="1">
          <reference field="1" count="1">
            <x v="6"/>
          </reference>
        </references>
      </pivotArea>
    </format>
    <format dxfId="1023">
      <pivotArea dataOnly="0" labelOnly="1" fieldPosition="0">
        <references count="1">
          <reference field="1" count="1">
            <x v="6"/>
          </reference>
        </references>
      </pivotArea>
    </format>
    <format dxfId="1022">
      <pivotArea collapsedLevelsAreSubtotals="1" fieldPosition="0">
        <references count="1">
          <reference field="1" count="1">
            <x v="7"/>
          </reference>
        </references>
      </pivotArea>
    </format>
    <format dxfId="1021">
      <pivotArea dataOnly="0" labelOnly="1" fieldPosition="0">
        <references count="1">
          <reference field="1" count="1">
            <x v="7"/>
          </reference>
        </references>
      </pivotArea>
    </format>
    <format dxfId="1020">
      <pivotArea collapsedLevelsAreSubtotals="1" fieldPosition="0">
        <references count="1">
          <reference field="1" count="1">
            <x v="9"/>
          </reference>
        </references>
      </pivotArea>
    </format>
    <format dxfId="1019">
      <pivotArea dataOnly="0" labelOnly="1" fieldPosition="0">
        <references count="1">
          <reference field="1" count="1">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missingCaption="-" updatedVersion="6" minRefreshableVersion="3" showDrill="0" itemPrintTitles="1" mergeItem="1" createdVersion="6" indent="0" compact="0" compactData="0" gridDropZones="1" multipleFieldFilters="0">
  <location ref="B5:L49" firstHeaderRow="2" firstDataRow="2" firstDataCol="5" rowPageCount="1" colPageCount="1"/>
  <pivotFields count="59">
    <pivotField compact="0" outline="0" showAll="0"/>
    <pivotField axis="axisPage" compact="0" outline="0" multipleItemSelectionAllowed="1" showAll="0" defaultSubtotal="0">
      <items count="2">
        <item x="0"/>
        <item h="1" x="1"/>
      </items>
    </pivotField>
    <pivotField compact="0" outline="0" showAll="0" defaultSubtotal="0"/>
    <pivotField compact="0" outline="0" showAll="0"/>
    <pivotField axis="axisRow" compact="0" outline="0" showAll="0" defaultSubtotal="0">
      <items count="64">
        <item x="27"/>
        <item x="38"/>
        <item x="53"/>
        <item x="39"/>
        <item x="32"/>
        <item x="33"/>
        <item x="15"/>
        <item x="16"/>
        <item x="17"/>
        <item x="14"/>
        <item x="34"/>
        <item x="35"/>
        <item x="54"/>
        <item x="18"/>
        <item x="13"/>
        <item x="21"/>
        <item x="28"/>
        <item x="24"/>
        <item x="40"/>
        <item x="60"/>
        <item x="36"/>
        <item x="25"/>
        <item x="29"/>
        <item x="5"/>
        <item x="42"/>
        <item x="7"/>
        <item x="49"/>
        <item x="11"/>
        <item x="9"/>
        <item x="1"/>
        <item x="45"/>
        <item x="4"/>
        <item x="44"/>
        <item x="51"/>
        <item x="52"/>
        <item x="0"/>
        <item x="50"/>
        <item x="23"/>
        <item x="3"/>
        <item x="48"/>
        <item x="61"/>
        <item x="59"/>
        <item x="62"/>
        <item x="20"/>
        <item x="6"/>
        <item x="31"/>
        <item x="37"/>
        <item x="43"/>
        <item x="8"/>
        <item x="2"/>
        <item x="10"/>
        <item x="12"/>
        <item x="19"/>
        <item x="46"/>
        <item x="47"/>
        <item x="55"/>
        <item x="56"/>
        <item x="57"/>
        <item x="58"/>
        <item x="22"/>
        <item x="26"/>
        <item x="30"/>
        <item x="41"/>
        <item x="63"/>
      </items>
    </pivotField>
    <pivotField axis="axisRow" compact="0" outline="0" showAll="0" defaultSubtotal="0">
      <items count="4">
        <item x="3"/>
        <item x="1"/>
        <item x="0"/>
        <item x="2"/>
      </items>
    </pivotField>
    <pivotField axis="axisRow" compact="0" outline="0" showAll="0" defaultSubtotal="0">
      <items count="18">
        <item x="1"/>
        <item x="16"/>
        <item x="5"/>
        <item x="7"/>
        <item x="0"/>
        <item x="17"/>
        <item x="3"/>
        <item x="9"/>
        <item x="4"/>
        <item x="2"/>
        <item x="11"/>
        <item x="14"/>
        <item x="12"/>
        <item x="13"/>
        <item x="6"/>
        <item x="15"/>
        <item x="8"/>
        <item x="10"/>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PROGRAMACIÓN 2019" axis="axisRow" compact="0" outline="0" showAll="0" defaultSubtotal="0">
      <items count="27">
        <item x="7"/>
        <item x="5"/>
        <item x="21"/>
        <item x="25"/>
        <item x="8"/>
        <item x="22"/>
        <item x="17"/>
        <item x="12"/>
        <item x="16"/>
        <item x="3"/>
        <item x="26"/>
        <item x="4"/>
        <item x="6"/>
        <item x="24"/>
        <item x="23"/>
        <item x="0"/>
        <item x="2"/>
        <item x="9"/>
        <item x="20"/>
        <item x="18"/>
        <item x="19"/>
        <item x="13"/>
        <item x="15"/>
        <item x="10"/>
        <item x="14"/>
        <item x="1"/>
        <item x="11"/>
      </items>
    </pivotField>
    <pivotField compact="0" outline="0" showAll="0"/>
    <pivotField compact="0" outline="0" showAll="0"/>
    <pivotField compact="0" outline="0" showAll="0"/>
    <pivotField compact="0" outline="0" showAll="0"/>
    <pivotField name="EJECUCIÓN 2019" axis="axisRow" compact="0" outline="0" showAll="0">
      <items count="25">
        <item x="4"/>
        <item x="17"/>
        <item x="9"/>
        <item x="19"/>
        <item x="16"/>
        <item x="7"/>
        <item x="21"/>
        <item x="22"/>
        <item x="11"/>
        <item x="3"/>
        <item x="0"/>
        <item x="6"/>
        <item x="23"/>
        <item x="13"/>
        <item x="12"/>
        <item x="15"/>
        <item x="20"/>
        <item x="2"/>
        <item x="18"/>
        <item x="14"/>
        <item x="8"/>
        <item x="5"/>
        <item x="10"/>
        <item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s>
  <rowFields count="5">
    <field x="5"/>
    <field x="6"/>
    <field x="4"/>
    <field x="31"/>
    <field x="36"/>
  </rowFields>
  <rowItems count="43">
    <i>
      <x/>
      <x v="5"/>
      <x v="2"/>
      <x v="17"/>
      <x/>
    </i>
    <i r="2">
      <x v="55"/>
      <x v="14"/>
      <x v="16"/>
    </i>
    <i r="2">
      <x v="56"/>
      <x v="13"/>
      <x/>
    </i>
    <i r="2">
      <x v="57"/>
      <x v="15"/>
      <x v="4"/>
    </i>
    <i r="2">
      <x v="58"/>
      <x v="15"/>
      <x v="6"/>
    </i>
    <i>
      <x v="1"/>
      <x/>
      <x v="49"/>
      <x v="16"/>
      <x v="17"/>
    </i>
    <i r="1">
      <x v="1"/>
      <x v="34"/>
      <x v="15"/>
      <x/>
    </i>
    <i r="1">
      <x v="2"/>
      <x v="48"/>
      <x v="11"/>
      <x/>
    </i>
    <i r="1">
      <x v="3"/>
      <x v="51"/>
      <x v="15"/>
      <x v="11"/>
    </i>
    <i r="1">
      <x v="6"/>
      <x v="44"/>
      <x v="11"/>
      <x/>
    </i>
    <i r="2">
      <x v="63"/>
      <x v="15"/>
      <x v="6"/>
    </i>
    <i r="1">
      <x v="8"/>
      <x v="14"/>
      <x v="4"/>
      <x v="5"/>
    </i>
    <i r="1">
      <x v="9"/>
      <x v="38"/>
      <x v="9"/>
      <x v="9"/>
    </i>
    <i r="1">
      <x v="11"/>
      <x v="19"/>
      <x v="13"/>
      <x v="12"/>
    </i>
    <i r="2">
      <x v="40"/>
      <x v="10"/>
      <x/>
    </i>
    <i r="2">
      <x v="42"/>
      <x v="15"/>
      <x v="17"/>
    </i>
    <i r="1">
      <x v="12"/>
      <x/>
      <x v="21"/>
      <x v="19"/>
    </i>
    <i r="2">
      <x v="61"/>
      <x v="15"/>
      <x v="10"/>
    </i>
    <i r="1">
      <x v="14"/>
      <x v="50"/>
      <x/>
      <x/>
    </i>
    <i r="1">
      <x v="15"/>
      <x v="33"/>
      <x v="5"/>
      <x v="3"/>
    </i>
    <i r="2">
      <x v="39"/>
      <x v="2"/>
      <x v="1"/>
    </i>
    <i r="2">
      <x v="53"/>
      <x v="19"/>
      <x/>
    </i>
    <i r="2">
      <x v="54"/>
      <x v="15"/>
      <x v="10"/>
    </i>
    <i r="1">
      <x v="16"/>
      <x v="9"/>
      <x v="15"/>
      <x/>
    </i>
    <i r="1">
      <x v="17"/>
      <x v="52"/>
      <x v="15"/>
      <x v="17"/>
    </i>
    <i>
      <x v="2"/>
      <x v="4"/>
      <x v="35"/>
      <x v="15"/>
      <x v="10"/>
    </i>
    <i r="1">
      <x v="7"/>
      <x v="7"/>
      <x v="23"/>
      <x v="20"/>
    </i>
    <i r="2">
      <x v="8"/>
      <x v="15"/>
      <x v="2"/>
    </i>
    <i r="1">
      <x v="10"/>
      <x v="17"/>
      <x v="17"/>
      <x/>
    </i>
    <i r="2">
      <x v="21"/>
      <x v="7"/>
      <x v="13"/>
    </i>
    <i r="2">
      <x v="59"/>
      <x v="15"/>
      <x v="8"/>
    </i>
    <i r="2">
      <x v="60"/>
      <x v="15"/>
      <x/>
    </i>
    <i r="1">
      <x v="11"/>
      <x v="1"/>
      <x v="19"/>
      <x/>
    </i>
    <i r="2">
      <x v="3"/>
      <x v="20"/>
      <x/>
    </i>
    <i r="2">
      <x v="24"/>
      <x v="18"/>
      <x/>
    </i>
    <i r="2">
      <x v="47"/>
      <x v="4"/>
      <x v="4"/>
    </i>
    <i r="1">
      <x v="13"/>
      <x v="5"/>
      <x v="8"/>
      <x v="15"/>
    </i>
    <i r="2">
      <x v="10"/>
      <x v="15"/>
      <x v="17"/>
    </i>
    <i>
      <x v="3"/>
      <x v="7"/>
      <x v="6"/>
      <x v="17"/>
      <x/>
    </i>
    <i r="1">
      <x v="10"/>
      <x v="37"/>
      <x v="7"/>
      <x v="14"/>
    </i>
    <i r="1">
      <x v="11"/>
      <x v="62"/>
      <x v="15"/>
      <x v="17"/>
    </i>
    <i r="1">
      <x v="13"/>
      <x v="4"/>
      <x v="22"/>
      <x/>
    </i>
    <i t="grand">
      <x/>
    </i>
  </rowItems>
  <colItems count="1">
    <i/>
  </colItems>
  <pageFields count="1">
    <pageField fld="1" hier="-1"/>
  </pageFields>
  <formats count="931">
    <format dxfId="1016">
      <pivotArea field="5" type="button" dataOnly="0" labelOnly="1" outline="0" axis="axisRow" fieldPosition="0"/>
    </format>
    <format dxfId="1015">
      <pivotArea field="6" type="button" dataOnly="0" labelOnly="1" outline="0" axis="axisRow" fieldPosition="1"/>
    </format>
    <format dxfId="1014">
      <pivotArea field="4" type="button" dataOnly="0" labelOnly="1" outline="0" axis="axisRow" fieldPosition="2"/>
    </format>
    <format dxfId="1013">
      <pivotArea field="5" type="button" dataOnly="0" labelOnly="1" outline="0" axis="axisRow" fieldPosition="0"/>
    </format>
    <format dxfId="1012">
      <pivotArea field="6" type="button" dataOnly="0" labelOnly="1" outline="0" axis="axisRow" fieldPosition="1"/>
    </format>
    <format dxfId="1011">
      <pivotArea field="4" type="button" dataOnly="0" labelOnly="1" outline="0" axis="axisRow" fieldPosition="2"/>
    </format>
    <format dxfId="1010">
      <pivotArea field="5" type="button" dataOnly="0" labelOnly="1" outline="0" axis="axisRow" fieldPosition="0"/>
    </format>
    <format dxfId="1009">
      <pivotArea field="6" type="button" dataOnly="0" labelOnly="1" outline="0" axis="axisRow" fieldPosition="1"/>
    </format>
    <format dxfId="1008">
      <pivotArea field="4" type="button" dataOnly="0" labelOnly="1" outline="0" axis="axisRow" fieldPosition="2"/>
    </format>
    <format dxfId="1007">
      <pivotArea field="5" type="button" dataOnly="0" labelOnly="1" outline="0" axis="axisRow" fieldPosition="0"/>
    </format>
    <format dxfId="1006">
      <pivotArea field="6" type="button" dataOnly="0" labelOnly="1" outline="0" axis="axisRow" fieldPosition="1"/>
    </format>
    <format dxfId="1005">
      <pivotArea field="4" type="button" dataOnly="0" labelOnly="1" outline="0" axis="axisRow" fieldPosition="2"/>
    </format>
    <format dxfId="1004">
      <pivotArea field="5" type="button" dataOnly="0" labelOnly="1" outline="0" axis="axisRow" fieldPosition="0"/>
    </format>
    <format dxfId="1003">
      <pivotArea field="6" type="button" dataOnly="0" labelOnly="1" outline="0" axis="axisRow" fieldPosition="1"/>
    </format>
    <format dxfId="1002">
      <pivotArea field="4" type="button" dataOnly="0" labelOnly="1" outline="0" axis="axisRow" fieldPosition="2"/>
    </format>
    <format dxfId="1001">
      <pivotArea field="5" type="button" dataOnly="0" labelOnly="1" outline="0" axis="axisRow" fieldPosition="0"/>
    </format>
    <format dxfId="1000">
      <pivotArea field="6" type="button" dataOnly="0" labelOnly="1" outline="0" axis="axisRow" fieldPosition="1"/>
    </format>
    <format dxfId="999">
      <pivotArea field="4" type="button" dataOnly="0" labelOnly="1" outline="0" axis="axisRow" fieldPosition="2"/>
    </format>
    <format dxfId="998">
      <pivotArea field="5" type="button" dataOnly="0" labelOnly="1" outline="0" axis="axisRow" fieldPosition="0"/>
    </format>
    <format dxfId="997">
      <pivotArea field="6" type="button" dataOnly="0" labelOnly="1" outline="0" axis="axisRow" fieldPosition="1"/>
    </format>
    <format dxfId="996">
      <pivotArea field="4" type="button" dataOnly="0" labelOnly="1" outline="0" axis="axisRow" fieldPosition="2"/>
    </format>
    <format dxfId="995">
      <pivotArea field="5" type="button" dataOnly="0" labelOnly="1" outline="0" axis="axisRow" fieldPosition="0"/>
    </format>
    <format dxfId="994">
      <pivotArea field="6" type="button" dataOnly="0" labelOnly="1" outline="0" axis="axisRow" fieldPosition="1"/>
    </format>
    <format dxfId="993">
      <pivotArea field="4" type="button" dataOnly="0" labelOnly="1" outline="0" axis="axisRow" fieldPosition="2"/>
    </format>
    <format dxfId="992">
      <pivotArea field="-2" type="button" dataOnly="0" labelOnly="1" outline="0"/>
    </format>
    <format dxfId="991">
      <pivotArea outline="0" collapsedLevelsAreSubtotals="1" fieldPosition="0"/>
    </format>
    <format dxfId="990">
      <pivotArea field="-2" type="button" dataOnly="0" labelOnly="1" outline="0"/>
    </format>
    <format dxfId="989">
      <pivotArea type="topRight" dataOnly="0" labelOnly="1" outline="0" fieldPosition="0"/>
    </format>
    <format dxfId="988">
      <pivotArea outline="0" collapsedLevelsAreSubtotals="1" fieldPosition="0"/>
    </format>
    <format dxfId="987">
      <pivotArea field="-2" type="button" dataOnly="0" labelOnly="1" outline="0"/>
    </format>
    <format dxfId="986">
      <pivotArea type="topRight" dataOnly="0" labelOnly="1" outline="0" fieldPosition="0"/>
    </format>
    <format dxfId="985">
      <pivotArea dataOnly="0" labelOnly="1" outline="0" fieldPosition="0">
        <references count="2">
          <reference field="5" count="1" selected="0">
            <x v="0"/>
          </reference>
          <reference field="6" count="3">
            <x v="5"/>
            <x v="11"/>
            <x v="13"/>
          </reference>
        </references>
      </pivotArea>
    </format>
    <format dxfId="984">
      <pivotArea dataOnly="0" labelOnly="1" outline="0" fieldPosition="0">
        <references count="2">
          <reference field="5" count="1" selected="0">
            <x v="1"/>
          </reference>
          <reference field="6" count="13">
            <x v="0"/>
            <x v="1"/>
            <x v="2"/>
            <x v="3"/>
            <x v="6"/>
            <x v="7"/>
            <x v="8"/>
            <x v="9"/>
            <x v="11"/>
            <x v="12"/>
            <x v="13"/>
            <x v="14"/>
            <x v="15"/>
          </reference>
        </references>
      </pivotArea>
    </format>
    <format dxfId="983">
      <pivotArea dataOnly="0" labelOnly="1" outline="0" fieldPosition="0">
        <references count="2">
          <reference field="5" count="1" selected="0">
            <x v="2"/>
          </reference>
          <reference field="6" count="7">
            <x v="4"/>
            <x v="6"/>
            <x v="7"/>
            <x v="10"/>
            <x v="11"/>
            <x v="13"/>
            <x v="15"/>
          </reference>
        </references>
      </pivotArea>
    </format>
    <format dxfId="982">
      <pivotArea dataOnly="0" labelOnly="1" outline="0" fieldPosition="0">
        <references count="2">
          <reference field="5" count="1" selected="0">
            <x v="3"/>
          </reference>
          <reference field="6" count="4">
            <x v="7"/>
            <x v="10"/>
            <x v="11"/>
            <x v="13"/>
          </reference>
        </references>
      </pivotArea>
    </format>
    <format dxfId="981">
      <pivotArea dataOnly="0" labelOnly="1" outline="0" fieldPosition="0">
        <references count="3">
          <reference field="4" count="2">
            <x v="2"/>
            <x v="12"/>
          </reference>
          <reference field="5" count="1" selected="0">
            <x v="0"/>
          </reference>
          <reference field="6" count="1" selected="0">
            <x v="5"/>
          </reference>
        </references>
      </pivotArea>
    </format>
    <format dxfId="980">
      <pivotArea dataOnly="0" labelOnly="1" outline="0" fieldPosition="0">
        <references count="3">
          <reference field="4" count="1">
            <x v="18"/>
          </reference>
          <reference field="5" count="1" selected="0">
            <x v="0"/>
          </reference>
          <reference field="6" count="1" selected="0">
            <x v="11"/>
          </reference>
        </references>
      </pivotArea>
    </format>
    <format dxfId="979">
      <pivotArea dataOnly="0" labelOnly="1" outline="0" fieldPosition="0">
        <references count="3">
          <reference field="4" count="1">
            <x v="20"/>
          </reference>
          <reference field="5" count="1" selected="0">
            <x v="0"/>
          </reference>
          <reference field="6" count="1" selected="0">
            <x v="13"/>
          </reference>
        </references>
      </pivotArea>
    </format>
    <format dxfId="978">
      <pivotArea dataOnly="0" labelOnly="1" outline="0" fieldPosition="0">
        <references count="3">
          <reference field="4" count="1">
            <x v="29"/>
          </reference>
          <reference field="5" count="1" selected="0">
            <x v="1"/>
          </reference>
          <reference field="6" count="1" selected="0">
            <x v="0"/>
          </reference>
        </references>
      </pivotArea>
    </format>
    <format dxfId="977">
      <pivotArea dataOnly="0" labelOnly="1" outline="0" fieldPosition="0">
        <references count="3">
          <reference field="4" count="1">
            <x v="34"/>
          </reference>
          <reference field="5" count="1" selected="0">
            <x v="1"/>
          </reference>
          <reference field="6" count="1" selected="0">
            <x v="1"/>
          </reference>
        </references>
      </pivotArea>
    </format>
    <format dxfId="976">
      <pivotArea dataOnly="0" labelOnly="1" outline="0" fieldPosition="0">
        <references count="3">
          <reference field="4" count="1">
            <x v="27"/>
          </reference>
          <reference field="5" count="1" selected="0">
            <x v="1"/>
          </reference>
          <reference field="6" count="1" selected="0">
            <x v="3"/>
          </reference>
        </references>
      </pivotArea>
    </format>
    <format dxfId="975">
      <pivotArea dataOnly="0" labelOnly="1" outline="0" fieldPosition="0">
        <references count="3">
          <reference field="4" count="1">
            <x v="25"/>
          </reference>
          <reference field="5" count="1" selected="0">
            <x v="1"/>
          </reference>
          <reference field="6" count="1" selected="0">
            <x v="6"/>
          </reference>
        </references>
      </pivotArea>
    </format>
    <format dxfId="974">
      <pivotArea dataOnly="0" labelOnly="1" outline="0" fieldPosition="0">
        <references count="3">
          <reference field="4" count="2">
            <x v="13"/>
            <x v="15"/>
          </reference>
          <reference field="5" count="1" selected="0">
            <x v="1"/>
          </reference>
          <reference field="6" count="1" selected="0">
            <x v="7"/>
          </reference>
        </references>
      </pivotArea>
    </format>
    <format dxfId="973">
      <pivotArea dataOnly="0" labelOnly="1" outline="0" fieldPosition="0">
        <references count="3">
          <reference field="4" count="1">
            <x v="23"/>
          </reference>
          <reference field="5" count="1" selected="0">
            <x v="1"/>
          </reference>
          <reference field="6" count="1" selected="0">
            <x v="8"/>
          </reference>
        </references>
      </pivotArea>
    </format>
    <format dxfId="972">
      <pivotArea dataOnly="0" labelOnly="1" outline="0" fieldPosition="0">
        <references count="3">
          <reference field="4" count="1">
            <x v="38"/>
          </reference>
          <reference field="5" count="1" selected="0">
            <x v="1"/>
          </reference>
          <reference field="6" count="1" selected="0">
            <x v="9"/>
          </reference>
        </references>
      </pivotArea>
    </format>
    <format dxfId="971">
      <pivotArea dataOnly="0" labelOnly="1" outline="0" fieldPosition="0">
        <references count="3">
          <reference field="4" count="1">
            <x v="19"/>
          </reference>
          <reference field="5" count="1" selected="0">
            <x v="1"/>
          </reference>
          <reference field="6" count="1" selected="0">
            <x v="11"/>
          </reference>
        </references>
      </pivotArea>
    </format>
    <format dxfId="970">
      <pivotArea dataOnly="0" labelOnly="1" outline="0" fieldPosition="0">
        <references count="3">
          <reference field="4" count="3">
            <x v="0"/>
            <x v="16"/>
            <x v="22"/>
          </reference>
          <reference field="5" count="1" selected="0">
            <x v="1"/>
          </reference>
          <reference field="6" count="1" selected="0">
            <x v="12"/>
          </reference>
        </references>
      </pivotArea>
    </format>
    <format dxfId="969">
      <pivotArea dataOnly="0" labelOnly="1" outline="0" fieldPosition="0">
        <references count="3">
          <reference field="4" count="1">
            <x v="28"/>
          </reference>
          <reference field="5" count="1" selected="0">
            <x v="1"/>
          </reference>
          <reference field="6" count="1" selected="0">
            <x v="14"/>
          </reference>
        </references>
      </pivotArea>
    </format>
    <format dxfId="968">
      <pivotArea dataOnly="0" labelOnly="1" outline="0" fieldPosition="0">
        <references count="3">
          <reference field="4" count="5">
            <x v="26"/>
            <x v="32"/>
            <x v="33"/>
            <x v="36"/>
            <x v="39"/>
          </reference>
          <reference field="5" count="1" selected="0">
            <x v="1"/>
          </reference>
          <reference field="6" count="1" selected="0">
            <x v="15"/>
          </reference>
        </references>
      </pivotArea>
    </format>
    <format dxfId="967">
      <pivotArea dataOnly="0" labelOnly="1" outline="0" fieldPosition="0">
        <references count="3">
          <reference field="4" count="1">
            <x v="35"/>
          </reference>
          <reference field="5" count="1" selected="0">
            <x v="2"/>
          </reference>
          <reference field="6" count="1" selected="0">
            <x v="4"/>
          </reference>
        </references>
      </pivotArea>
    </format>
    <format dxfId="966">
      <pivotArea dataOnly="0" labelOnly="1" outline="0" fieldPosition="0">
        <references count="3">
          <reference field="4" count="1">
            <x v="31"/>
          </reference>
          <reference field="5" count="1" selected="0">
            <x v="2"/>
          </reference>
          <reference field="6" count="1" selected="0">
            <x v="6"/>
          </reference>
        </references>
      </pivotArea>
    </format>
    <format dxfId="965">
      <pivotArea dataOnly="0" labelOnly="1" outline="0" fieldPosition="0">
        <references count="3">
          <reference field="4" count="2">
            <x v="7"/>
            <x v="8"/>
          </reference>
          <reference field="5" count="1" selected="0">
            <x v="2"/>
          </reference>
          <reference field="6" count="1" selected="0">
            <x v="7"/>
          </reference>
        </references>
      </pivotArea>
    </format>
    <format dxfId="964">
      <pivotArea dataOnly="0" labelOnly="1" outline="0" fieldPosition="0">
        <references count="3">
          <reference field="4" count="2">
            <x v="17"/>
            <x v="21"/>
          </reference>
          <reference field="5" count="1" selected="0">
            <x v="2"/>
          </reference>
          <reference field="6" count="1" selected="0">
            <x v="10"/>
          </reference>
        </references>
      </pivotArea>
    </format>
    <format dxfId="963">
      <pivotArea dataOnly="0" labelOnly="1" outline="0" fieldPosition="0">
        <references count="3">
          <reference field="4" count="3">
            <x v="1"/>
            <x v="3"/>
            <x v="24"/>
          </reference>
          <reference field="5" count="1" selected="0">
            <x v="2"/>
          </reference>
          <reference field="6" count="1" selected="0">
            <x v="11"/>
          </reference>
        </references>
      </pivotArea>
    </format>
    <format dxfId="962">
      <pivotArea dataOnly="0" labelOnly="1" outline="0" fieldPosition="0">
        <references count="3">
          <reference field="4" count="2">
            <x v="5"/>
            <x v="10"/>
          </reference>
          <reference field="5" count="1" selected="0">
            <x v="2"/>
          </reference>
          <reference field="6" count="1" selected="0">
            <x v="13"/>
          </reference>
        </references>
      </pivotArea>
    </format>
    <format dxfId="961">
      <pivotArea dataOnly="0" labelOnly="1" outline="0" fieldPosition="0">
        <references count="3">
          <reference field="4" count="1">
            <x v="30"/>
          </reference>
          <reference field="5" count="1" selected="0">
            <x v="2"/>
          </reference>
          <reference field="6" count="1" selected="0">
            <x v="15"/>
          </reference>
        </references>
      </pivotArea>
    </format>
    <format dxfId="960">
      <pivotArea dataOnly="0" labelOnly="1" outline="0" fieldPosition="0">
        <references count="3">
          <reference field="4" count="1">
            <x v="6"/>
          </reference>
          <reference field="5" count="1" selected="0">
            <x v="3"/>
          </reference>
          <reference field="6" count="1" selected="0">
            <x v="7"/>
          </reference>
        </references>
      </pivotArea>
    </format>
    <format dxfId="959">
      <pivotArea dataOnly="0" labelOnly="1" outline="0" fieldPosition="0">
        <references count="3">
          <reference field="4" count="1">
            <x v="37"/>
          </reference>
          <reference field="5" count="1" selected="0">
            <x v="3"/>
          </reference>
          <reference field="6" count="1" selected="0">
            <x v="10"/>
          </reference>
        </references>
      </pivotArea>
    </format>
    <format dxfId="958">
      <pivotArea dataOnly="0" labelOnly="1" outline="0" fieldPosition="0">
        <references count="3">
          <reference field="4" count="2">
            <x v="4"/>
            <x v="11"/>
          </reference>
          <reference field="5" count="1" selected="0">
            <x v="3"/>
          </reference>
          <reference field="6" count="1" selected="0">
            <x v="13"/>
          </reference>
        </references>
      </pivotArea>
    </format>
    <format dxfId="957">
      <pivotArea dataOnly="0" labelOnly="1" outline="0" fieldPosition="0">
        <references count="2">
          <reference field="5" count="1" selected="0">
            <x v="0"/>
          </reference>
          <reference field="6" count="3">
            <x v="5"/>
            <x v="11"/>
            <x v="13"/>
          </reference>
        </references>
      </pivotArea>
    </format>
    <format dxfId="956">
      <pivotArea dataOnly="0" labelOnly="1" outline="0" fieldPosition="0">
        <references count="2">
          <reference field="5" count="1" selected="0">
            <x v="1"/>
          </reference>
          <reference field="6" count="13">
            <x v="0"/>
            <x v="1"/>
            <x v="2"/>
            <x v="3"/>
            <x v="6"/>
            <x v="7"/>
            <x v="8"/>
            <x v="9"/>
            <x v="11"/>
            <x v="12"/>
            <x v="13"/>
            <x v="14"/>
            <x v="15"/>
          </reference>
        </references>
      </pivotArea>
    </format>
    <format dxfId="955">
      <pivotArea dataOnly="0" labelOnly="1" outline="0" fieldPosition="0">
        <references count="2">
          <reference field="5" count="1" selected="0">
            <x v="2"/>
          </reference>
          <reference field="6" count="7">
            <x v="4"/>
            <x v="6"/>
            <x v="7"/>
            <x v="10"/>
            <x v="11"/>
            <x v="13"/>
            <x v="15"/>
          </reference>
        </references>
      </pivotArea>
    </format>
    <format dxfId="954">
      <pivotArea dataOnly="0" labelOnly="1" outline="0" fieldPosition="0">
        <references count="2">
          <reference field="5" count="1" selected="0">
            <x v="3"/>
          </reference>
          <reference field="6" count="4">
            <x v="7"/>
            <x v="10"/>
            <x v="11"/>
            <x v="13"/>
          </reference>
        </references>
      </pivotArea>
    </format>
    <format dxfId="953">
      <pivotArea dataOnly="0" labelOnly="1" outline="0" fieldPosition="0">
        <references count="3">
          <reference field="4" count="2">
            <x v="2"/>
            <x v="12"/>
          </reference>
          <reference field="5" count="1" selected="0">
            <x v="0"/>
          </reference>
          <reference field="6" count="1" selected="0">
            <x v="5"/>
          </reference>
        </references>
      </pivotArea>
    </format>
    <format dxfId="952">
      <pivotArea dataOnly="0" labelOnly="1" outline="0" fieldPosition="0">
        <references count="3">
          <reference field="4" count="1">
            <x v="18"/>
          </reference>
          <reference field="5" count="1" selected="0">
            <x v="0"/>
          </reference>
          <reference field="6" count="1" selected="0">
            <x v="11"/>
          </reference>
        </references>
      </pivotArea>
    </format>
    <format dxfId="951">
      <pivotArea dataOnly="0" labelOnly="1" outline="0" fieldPosition="0">
        <references count="3">
          <reference field="4" count="1">
            <x v="20"/>
          </reference>
          <reference field="5" count="1" selected="0">
            <x v="0"/>
          </reference>
          <reference field="6" count="1" selected="0">
            <x v="13"/>
          </reference>
        </references>
      </pivotArea>
    </format>
    <format dxfId="950">
      <pivotArea dataOnly="0" labelOnly="1" outline="0" fieldPosition="0">
        <references count="3">
          <reference field="4" count="1">
            <x v="29"/>
          </reference>
          <reference field="5" count="1" selected="0">
            <x v="1"/>
          </reference>
          <reference field="6" count="1" selected="0">
            <x v="0"/>
          </reference>
        </references>
      </pivotArea>
    </format>
    <format dxfId="949">
      <pivotArea dataOnly="0" labelOnly="1" outline="0" fieldPosition="0">
        <references count="3">
          <reference field="4" count="1">
            <x v="34"/>
          </reference>
          <reference field="5" count="1" selected="0">
            <x v="1"/>
          </reference>
          <reference field="6" count="1" selected="0">
            <x v="1"/>
          </reference>
        </references>
      </pivotArea>
    </format>
    <format dxfId="948">
      <pivotArea dataOnly="0" labelOnly="1" outline="0" fieldPosition="0">
        <references count="3">
          <reference field="4" count="1">
            <x v="27"/>
          </reference>
          <reference field="5" count="1" selected="0">
            <x v="1"/>
          </reference>
          <reference field="6" count="1" selected="0">
            <x v="3"/>
          </reference>
        </references>
      </pivotArea>
    </format>
    <format dxfId="947">
      <pivotArea dataOnly="0" labelOnly="1" outline="0" fieldPosition="0">
        <references count="3">
          <reference field="4" count="1">
            <x v="25"/>
          </reference>
          <reference field="5" count="1" selected="0">
            <x v="1"/>
          </reference>
          <reference field="6" count="1" selected="0">
            <x v="6"/>
          </reference>
        </references>
      </pivotArea>
    </format>
    <format dxfId="946">
      <pivotArea dataOnly="0" labelOnly="1" outline="0" fieldPosition="0">
        <references count="3">
          <reference field="4" count="2">
            <x v="13"/>
            <x v="15"/>
          </reference>
          <reference field="5" count="1" selected="0">
            <x v="1"/>
          </reference>
          <reference field="6" count="1" selected="0">
            <x v="7"/>
          </reference>
        </references>
      </pivotArea>
    </format>
    <format dxfId="945">
      <pivotArea dataOnly="0" labelOnly="1" outline="0" fieldPosition="0">
        <references count="3">
          <reference field="4" count="1">
            <x v="23"/>
          </reference>
          <reference field="5" count="1" selected="0">
            <x v="1"/>
          </reference>
          <reference field="6" count="1" selected="0">
            <x v="8"/>
          </reference>
        </references>
      </pivotArea>
    </format>
    <format dxfId="944">
      <pivotArea dataOnly="0" labelOnly="1" outline="0" fieldPosition="0">
        <references count="3">
          <reference field="4" count="1">
            <x v="38"/>
          </reference>
          <reference field="5" count="1" selected="0">
            <x v="1"/>
          </reference>
          <reference field="6" count="1" selected="0">
            <x v="9"/>
          </reference>
        </references>
      </pivotArea>
    </format>
    <format dxfId="943">
      <pivotArea dataOnly="0" labelOnly="1" outline="0" fieldPosition="0">
        <references count="3">
          <reference field="4" count="1">
            <x v="19"/>
          </reference>
          <reference field="5" count="1" selected="0">
            <x v="1"/>
          </reference>
          <reference field="6" count="1" selected="0">
            <x v="11"/>
          </reference>
        </references>
      </pivotArea>
    </format>
    <format dxfId="942">
      <pivotArea dataOnly="0" labelOnly="1" outline="0" fieldPosition="0">
        <references count="3">
          <reference field="4" count="3">
            <x v="0"/>
            <x v="16"/>
            <x v="22"/>
          </reference>
          <reference field="5" count="1" selected="0">
            <x v="1"/>
          </reference>
          <reference field="6" count="1" selected="0">
            <x v="12"/>
          </reference>
        </references>
      </pivotArea>
    </format>
    <format dxfId="941">
      <pivotArea dataOnly="0" labelOnly="1" outline="0" fieldPosition="0">
        <references count="3">
          <reference field="4" count="1">
            <x v="28"/>
          </reference>
          <reference field="5" count="1" selected="0">
            <x v="1"/>
          </reference>
          <reference field="6" count="1" selected="0">
            <x v="14"/>
          </reference>
        </references>
      </pivotArea>
    </format>
    <format dxfId="940">
      <pivotArea dataOnly="0" labelOnly="1" outline="0" fieldPosition="0">
        <references count="3">
          <reference field="4" count="5">
            <x v="26"/>
            <x v="32"/>
            <x v="33"/>
            <x v="36"/>
            <x v="39"/>
          </reference>
          <reference field="5" count="1" selected="0">
            <x v="1"/>
          </reference>
          <reference field="6" count="1" selected="0">
            <x v="15"/>
          </reference>
        </references>
      </pivotArea>
    </format>
    <format dxfId="939">
      <pivotArea dataOnly="0" labelOnly="1" outline="0" fieldPosition="0">
        <references count="3">
          <reference field="4" count="1">
            <x v="35"/>
          </reference>
          <reference field="5" count="1" selected="0">
            <x v="2"/>
          </reference>
          <reference field="6" count="1" selected="0">
            <x v="4"/>
          </reference>
        </references>
      </pivotArea>
    </format>
    <format dxfId="938">
      <pivotArea dataOnly="0" labelOnly="1" outline="0" fieldPosition="0">
        <references count="3">
          <reference field="4" count="1">
            <x v="31"/>
          </reference>
          <reference field="5" count="1" selected="0">
            <x v="2"/>
          </reference>
          <reference field="6" count="1" selected="0">
            <x v="6"/>
          </reference>
        </references>
      </pivotArea>
    </format>
    <format dxfId="937">
      <pivotArea dataOnly="0" labelOnly="1" outline="0" fieldPosition="0">
        <references count="3">
          <reference field="4" count="2">
            <x v="7"/>
            <x v="8"/>
          </reference>
          <reference field="5" count="1" selected="0">
            <x v="2"/>
          </reference>
          <reference field="6" count="1" selected="0">
            <x v="7"/>
          </reference>
        </references>
      </pivotArea>
    </format>
    <format dxfId="936">
      <pivotArea dataOnly="0" labelOnly="1" outline="0" fieldPosition="0">
        <references count="3">
          <reference field="4" count="2">
            <x v="17"/>
            <x v="21"/>
          </reference>
          <reference field="5" count="1" selected="0">
            <x v="2"/>
          </reference>
          <reference field="6" count="1" selected="0">
            <x v="10"/>
          </reference>
        </references>
      </pivotArea>
    </format>
    <format dxfId="935">
      <pivotArea dataOnly="0" labelOnly="1" outline="0" fieldPosition="0">
        <references count="3">
          <reference field="4" count="3">
            <x v="1"/>
            <x v="3"/>
            <x v="24"/>
          </reference>
          <reference field="5" count="1" selected="0">
            <x v="2"/>
          </reference>
          <reference field="6" count="1" selected="0">
            <x v="11"/>
          </reference>
        </references>
      </pivotArea>
    </format>
    <format dxfId="934">
      <pivotArea dataOnly="0" labelOnly="1" outline="0" fieldPosition="0">
        <references count="3">
          <reference field="4" count="2">
            <x v="5"/>
            <x v="10"/>
          </reference>
          <reference field="5" count="1" selected="0">
            <x v="2"/>
          </reference>
          <reference field="6" count="1" selected="0">
            <x v="13"/>
          </reference>
        </references>
      </pivotArea>
    </format>
    <format dxfId="933">
      <pivotArea dataOnly="0" labelOnly="1" outline="0" fieldPosition="0">
        <references count="3">
          <reference field="4" count="1">
            <x v="30"/>
          </reference>
          <reference field="5" count="1" selected="0">
            <x v="2"/>
          </reference>
          <reference field="6" count="1" selected="0">
            <x v="15"/>
          </reference>
        </references>
      </pivotArea>
    </format>
    <format dxfId="932">
      <pivotArea dataOnly="0" labelOnly="1" outline="0" fieldPosition="0">
        <references count="3">
          <reference field="4" count="1">
            <x v="6"/>
          </reference>
          <reference field="5" count="1" selected="0">
            <x v="3"/>
          </reference>
          <reference field="6" count="1" selected="0">
            <x v="7"/>
          </reference>
        </references>
      </pivotArea>
    </format>
    <format dxfId="931">
      <pivotArea dataOnly="0" labelOnly="1" outline="0" fieldPosition="0">
        <references count="3">
          <reference field="4" count="1">
            <x v="37"/>
          </reference>
          <reference field="5" count="1" selected="0">
            <x v="3"/>
          </reference>
          <reference field="6" count="1" selected="0">
            <x v="10"/>
          </reference>
        </references>
      </pivotArea>
    </format>
    <format dxfId="930">
      <pivotArea dataOnly="0" labelOnly="1" outline="0" fieldPosition="0">
        <references count="3">
          <reference field="4" count="2">
            <x v="4"/>
            <x v="11"/>
          </reference>
          <reference field="5" count="1" selected="0">
            <x v="3"/>
          </reference>
          <reference field="6" count="1" selected="0">
            <x v="13"/>
          </reference>
        </references>
      </pivotArea>
    </format>
    <format dxfId="929">
      <pivotArea dataOnly="0" labelOnly="1" outline="0" fieldPosition="0">
        <references count="1">
          <reference field="5" count="0"/>
        </references>
      </pivotArea>
    </format>
    <format dxfId="928">
      <pivotArea dataOnly="0" labelOnly="1" outline="0" fieldPosition="0">
        <references count="1">
          <reference field="5" count="0"/>
        </references>
      </pivotArea>
    </format>
    <format dxfId="927">
      <pivotArea dataOnly="0" labelOnly="1" outline="0" fieldPosition="0">
        <references count="1">
          <reference field="5" count="0"/>
        </references>
      </pivotArea>
    </format>
    <format dxfId="926">
      <pivotArea dataOnly="0" labelOnly="1" outline="0" fieldPosition="0">
        <references count="1">
          <reference field="5" count="0"/>
        </references>
      </pivotArea>
    </format>
    <format dxfId="925">
      <pivotArea dataOnly="0" labelOnly="1" outline="0" fieldPosition="0">
        <references count="1">
          <reference field="5" count="0"/>
        </references>
      </pivotArea>
    </format>
    <format dxfId="924">
      <pivotArea dataOnly="0" labelOnly="1" outline="0" fieldPosition="0">
        <references count="1">
          <reference field="5" count="0"/>
        </references>
      </pivotArea>
    </format>
    <format dxfId="923">
      <pivotArea dataOnly="0" labelOnly="1" outline="0" fieldPosition="0">
        <references count="1">
          <reference field="5" count="0"/>
        </references>
      </pivotArea>
    </format>
    <format dxfId="922">
      <pivotArea outline="0" collapsedLevelsAreSubtotals="1" fieldPosition="0">
        <references count="3">
          <reference field="4" count="1" selected="0">
            <x v="12"/>
          </reference>
          <reference field="5" count="1" selected="0">
            <x v="0"/>
          </reference>
          <reference field="6" count="1" selected="0">
            <x v="5"/>
          </reference>
        </references>
      </pivotArea>
    </format>
    <format dxfId="921">
      <pivotArea outline="0" collapsedLevelsAreSubtotals="1" fieldPosition="0">
        <references count="3">
          <reference field="4" count="2" selected="0">
            <x v="18"/>
            <x v="20"/>
          </reference>
          <reference field="5" count="1" selected="0">
            <x v="0"/>
          </reference>
          <reference field="6" count="2" selected="0">
            <x v="11"/>
            <x v="13"/>
          </reference>
        </references>
      </pivotArea>
    </format>
    <format dxfId="920">
      <pivotArea outline="0" collapsedLevelsAreSubtotals="1" fieldPosition="0">
        <references count="3">
          <reference field="4" count="4" selected="0">
            <x v="25"/>
            <x v="27"/>
            <x v="29"/>
            <x v="34"/>
          </reference>
          <reference field="5" count="1" selected="0">
            <x v="1"/>
          </reference>
          <reference field="6" count="5" selected="0">
            <x v="0"/>
            <x v="1"/>
            <x v="2"/>
            <x v="3"/>
            <x v="6"/>
          </reference>
        </references>
      </pivotArea>
    </format>
    <format dxfId="919">
      <pivotArea outline="0" collapsedLevelsAreSubtotals="1" fieldPosition="0">
        <references count="3">
          <reference field="4" count="2" selected="0">
            <x v="13"/>
            <x v="15"/>
          </reference>
          <reference field="5" count="1" selected="0">
            <x v="1"/>
          </reference>
          <reference field="6" count="1" selected="0">
            <x v="7"/>
          </reference>
        </references>
      </pivotArea>
    </format>
    <format dxfId="918">
      <pivotArea outline="0" collapsedLevelsAreSubtotals="1" fieldPosition="0">
        <references count="3">
          <reference field="4" count="2" selected="0">
            <x v="23"/>
            <x v="38"/>
          </reference>
          <reference field="5" count="1" selected="0">
            <x v="1"/>
          </reference>
          <reference field="6" count="2" selected="0">
            <x v="8"/>
            <x v="9"/>
          </reference>
        </references>
      </pivotArea>
    </format>
    <format dxfId="917">
      <pivotArea outline="0" collapsedLevelsAreSubtotals="1" fieldPosition="0">
        <references count="3">
          <reference field="4" count="1" selected="0">
            <x v="19"/>
          </reference>
          <reference field="5" count="1" selected="0">
            <x v="1"/>
          </reference>
          <reference field="6" count="1" selected="0">
            <x v="11"/>
          </reference>
        </references>
      </pivotArea>
    </format>
    <format dxfId="916">
      <pivotArea outline="0" collapsedLevelsAreSubtotals="1" fieldPosition="0">
        <references count="3">
          <reference field="4" count="2" selected="0">
            <x v="16"/>
            <x v="22"/>
          </reference>
          <reference field="5" count="1" selected="0">
            <x v="1"/>
          </reference>
          <reference field="6" count="1" selected="0">
            <x v="12"/>
          </reference>
        </references>
      </pivotArea>
    </format>
    <format dxfId="915">
      <pivotArea outline="0" collapsedLevelsAreSubtotals="1" fieldPosition="0">
        <references count="3">
          <reference field="4" count="1" selected="0">
            <x v="28"/>
          </reference>
          <reference field="5" count="1" selected="0">
            <x v="1"/>
          </reference>
          <reference field="6" count="2" selected="0">
            <x v="13"/>
            <x v="14"/>
          </reference>
        </references>
      </pivotArea>
    </format>
    <format dxfId="914">
      <pivotArea outline="0" collapsedLevelsAreSubtotals="1" fieldPosition="0">
        <references count="3">
          <reference field="4" count="4" selected="0">
            <x v="32"/>
            <x v="33"/>
            <x v="36"/>
            <x v="39"/>
          </reference>
          <reference field="5" count="1" selected="0">
            <x v="1"/>
          </reference>
          <reference field="6" count="1" selected="0">
            <x v="15"/>
          </reference>
        </references>
      </pivotArea>
    </format>
    <format dxfId="913">
      <pivotArea outline="0" collapsedLevelsAreSubtotals="1" fieldPosition="0">
        <references count="3">
          <reference field="4" count="2" selected="0">
            <x v="31"/>
            <x v="35"/>
          </reference>
          <reference field="5" count="1" selected="0">
            <x v="2"/>
          </reference>
          <reference field="6" count="2" selected="0">
            <x v="4"/>
            <x v="6"/>
          </reference>
        </references>
      </pivotArea>
    </format>
    <format dxfId="912">
      <pivotArea outline="0" collapsedLevelsAreSubtotals="1" fieldPosition="0">
        <references count="3">
          <reference field="4" count="1" selected="0">
            <x v="7"/>
          </reference>
          <reference field="5" count="1" selected="0">
            <x v="2"/>
          </reference>
          <reference field="6" count="1" selected="0">
            <x v="7"/>
          </reference>
        </references>
      </pivotArea>
    </format>
    <format dxfId="911">
      <pivotArea outline="0" collapsedLevelsAreSubtotals="1" fieldPosition="0">
        <references count="3">
          <reference field="4" count="1" selected="0">
            <x v="21"/>
          </reference>
          <reference field="5" count="1" selected="0">
            <x v="2"/>
          </reference>
          <reference field="6" count="1" selected="0">
            <x v="10"/>
          </reference>
        </references>
      </pivotArea>
    </format>
    <format dxfId="910">
      <pivotArea outline="0" collapsedLevelsAreSubtotals="1" fieldPosition="0">
        <references count="3">
          <reference field="4" count="3" selected="0">
            <x v="5"/>
            <x v="10"/>
            <x v="30"/>
          </reference>
          <reference field="5" count="1" selected="0">
            <x v="2"/>
          </reference>
          <reference field="6" count="2" selected="0">
            <x v="13"/>
            <x v="15"/>
          </reference>
        </references>
      </pivotArea>
    </format>
    <format dxfId="909">
      <pivotArea outline="0" collapsedLevelsAreSubtotals="1" fieldPosition="0">
        <references count="3">
          <reference field="4" count="1" selected="0">
            <x v="37"/>
          </reference>
          <reference field="5" count="1" selected="0">
            <x v="3"/>
          </reference>
          <reference field="6" count="2" selected="0">
            <x v="10"/>
            <x v="11"/>
          </reference>
        </references>
      </pivotArea>
    </format>
    <format dxfId="908">
      <pivotArea outline="0" collapsedLevelsAreSubtotals="1" fieldPosition="0">
        <references count="3">
          <reference field="4" count="1" selected="0">
            <x v="7"/>
          </reference>
          <reference field="5" count="1" selected="0">
            <x v="2"/>
          </reference>
          <reference field="6" count="1" selected="0">
            <x v="7"/>
          </reference>
        </references>
      </pivotArea>
    </format>
    <format dxfId="907">
      <pivotArea outline="0" collapsedLevelsAreSubtotals="1" fieldPosition="0">
        <references count="3">
          <reference field="4" count="1" selected="0">
            <x v="7"/>
          </reference>
          <reference field="5" count="1" selected="0">
            <x v="2"/>
          </reference>
          <reference field="6" count="1" selected="0">
            <x v="7"/>
          </reference>
        </references>
      </pivotArea>
    </format>
    <format dxfId="906">
      <pivotArea outline="0" collapsedLevelsAreSubtotals="1" fieldPosition="0">
        <references count="3">
          <reference field="4" count="1" selected="0">
            <x v="7"/>
          </reference>
          <reference field="5" count="1" selected="0">
            <x v="2"/>
          </reference>
          <reference field="6" count="1" selected="0">
            <x v="7"/>
          </reference>
        </references>
      </pivotArea>
    </format>
    <format dxfId="905">
      <pivotArea dataOnly="0" labelOnly="1" outline="0" fieldPosition="0">
        <references count="3">
          <reference field="4" count="7">
            <x v="2"/>
            <x v="12"/>
            <x v="41"/>
            <x v="55"/>
            <x v="56"/>
            <x v="57"/>
            <x v="58"/>
          </reference>
          <reference field="5" count="1" selected="0">
            <x v="0"/>
          </reference>
          <reference field="6" count="1" selected="0">
            <x v="5"/>
          </reference>
        </references>
      </pivotArea>
    </format>
    <format dxfId="904">
      <pivotArea dataOnly="0" labelOnly="1" outline="0" fieldPosition="0">
        <references count="3">
          <reference field="4" count="1">
            <x v="18"/>
          </reference>
          <reference field="5" count="1" selected="0">
            <x v="0"/>
          </reference>
          <reference field="6" count="1" selected="0">
            <x v="11"/>
          </reference>
        </references>
      </pivotArea>
    </format>
    <format dxfId="903">
      <pivotArea dataOnly="0" labelOnly="1" outline="0" fieldPosition="0">
        <references count="3">
          <reference field="4" count="1">
            <x v="20"/>
          </reference>
          <reference field="5" count="1" selected="0">
            <x v="0"/>
          </reference>
          <reference field="6" count="1" selected="0">
            <x v="13"/>
          </reference>
        </references>
      </pivotArea>
    </format>
    <format dxfId="902">
      <pivotArea dataOnly="0" labelOnly="1" outline="0" fieldPosition="0">
        <references count="3">
          <reference field="4" count="2">
            <x v="29"/>
            <x v="49"/>
          </reference>
          <reference field="5" count="1" selected="0">
            <x v="1"/>
          </reference>
          <reference field="6" count="1" selected="0">
            <x v="0"/>
          </reference>
        </references>
      </pivotArea>
    </format>
    <format dxfId="901">
      <pivotArea dataOnly="0" labelOnly="1" outline="0" fieldPosition="0">
        <references count="3">
          <reference field="4" count="1">
            <x v="34"/>
          </reference>
          <reference field="5" count="1" selected="0">
            <x v="1"/>
          </reference>
          <reference field="6" count="1" selected="0">
            <x v="1"/>
          </reference>
        </references>
      </pivotArea>
    </format>
    <format dxfId="900">
      <pivotArea dataOnly="0" labelOnly="1" outline="0" fieldPosition="0">
        <references count="3">
          <reference field="4" count="1">
            <x v="48"/>
          </reference>
          <reference field="5" count="1" selected="0">
            <x v="1"/>
          </reference>
          <reference field="6" count="1" selected="0">
            <x v="2"/>
          </reference>
        </references>
      </pivotArea>
    </format>
    <format dxfId="899">
      <pivotArea dataOnly="0" labelOnly="1" outline="0" fieldPosition="0">
        <references count="3">
          <reference field="4" count="2">
            <x v="27"/>
            <x v="51"/>
          </reference>
          <reference field="5" count="1" selected="0">
            <x v="1"/>
          </reference>
          <reference field="6" count="1" selected="0">
            <x v="3"/>
          </reference>
        </references>
      </pivotArea>
    </format>
    <format dxfId="898">
      <pivotArea dataOnly="0" labelOnly="1" outline="0" fieldPosition="0">
        <references count="3">
          <reference field="4" count="2">
            <x v="25"/>
            <x v="44"/>
          </reference>
          <reference field="5" count="1" selected="0">
            <x v="1"/>
          </reference>
          <reference field="6" count="1" selected="0">
            <x v="6"/>
          </reference>
        </references>
      </pivotArea>
    </format>
    <format dxfId="897">
      <pivotArea dataOnly="0" labelOnly="1" outline="0" fieldPosition="0">
        <references count="3">
          <reference field="4" count="2">
            <x v="13"/>
            <x v="15"/>
          </reference>
          <reference field="5" count="1" selected="0">
            <x v="1"/>
          </reference>
          <reference field="6" count="1" selected="0">
            <x v="7"/>
          </reference>
        </references>
      </pivotArea>
    </format>
    <format dxfId="896">
      <pivotArea dataOnly="0" labelOnly="1" outline="0" fieldPosition="0">
        <references count="3">
          <reference field="4" count="2">
            <x v="14"/>
            <x v="23"/>
          </reference>
          <reference field="5" count="1" selected="0">
            <x v="1"/>
          </reference>
          <reference field="6" count="1" selected="0">
            <x v="8"/>
          </reference>
        </references>
      </pivotArea>
    </format>
    <format dxfId="895">
      <pivotArea dataOnly="0" labelOnly="1" outline="0" fieldPosition="0">
        <references count="3">
          <reference field="4" count="1">
            <x v="38"/>
          </reference>
          <reference field="5" count="1" selected="0">
            <x v="1"/>
          </reference>
          <reference field="6" count="1" selected="0">
            <x v="9"/>
          </reference>
        </references>
      </pivotArea>
    </format>
    <format dxfId="894">
      <pivotArea dataOnly="0" labelOnly="1" outline="0" fieldPosition="0">
        <references count="3">
          <reference field="4" count="2">
            <x v="19"/>
            <x v="40"/>
          </reference>
          <reference field="5" count="1" selected="0">
            <x v="1"/>
          </reference>
          <reference field="6" count="1" selected="0">
            <x v="11"/>
          </reference>
        </references>
      </pivotArea>
    </format>
    <format dxfId="893">
      <pivotArea dataOnly="0" labelOnly="1" outline="0" fieldPosition="0">
        <references count="3">
          <reference field="4" count="5">
            <x v="0"/>
            <x v="16"/>
            <x v="22"/>
            <x v="45"/>
            <x v="61"/>
          </reference>
          <reference field="5" count="1" selected="0">
            <x v="1"/>
          </reference>
          <reference field="6" count="1" selected="0">
            <x v="12"/>
          </reference>
        </references>
      </pivotArea>
    </format>
    <format dxfId="892">
      <pivotArea dataOnly="0" labelOnly="1" outline="0" fieldPosition="0">
        <references count="3">
          <reference field="4" count="1">
            <x v="46"/>
          </reference>
          <reference field="5" count="1" selected="0">
            <x v="1"/>
          </reference>
          <reference field="6" count="1" selected="0">
            <x v="13"/>
          </reference>
        </references>
      </pivotArea>
    </format>
    <format dxfId="891">
      <pivotArea dataOnly="0" labelOnly="1" outline="0" fieldPosition="0">
        <references count="3">
          <reference field="4" count="2">
            <x v="28"/>
            <x v="50"/>
          </reference>
          <reference field="5" count="1" selected="0">
            <x v="1"/>
          </reference>
          <reference field="6" count="1" selected="0">
            <x v="14"/>
          </reference>
        </references>
      </pivotArea>
    </format>
    <format dxfId="890">
      <pivotArea dataOnly="0" labelOnly="1" outline="0" fieldPosition="0">
        <references count="3">
          <reference field="4" count="7">
            <x v="26"/>
            <x v="32"/>
            <x v="33"/>
            <x v="36"/>
            <x v="39"/>
            <x v="53"/>
            <x v="54"/>
          </reference>
          <reference field="5" count="1" selected="0">
            <x v="1"/>
          </reference>
          <reference field="6" count="1" selected="0">
            <x v="15"/>
          </reference>
        </references>
      </pivotArea>
    </format>
    <format dxfId="889">
      <pivotArea dataOnly="0" labelOnly="1" outline="0" fieldPosition="0">
        <references count="3">
          <reference field="4" count="1">
            <x v="9"/>
          </reference>
          <reference field="5" count="1" selected="0">
            <x v="1"/>
          </reference>
          <reference field="6" count="1" selected="0">
            <x v="16"/>
          </reference>
        </references>
      </pivotArea>
    </format>
    <format dxfId="888">
      <pivotArea dataOnly="0" labelOnly="1" outline="0" fieldPosition="0">
        <references count="3">
          <reference field="4" count="2">
            <x v="43"/>
            <x v="52"/>
          </reference>
          <reference field="5" count="1" selected="0">
            <x v="1"/>
          </reference>
          <reference field="6" count="1" selected="0">
            <x v="17"/>
          </reference>
        </references>
      </pivotArea>
    </format>
    <format dxfId="887">
      <pivotArea dataOnly="0" labelOnly="1" outline="0" fieldPosition="0">
        <references count="3">
          <reference field="4" count="1">
            <x v="35"/>
          </reference>
          <reference field="5" count="1" selected="0">
            <x v="2"/>
          </reference>
          <reference field="6" count="1" selected="0">
            <x v="4"/>
          </reference>
        </references>
      </pivotArea>
    </format>
    <format dxfId="886">
      <pivotArea dataOnly="0" labelOnly="1" outline="0" fieldPosition="0">
        <references count="3">
          <reference field="4" count="1">
            <x v="31"/>
          </reference>
          <reference field="5" count="1" selected="0">
            <x v="2"/>
          </reference>
          <reference field="6" count="1" selected="0">
            <x v="6"/>
          </reference>
        </references>
      </pivotArea>
    </format>
    <format dxfId="885">
      <pivotArea dataOnly="0" labelOnly="1" outline="0" fieldPosition="0">
        <references count="3">
          <reference field="4" count="2">
            <x v="7"/>
            <x v="8"/>
          </reference>
          <reference field="5" count="1" selected="0">
            <x v="2"/>
          </reference>
          <reference field="6" count="1" selected="0">
            <x v="7"/>
          </reference>
        </references>
      </pivotArea>
    </format>
    <format dxfId="884">
      <pivotArea dataOnly="0" labelOnly="1" outline="0" fieldPosition="0">
        <references count="3">
          <reference field="4" count="4">
            <x v="17"/>
            <x v="21"/>
            <x v="59"/>
            <x v="60"/>
          </reference>
          <reference field="5" count="1" selected="0">
            <x v="2"/>
          </reference>
          <reference field="6" count="1" selected="0">
            <x v="10"/>
          </reference>
        </references>
      </pivotArea>
    </format>
    <format dxfId="883">
      <pivotArea dataOnly="0" labelOnly="1" outline="0" fieldPosition="0">
        <references count="3">
          <reference field="4" count="3">
            <x v="1"/>
            <x v="3"/>
            <x v="24"/>
          </reference>
          <reference field="5" count="1" selected="0">
            <x v="2"/>
          </reference>
          <reference field="6" count="1" selected="0">
            <x v="11"/>
          </reference>
        </references>
      </pivotArea>
    </format>
    <format dxfId="882">
      <pivotArea dataOnly="0" labelOnly="1" outline="0" fieldPosition="0">
        <references count="3">
          <reference field="4" count="7">
            <x v="2"/>
            <x v="12"/>
            <x v="41"/>
            <x v="55"/>
            <x v="56"/>
            <x v="57"/>
            <x v="58"/>
          </reference>
          <reference field="5" count="1" selected="0">
            <x v="0"/>
          </reference>
          <reference field="6" count="1" selected="0">
            <x v="5"/>
          </reference>
        </references>
      </pivotArea>
    </format>
    <format dxfId="881">
      <pivotArea dataOnly="0" labelOnly="1" outline="0" fieldPosition="0">
        <references count="3">
          <reference field="4" count="1">
            <x v="18"/>
          </reference>
          <reference field="5" count="1" selected="0">
            <x v="0"/>
          </reference>
          <reference field="6" count="1" selected="0">
            <x v="11"/>
          </reference>
        </references>
      </pivotArea>
    </format>
    <format dxfId="880">
      <pivotArea dataOnly="0" labelOnly="1" outline="0" fieldPosition="0">
        <references count="3">
          <reference field="4" count="1">
            <x v="20"/>
          </reference>
          <reference field="5" count="1" selected="0">
            <x v="0"/>
          </reference>
          <reference field="6" count="1" selected="0">
            <x v="13"/>
          </reference>
        </references>
      </pivotArea>
    </format>
    <format dxfId="879">
      <pivotArea dataOnly="0" labelOnly="1" outline="0" fieldPosition="0">
        <references count="3">
          <reference field="4" count="2">
            <x v="29"/>
            <x v="49"/>
          </reference>
          <reference field="5" count="1" selected="0">
            <x v="1"/>
          </reference>
          <reference field="6" count="1" selected="0">
            <x v="0"/>
          </reference>
        </references>
      </pivotArea>
    </format>
    <format dxfId="878">
      <pivotArea dataOnly="0" labelOnly="1" outline="0" fieldPosition="0">
        <references count="3">
          <reference field="4" count="1">
            <x v="34"/>
          </reference>
          <reference field="5" count="1" selected="0">
            <x v="1"/>
          </reference>
          <reference field="6" count="1" selected="0">
            <x v="1"/>
          </reference>
        </references>
      </pivotArea>
    </format>
    <format dxfId="877">
      <pivotArea dataOnly="0" labelOnly="1" outline="0" fieldPosition="0">
        <references count="3">
          <reference field="4" count="1">
            <x v="48"/>
          </reference>
          <reference field="5" count="1" selected="0">
            <x v="1"/>
          </reference>
          <reference field="6" count="1" selected="0">
            <x v="2"/>
          </reference>
        </references>
      </pivotArea>
    </format>
    <format dxfId="876">
      <pivotArea dataOnly="0" labelOnly="1" outline="0" fieldPosition="0">
        <references count="3">
          <reference field="4" count="2">
            <x v="27"/>
            <x v="51"/>
          </reference>
          <reference field="5" count="1" selected="0">
            <x v="1"/>
          </reference>
          <reference field="6" count="1" selected="0">
            <x v="3"/>
          </reference>
        </references>
      </pivotArea>
    </format>
    <format dxfId="875">
      <pivotArea dataOnly="0" labelOnly="1" outline="0" fieldPosition="0">
        <references count="3">
          <reference field="4" count="2">
            <x v="25"/>
            <x v="44"/>
          </reference>
          <reference field="5" count="1" selected="0">
            <x v="1"/>
          </reference>
          <reference field="6" count="1" selected="0">
            <x v="6"/>
          </reference>
        </references>
      </pivotArea>
    </format>
    <format dxfId="874">
      <pivotArea dataOnly="0" labelOnly="1" outline="0" fieldPosition="0">
        <references count="3">
          <reference field="4" count="2">
            <x v="13"/>
            <x v="15"/>
          </reference>
          <reference field="5" count="1" selected="0">
            <x v="1"/>
          </reference>
          <reference field="6" count="1" selected="0">
            <x v="7"/>
          </reference>
        </references>
      </pivotArea>
    </format>
    <format dxfId="873">
      <pivotArea dataOnly="0" labelOnly="1" outline="0" fieldPosition="0">
        <references count="3">
          <reference field="4" count="2">
            <x v="14"/>
            <x v="23"/>
          </reference>
          <reference field="5" count="1" selected="0">
            <x v="1"/>
          </reference>
          <reference field="6" count="1" selected="0">
            <x v="8"/>
          </reference>
        </references>
      </pivotArea>
    </format>
    <format dxfId="872">
      <pivotArea dataOnly="0" labelOnly="1" outline="0" fieldPosition="0">
        <references count="3">
          <reference field="4" count="1">
            <x v="38"/>
          </reference>
          <reference field="5" count="1" selected="0">
            <x v="1"/>
          </reference>
          <reference field="6" count="1" selected="0">
            <x v="9"/>
          </reference>
        </references>
      </pivotArea>
    </format>
    <format dxfId="871">
      <pivotArea dataOnly="0" labelOnly="1" outline="0" fieldPosition="0">
        <references count="3">
          <reference field="4" count="2">
            <x v="19"/>
            <x v="40"/>
          </reference>
          <reference field="5" count="1" selected="0">
            <x v="1"/>
          </reference>
          <reference field="6" count="1" selected="0">
            <x v="11"/>
          </reference>
        </references>
      </pivotArea>
    </format>
    <format dxfId="870">
      <pivotArea dataOnly="0" labelOnly="1" outline="0" fieldPosition="0">
        <references count="3">
          <reference field="4" count="5">
            <x v="0"/>
            <x v="16"/>
            <x v="22"/>
            <x v="45"/>
            <x v="61"/>
          </reference>
          <reference field="5" count="1" selected="0">
            <x v="1"/>
          </reference>
          <reference field="6" count="1" selected="0">
            <x v="12"/>
          </reference>
        </references>
      </pivotArea>
    </format>
    <format dxfId="869">
      <pivotArea dataOnly="0" labelOnly="1" outline="0" fieldPosition="0">
        <references count="3">
          <reference field="4" count="1">
            <x v="46"/>
          </reference>
          <reference field="5" count="1" selected="0">
            <x v="1"/>
          </reference>
          <reference field="6" count="1" selected="0">
            <x v="13"/>
          </reference>
        </references>
      </pivotArea>
    </format>
    <format dxfId="868">
      <pivotArea dataOnly="0" labelOnly="1" outline="0" fieldPosition="0">
        <references count="3">
          <reference field="4" count="2">
            <x v="28"/>
            <x v="50"/>
          </reference>
          <reference field="5" count="1" selected="0">
            <x v="1"/>
          </reference>
          <reference field="6" count="1" selected="0">
            <x v="14"/>
          </reference>
        </references>
      </pivotArea>
    </format>
    <format dxfId="867">
      <pivotArea dataOnly="0" labelOnly="1" outline="0" fieldPosition="0">
        <references count="3">
          <reference field="4" count="7">
            <x v="26"/>
            <x v="32"/>
            <x v="33"/>
            <x v="36"/>
            <x v="39"/>
            <x v="53"/>
            <x v="54"/>
          </reference>
          <reference field="5" count="1" selected="0">
            <x v="1"/>
          </reference>
          <reference field="6" count="1" selected="0">
            <x v="15"/>
          </reference>
        </references>
      </pivotArea>
    </format>
    <format dxfId="866">
      <pivotArea dataOnly="0" labelOnly="1" outline="0" fieldPosition="0">
        <references count="3">
          <reference field="4" count="1">
            <x v="9"/>
          </reference>
          <reference field="5" count="1" selected="0">
            <x v="1"/>
          </reference>
          <reference field="6" count="1" selected="0">
            <x v="16"/>
          </reference>
        </references>
      </pivotArea>
    </format>
    <format dxfId="865">
      <pivotArea dataOnly="0" labelOnly="1" outline="0" fieldPosition="0">
        <references count="3">
          <reference field="4" count="2">
            <x v="43"/>
            <x v="52"/>
          </reference>
          <reference field="5" count="1" selected="0">
            <x v="1"/>
          </reference>
          <reference field="6" count="1" selected="0">
            <x v="17"/>
          </reference>
        </references>
      </pivotArea>
    </format>
    <format dxfId="864">
      <pivotArea dataOnly="0" labelOnly="1" outline="0" fieldPosition="0">
        <references count="3">
          <reference field="4" count="1">
            <x v="35"/>
          </reference>
          <reference field="5" count="1" selected="0">
            <x v="2"/>
          </reference>
          <reference field="6" count="1" selected="0">
            <x v="4"/>
          </reference>
        </references>
      </pivotArea>
    </format>
    <format dxfId="863">
      <pivotArea dataOnly="0" labelOnly="1" outline="0" fieldPosition="0">
        <references count="3">
          <reference field="4" count="1">
            <x v="31"/>
          </reference>
          <reference field="5" count="1" selected="0">
            <x v="2"/>
          </reference>
          <reference field="6" count="1" selected="0">
            <x v="6"/>
          </reference>
        </references>
      </pivotArea>
    </format>
    <format dxfId="862">
      <pivotArea dataOnly="0" labelOnly="1" outline="0" fieldPosition="0">
        <references count="3">
          <reference field="4" count="2">
            <x v="7"/>
            <x v="8"/>
          </reference>
          <reference field="5" count="1" selected="0">
            <x v="2"/>
          </reference>
          <reference field="6" count="1" selected="0">
            <x v="7"/>
          </reference>
        </references>
      </pivotArea>
    </format>
    <format dxfId="861">
      <pivotArea dataOnly="0" labelOnly="1" outline="0" fieldPosition="0">
        <references count="3">
          <reference field="4" count="4">
            <x v="17"/>
            <x v="21"/>
            <x v="59"/>
            <x v="60"/>
          </reference>
          <reference field="5" count="1" selected="0">
            <x v="2"/>
          </reference>
          <reference field="6" count="1" selected="0">
            <x v="10"/>
          </reference>
        </references>
      </pivotArea>
    </format>
    <format dxfId="860">
      <pivotArea dataOnly="0" labelOnly="1" outline="0" fieldPosition="0">
        <references count="3">
          <reference field="4" count="3">
            <x v="1"/>
            <x v="3"/>
            <x v="24"/>
          </reference>
          <reference field="5" count="1" selected="0">
            <x v="2"/>
          </reference>
          <reference field="6" count="1" selected="0">
            <x v="11"/>
          </reference>
        </references>
      </pivotArea>
    </format>
    <format dxfId="859">
      <pivotArea dataOnly="0" labelOnly="1" outline="0" fieldPosition="0">
        <references count="3">
          <reference field="4" count="7">
            <x v="2"/>
            <x v="12"/>
            <x v="41"/>
            <x v="55"/>
            <x v="56"/>
            <x v="57"/>
            <x v="58"/>
          </reference>
          <reference field="5" count="1" selected="0">
            <x v="0"/>
          </reference>
          <reference field="6" count="1" selected="0">
            <x v="5"/>
          </reference>
        </references>
      </pivotArea>
    </format>
    <format dxfId="858">
      <pivotArea dataOnly="0" labelOnly="1" outline="0" fieldPosition="0">
        <references count="3">
          <reference field="4" count="1">
            <x v="18"/>
          </reference>
          <reference field="5" count="1" selected="0">
            <x v="0"/>
          </reference>
          <reference field="6" count="1" selected="0">
            <x v="11"/>
          </reference>
        </references>
      </pivotArea>
    </format>
    <format dxfId="857">
      <pivotArea dataOnly="0" labelOnly="1" outline="0" fieldPosition="0">
        <references count="3">
          <reference field="4" count="1">
            <x v="20"/>
          </reference>
          <reference field="5" count="1" selected="0">
            <x v="0"/>
          </reference>
          <reference field="6" count="1" selected="0">
            <x v="13"/>
          </reference>
        </references>
      </pivotArea>
    </format>
    <format dxfId="856">
      <pivotArea dataOnly="0" labelOnly="1" outline="0" fieldPosition="0">
        <references count="3">
          <reference field="4" count="2">
            <x v="29"/>
            <x v="49"/>
          </reference>
          <reference field="5" count="1" selected="0">
            <x v="1"/>
          </reference>
          <reference field="6" count="1" selected="0">
            <x v="0"/>
          </reference>
        </references>
      </pivotArea>
    </format>
    <format dxfId="855">
      <pivotArea dataOnly="0" labelOnly="1" outline="0" fieldPosition="0">
        <references count="3">
          <reference field="4" count="1">
            <x v="34"/>
          </reference>
          <reference field="5" count="1" selected="0">
            <x v="1"/>
          </reference>
          <reference field="6" count="1" selected="0">
            <x v="1"/>
          </reference>
        </references>
      </pivotArea>
    </format>
    <format dxfId="854">
      <pivotArea dataOnly="0" labelOnly="1" outline="0" fieldPosition="0">
        <references count="3">
          <reference field="4" count="1">
            <x v="48"/>
          </reference>
          <reference field="5" count="1" selected="0">
            <x v="1"/>
          </reference>
          <reference field="6" count="1" selected="0">
            <x v="2"/>
          </reference>
        </references>
      </pivotArea>
    </format>
    <format dxfId="853">
      <pivotArea dataOnly="0" labelOnly="1" outline="0" fieldPosition="0">
        <references count="3">
          <reference field="4" count="2">
            <x v="27"/>
            <x v="51"/>
          </reference>
          <reference field="5" count="1" selected="0">
            <x v="1"/>
          </reference>
          <reference field="6" count="1" selected="0">
            <x v="3"/>
          </reference>
        </references>
      </pivotArea>
    </format>
    <format dxfId="852">
      <pivotArea dataOnly="0" labelOnly="1" outline="0" fieldPosition="0">
        <references count="3">
          <reference field="4" count="2">
            <x v="25"/>
            <x v="44"/>
          </reference>
          <reference field="5" count="1" selected="0">
            <x v="1"/>
          </reference>
          <reference field="6" count="1" selected="0">
            <x v="6"/>
          </reference>
        </references>
      </pivotArea>
    </format>
    <format dxfId="851">
      <pivotArea dataOnly="0" labelOnly="1" outline="0" fieldPosition="0">
        <references count="3">
          <reference field="4" count="2">
            <x v="13"/>
            <x v="15"/>
          </reference>
          <reference field="5" count="1" selected="0">
            <x v="1"/>
          </reference>
          <reference field="6" count="1" selected="0">
            <x v="7"/>
          </reference>
        </references>
      </pivotArea>
    </format>
    <format dxfId="850">
      <pivotArea dataOnly="0" labelOnly="1" outline="0" fieldPosition="0">
        <references count="3">
          <reference field="4" count="2">
            <x v="14"/>
            <x v="23"/>
          </reference>
          <reference field="5" count="1" selected="0">
            <x v="1"/>
          </reference>
          <reference field="6" count="1" selected="0">
            <x v="8"/>
          </reference>
        </references>
      </pivotArea>
    </format>
    <format dxfId="849">
      <pivotArea dataOnly="0" labelOnly="1" outline="0" fieldPosition="0">
        <references count="3">
          <reference field="4" count="1">
            <x v="38"/>
          </reference>
          <reference field="5" count="1" selected="0">
            <x v="1"/>
          </reference>
          <reference field="6" count="1" selected="0">
            <x v="9"/>
          </reference>
        </references>
      </pivotArea>
    </format>
    <format dxfId="848">
      <pivotArea dataOnly="0" labelOnly="1" outline="0" fieldPosition="0">
        <references count="3">
          <reference field="4" count="2">
            <x v="19"/>
            <x v="40"/>
          </reference>
          <reference field="5" count="1" selected="0">
            <x v="1"/>
          </reference>
          <reference field="6" count="1" selected="0">
            <x v="11"/>
          </reference>
        </references>
      </pivotArea>
    </format>
    <format dxfId="847">
      <pivotArea dataOnly="0" labelOnly="1" outline="0" fieldPosition="0">
        <references count="3">
          <reference field="4" count="5">
            <x v="0"/>
            <x v="16"/>
            <x v="22"/>
            <x v="45"/>
            <x v="61"/>
          </reference>
          <reference field="5" count="1" selected="0">
            <x v="1"/>
          </reference>
          <reference field="6" count="1" selected="0">
            <x v="12"/>
          </reference>
        </references>
      </pivotArea>
    </format>
    <format dxfId="846">
      <pivotArea dataOnly="0" labelOnly="1" outline="0" fieldPosition="0">
        <references count="3">
          <reference field="4" count="1">
            <x v="46"/>
          </reference>
          <reference field="5" count="1" selected="0">
            <x v="1"/>
          </reference>
          <reference field="6" count="1" selected="0">
            <x v="13"/>
          </reference>
        </references>
      </pivotArea>
    </format>
    <format dxfId="845">
      <pivotArea dataOnly="0" labelOnly="1" outline="0" fieldPosition="0">
        <references count="3">
          <reference field="4" count="2">
            <x v="28"/>
            <x v="50"/>
          </reference>
          <reference field="5" count="1" selected="0">
            <x v="1"/>
          </reference>
          <reference field="6" count="1" selected="0">
            <x v="14"/>
          </reference>
        </references>
      </pivotArea>
    </format>
    <format dxfId="844">
      <pivotArea dataOnly="0" labelOnly="1" outline="0" fieldPosition="0">
        <references count="3">
          <reference field="4" count="7">
            <x v="26"/>
            <x v="32"/>
            <x v="33"/>
            <x v="36"/>
            <x v="39"/>
            <x v="53"/>
            <x v="54"/>
          </reference>
          <reference field="5" count="1" selected="0">
            <x v="1"/>
          </reference>
          <reference field="6" count="1" selected="0">
            <x v="15"/>
          </reference>
        </references>
      </pivotArea>
    </format>
    <format dxfId="843">
      <pivotArea dataOnly="0" labelOnly="1" outline="0" fieldPosition="0">
        <references count="3">
          <reference field="4" count="1">
            <x v="9"/>
          </reference>
          <reference field="5" count="1" selected="0">
            <x v="1"/>
          </reference>
          <reference field="6" count="1" selected="0">
            <x v="16"/>
          </reference>
        </references>
      </pivotArea>
    </format>
    <format dxfId="842">
      <pivotArea dataOnly="0" labelOnly="1" outline="0" fieldPosition="0">
        <references count="3">
          <reference field="4" count="2">
            <x v="43"/>
            <x v="52"/>
          </reference>
          <reference field="5" count="1" selected="0">
            <x v="1"/>
          </reference>
          <reference field="6" count="1" selected="0">
            <x v="17"/>
          </reference>
        </references>
      </pivotArea>
    </format>
    <format dxfId="841">
      <pivotArea dataOnly="0" labelOnly="1" outline="0" fieldPosition="0">
        <references count="3">
          <reference field="4" count="1">
            <x v="35"/>
          </reference>
          <reference field="5" count="1" selected="0">
            <x v="2"/>
          </reference>
          <reference field="6" count="1" selected="0">
            <x v="4"/>
          </reference>
        </references>
      </pivotArea>
    </format>
    <format dxfId="840">
      <pivotArea dataOnly="0" labelOnly="1" outline="0" fieldPosition="0">
        <references count="3">
          <reference field="4" count="1">
            <x v="31"/>
          </reference>
          <reference field="5" count="1" selected="0">
            <x v="2"/>
          </reference>
          <reference field="6" count="1" selected="0">
            <x v="6"/>
          </reference>
        </references>
      </pivotArea>
    </format>
    <format dxfId="839">
      <pivotArea dataOnly="0" labelOnly="1" outline="0" fieldPosition="0">
        <references count="3">
          <reference field="4" count="2">
            <x v="7"/>
            <x v="8"/>
          </reference>
          <reference field="5" count="1" selected="0">
            <x v="2"/>
          </reference>
          <reference field="6" count="1" selected="0">
            <x v="7"/>
          </reference>
        </references>
      </pivotArea>
    </format>
    <format dxfId="838">
      <pivotArea dataOnly="0" labelOnly="1" outline="0" fieldPosition="0">
        <references count="3">
          <reference field="4" count="4">
            <x v="17"/>
            <x v="21"/>
            <x v="59"/>
            <x v="60"/>
          </reference>
          <reference field="5" count="1" selected="0">
            <x v="2"/>
          </reference>
          <reference field="6" count="1" selected="0">
            <x v="10"/>
          </reference>
        </references>
      </pivotArea>
    </format>
    <format dxfId="837">
      <pivotArea dataOnly="0" labelOnly="1" outline="0" fieldPosition="0">
        <references count="3">
          <reference field="4" count="3">
            <x v="1"/>
            <x v="3"/>
            <x v="24"/>
          </reference>
          <reference field="5" count="1" selected="0">
            <x v="2"/>
          </reference>
          <reference field="6" count="1" selected="0">
            <x v="11"/>
          </reference>
        </references>
      </pivotArea>
    </format>
    <format dxfId="836">
      <pivotArea dataOnly="0" labelOnly="1" outline="0" fieldPosition="0">
        <references count="3">
          <reference field="4" count="7">
            <x v="2"/>
            <x v="12"/>
            <x v="41"/>
            <x v="55"/>
            <x v="56"/>
            <x v="57"/>
            <x v="58"/>
          </reference>
          <reference field="5" count="1" selected="0">
            <x v="0"/>
          </reference>
          <reference field="6" count="1" selected="0">
            <x v="5"/>
          </reference>
        </references>
      </pivotArea>
    </format>
    <format dxfId="835">
      <pivotArea dataOnly="0" labelOnly="1" outline="0" fieldPosition="0">
        <references count="3">
          <reference field="4" count="1">
            <x v="18"/>
          </reference>
          <reference field="5" count="1" selected="0">
            <x v="0"/>
          </reference>
          <reference field="6" count="1" selected="0">
            <x v="11"/>
          </reference>
        </references>
      </pivotArea>
    </format>
    <format dxfId="834">
      <pivotArea dataOnly="0" labelOnly="1" outline="0" fieldPosition="0">
        <references count="3">
          <reference field="4" count="1">
            <x v="20"/>
          </reference>
          <reference field="5" count="1" selected="0">
            <x v="0"/>
          </reference>
          <reference field="6" count="1" selected="0">
            <x v="13"/>
          </reference>
        </references>
      </pivotArea>
    </format>
    <format dxfId="833">
      <pivotArea dataOnly="0" labelOnly="1" outline="0" fieldPosition="0">
        <references count="3">
          <reference field="4" count="2">
            <x v="29"/>
            <x v="49"/>
          </reference>
          <reference field="5" count="1" selected="0">
            <x v="1"/>
          </reference>
          <reference field="6" count="1" selected="0">
            <x v="0"/>
          </reference>
        </references>
      </pivotArea>
    </format>
    <format dxfId="832">
      <pivotArea dataOnly="0" labelOnly="1" outline="0" fieldPosition="0">
        <references count="3">
          <reference field="4" count="1">
            <x v="34"/>
          </reference>
          <reference field="5" count="1" selected="0">
            <x v="1"/>
          </reference>
          <reference field="6" count="1" selected="0">
            <x v="1"/>
          </reference>
        </references>
      </pivotArea>
    </format>
    <format dxfId="831">
      <pivotArea dataOnly="0" labelOnly="1" outline="0" fieldPosition="0">
        <references count="3">
          <reference field="4" count="1">
            <x v="48"/>
          </reference>
          <reference field="5" count="1" selected="0">
            <x v="1"/>
          </reference>
          <reference field="6" count="1" selected="0">
            <x v="2"/>
          </reference>
        </references>
      </pivotArea>
    </format>
    <format dxfId="830">
      <pivotArea dataOnly="0" labelOnly="1" outline="0" fieldPosition="0">
        <references count="3">
          <reference field="4" count="2">
            <x v="27"/>
            <x v="51"/>
          </reference>
          <reference field="5" count="1" selected="0">
            <x v="1"/>
          </reference>
          <reference field="6" count="1" selected="0">
            <x v="3"/>
          </reference>
        </references>
      </pivotArea>
    </format>
    <format dxfId="829">
      <pivotArea dataOnly="0" labelOnly="1" outline="0" fieldPosition="0">
        <references count="3">
          <reference field="4" count="2">
            <x v="25"/>
            <x v="44"/>
          </reference>
          <reference field="5" count="1" selected="0">
            <x v="1"/>
          </reference>
          <reference field="6" count="1" selected="0">
            <x v="6"/>
          </reference>
        </references>
      </pivotArea>
    </format>
    <format dxfId="828">
      <pivotArea dataOnly="0" labelOnly="1" outline="0" fieldPosition="0">
        <references count="3">
          <reference field="4" count="2">
            <x v="13"/>
            <x v="15"/>
          </reference>
          <reference field="5" count="1" selected="0">
            <x v="1"/>
          </reference>
          <reference field="6" count="1" selected="0">
            <x v="7"/>
          </reference>
        </references>
      </pivotArea>
    </format>
    <format dxfId="827">
      <pivotArea dataOnly="0" labelOnly="1" outline="0" fieldPosition="0">
        <references count="3">
          <reference field="4" count="2">
            <x v="14"/>
            <x v="23"/>
          </reference>
          <reference field="5" count="1" selected="0">
            <x v="1"/>
          </reference>
          <reference field="6" count="1" selected="0">
            <x v="8"/>
          </reference>
        </references>
      </pivotArea>
    </format>
    <format dxfId="826">
      <pivotArea dataOnly="0" labelOnly="1" outline="0" fieldPosition="0">
        <references count="3">
          <reference field="4" count="1">
            <x v="38"/>
          </reference>
          <reference field="5" count="1" selected="0">
            <x v="1"/>
          </reference>
          <reference field="6" count="1" selected="0">
            <x v="9"/>
          </reference>
        </references>
      </pivotArea>
    </format>
    <format dxfId="825">
      <pivotArea dataOnly="0" labelOnly="1" outline="0" fieldPosition="0">
        <references count="3">
          <reference field="4" count="2">
            <x v="19"/>
            <x v="40"/>
          </reference>
          <reference field="5" count="1" selected="0">
            <x v="1"/>
          </reference>
          <reference field="6" count="1" selected="0">
            <x v="11"/>
          </reference>
        </references>
      </pivotArea>
    </format>
    <format dxfId="824">
      <pivotArea dataOnly="0" labelOnly="1" outline="0" fieldPosition="0">
        <references count="3">
          <reference field="4" count="5">
            <x v="0"/>
            <x v="16"/>
            <x v="22"/>
            <x v="45"/>
            <x v="61"/>
          </reference>
          <reference field="5" count="1" selected="0">
            <x v="1"/>
          </reference>
          <reference field="6" count="1" selected="0">
            <x v="12"/>
          </reference>
        </references>
      </pivotArea>
    </format>
    <format dxfId="823">
      <pivotArea dataOnly="0" labelOnly="1" outline="0" fieldPosition="0">
        <references count="3">
          <reference field="4" count="1">
            <x v="46"/>
          </reference>
          <reference field="5" count="1" selected="0">
            <x v="1"/>
          </reference>
          <reference field="6" count="1" selected="0">
            <x v="13"/>
          </reference>
        </references>
      </pivotArea>
    </format>
    <format dxfId="822">
      <pivotArea dataOnly="0" labelOnly="1" outline="0" fieldPosition="0">
        <references count="3">
          <reference field="4" count="2">
            <x v="28"/>
            <x v="50"/>
          </reference>
          <reference field="5" count="1" selected="0">
            <x v="1"/>
          </reference>
          <reference field="6" count="1" selected="0">
            <x v="14"/>
          </reference>
        </references>
      </pivotArea>
    </format>
    <format dxfId="821">
      <pivotArea dataOnly="0" labelOnly="1" outline="0" fieldPosition="0">
        <references count="3">
          <reference field="4" count="7">
            <x v="26"/>
            <x v="32"/>
            <x v="33"/>
            <x v="36"/>
            <x v="39"/>
            <x v="53"/>
            <x v="54"/>
          </reference>
          <reference field="5" count="1" selected="0">
            <x v="1"/>
          </reference>
          <reference field="6" count="1" selected="0">
            <x v="15"/>
          </reference>
        </references>
      </pivotArea>
    </format>
    <format dxfId="820">
      <pivotArea dataOnly="0" labelOnly="1" outline="0" fieldPosition="0">
        <references count="3">
          <reference field="4" count="1">
            <x v="9"/>
          </reference>
          <reference field="5" count="1" selected="0">
            <x v="1"/>
          </reference>
          <reference field="6" count="1" selected="0">
            <x v="16"/>
          </reference>
        </references>
      </pivotArea>
    </format>
    <format dxfId="819">
      <pivotArea dataOnly="0" labelOnly="1" outline="0" fieldPosition="0">
        <references count="3">
          <reference field="4" count="2">
            <x v="43"/>
            <x v="52"/>
          </reference>
          <reference field="5" count="1" selected="0">
            <x v="1"/>
          </reference>
          <reference field="6" count="1" selected="0">
            <x v="17"/>
          </reference>
        </references>
      </pivotArea>
    </format>
    <format dxfId="818">
      <pivotArea dataOnly="0" labelOnly="1" outline="0" fieldPosition="0">
        <references count="3">
          <reference field="4" count="1">
            <x v="35"/>
          </reference>
          <reference field="5" count="1" selected="0">
            <x v="2"/>
          </reference>
          <reference field="6" count="1" selected="0">
            <x v="4"/>
          </reference>
        </references>
      </pivotArea>
    </format>
    <format dxfId="817">
      <pivotArea dataOnly="0" labelOnly="1" outline="0" fieldPosition="0">
        <references count="3">
          <reference field="4" count="1">
            <x v="31"/>
          </reference>
          <reference field="5" count="1" selected="0">
            <x v="2"/>
          </reference>
          <reference field="6" count="1" selected="0">
            <x v="6"/>
          </reference>
        </references>
      </pivotArea>
    </format>
    <format dxfId="816">
      <pivotArea dataOnly="0" labelOnly="1" outline="0" fieldPosition="0">
        <references count="3">
          <reference field="4" count="2">
            <x v="7"/>
            <x v="8"/>
          </reference>
          <reference field="5" count="1" selected="0">
            <x v="2"/>
          </reference>
          <reference field="6" count="1" selected="0">
            <x v="7"/>
          </reference>
        </references>
      </pivotArea>
    </format>
    <format dxfId="815">
      <pivotArea dataOnly="0" labelOnly="1" outline="0" fieldPosition="0">
        <references count="3">
          <reference field="4" count="4">
            <x v="17"/>
            <x v="21"/>
            <x v="59"/>
            <x v="60"/>
          </reference>
          <reference field="5" count="1" selected="0">
            <x v="2"/>
          </reference>
          <reference field="6" count="1" selected="0">
            <x v="10"/>
          </reference>
        </references>
      </pivotArea>
    </format>
    <format dxfId="814">
      <pivotArea dataOnly="0" labelOnly="1" outline="0" fieldPosition="0">
        <references count="3">
          <reference field="4" count="3">
            <x v="1"/>
            <x v="3"/>
            <x v="24"/>
          </reference>
          <reference field="5" count="1" selected="0">
            <x v="2"/>
          </reference>
          <reference field="6" count="1" selected="0">
            <x v="11"/>
          </reference>
        </references>
      </pivotArea>
    </format>
    <format dxfId="813">
      <pivotArea dataOnly="0" labelOnly="1" outline="0" fieldPosition="0">
        <references count="3">
          <reference field="4" count="7">
            <x v="2"/>
            <x v="12"/>
            <x v="41"/>
            <x v="55"/>
            <x v="56"/>
            <x v="57"/>
            <x v="58"/>
          </reference>
          <reference field="5" count="1" selected="0">
            <x v="0"/>
          </reference>
          <reference field="6" count="1" selected="0">
            <x v="5"/>
          </reference>
        </references>
      </pivotArea>
    </format>
    <format dxfId="812">
      <pivotArea dataOnly="0" labelOnly="1" outline="0" fieldPosition="0">
        <references count="3">
          <reference field="4" count="1">
            <x v="18"/>
          </reference>
          <reference field="5" count="1" selected="0">
            <x v="0"/>
          </reference>
          <reference field="6" count="1" selected="0">
            <x v="11"/>
          </reference>
        </references>
      </pivotArea>
    </format>
    <format dxfId="811">
      <pivotArea dataOnly="0" labelOnly="1" outline="0" fieldPosition="0">
        <references count="3">
          <reference field="4" count="1">
            <x v="20"/>
          </reference>
          <reference field="5" count="1" selected="0">
            <x v="0"/>
          </reference>
          <reference field="6" count="1" selected="0">
            <x v="13"/>
          </reference>
        </references>
      </pivotArea>
    </format>
    <format dxfId="810">
      <pivotArea dataOnly="0" labelOnly="1" outline="0" fieldPosition="0">
        <references count="3">
          <reference field="4" count="2">
            <x v="29"/>
            <x v="49"/>
          </reference>
          <reference field="5" count="1" selected="0">
            <x v="1"/>
          </reference>
          <reference field="6" count="1" selected="0">
            <x v="0"/>
          </reference>
        </references>
      </pivotArea>
    </format>
    <format dxfId="809">
      <pivotArea dataOnly="0" labelOnly="1" outline="0" fieldPosition="0">
        <references count="3">
          <reference field="4" count="1">
            <x v="34"/>
          </reference>
          <reference field="5" count="1" selected="0">
            <x v="1"/>
          </reference>
          <reference field="6" count="1" selected="0">
            <x v="1"/>
          </reference>
        </references>
      </pivotArea>
    </format>
    <format dxfId="808">
      <pivotArea dataOnly="0" labelOnly="1" outline="0" fieldPosition="0">
        <references count="3">
          <reference field="4" count="1">
            <x v="48"/>
          </reference>
          <reference field="5" count="1" selected="0">
            <x v="1"/>
          </reference>
          <reference field="6" count="1" selected="0">
            <x v="2"/>
          </reference>
        </references>
      </pivotArea>
    </format>
    <format dxfId="807">
      <pivotArea dataOnly="0" labelOnly="1" outline="0" fieldPosition="0">
        <references count="3">
          <reference field="4" count="2">
            <x v="27"/>
            <x v="51"/>
          </reference>
          <reference field="5" count="1" selected="0">
            <x v="1"/>
          </reference>
          <reference field="6" count="1" selected="0">
            <x v="3"/>
          </reference>
        </references>
      </pivotArea>
    </format>
    <format dxfId="806">
      <pivotArea dataOnly="0" labelOnly="1" outline="0" fieldPosition="0">
        <references count="3">
          <reference field="4" count="2">
            <x v="25"/>
            <x v="44"/>
          </reference>
          <reference field="5" count="1" selected="0">
            <x v="1"/>
          </reference>
          <reference field="6" count="1" selected="0">
            <x v="6"/>
          </reference>
        </references>
      </pivotArea>
    </format>
    <format dxfId="805">
      <pivotArea dataOnly="0" labelOnly="1" outline="0" fieldPosition="0">
        <references count="3">
          <reference field="4" count="2">
            <x v="13"/>
            <x v="15"/>
          </reference>
          <reference field="5" count="1" selected="0">
            <x v="1"/>
          </reference>
          <reference field="6" count="1" selected="0">
            <x v="7"/>
          </reference>
        </references>
      </pivotArea>
    </format>
    <format dxfId="804">
      <pivotArea dataOnly="0" labelOnly="1" outline="0" fieldPosition="0">
        <references count="3">
          <reference field="4" count="2">
            <x v="14"/>
            <x v="23"/>
          </reference>
          <reference field="5" count="1" selected="0">
            <x v="1"/>
          </reference>
          <reference field="6" count="1" selected="0">
            <x v="8"/>
          </reference>
        </references>
      </pivotArea>
    </format>
    <format dxfId="803">
      <pivotArea dataOnly="0" labelOnly="1" outline="0" fieldPosition="0">
        <references count="3">
          <reference field="4" count="1">
            <x v="38"/>
          </reference>
          <reference field="5" count="1" selected="0">
            <x v="1"/>
          </reference>
          <reference field="6" count="1" selected="0">
            <x v="9"/>
          </reference>
        </references>
      </pivotArea>
    </format>
    <format dxfId="802">
      <pivotArea dataOnly="0" labelOnly="1" outline="0" fieldPosition="0">
        <references count="3">
          <reference field="4" count="2">
            <x v="19"/>
            <x v="40"/>
          </reference>
          <reference field="5" count="1" selected="0">
            <x v="1"/>
          </reference>
          <reference field="6" count="1" selected="0">
            <x v="11"/>
          </reference>
        </references>
      </pivotArea>
    </format>
    <format dxfId="801">
      <pivotArea dataOnly="0" labelOnly="1" outline="0" fieldPosition="0">
        <references count="3">
          <reference field="4" count="5">
            <x v="0"/>
            <x v="16"/>
            <x v="22"/>
            <x v="45"/>
            <x v="61"/>
          </reference>
          <reference field="5" count="1" selected="0">
            <x v="1"/>
          </reference>
          <reference field="6" count="1" selected="0">
            <x v="12"/>
          </reference>
        </references>
      </pivotArea>
    </format>
    <format dxfId="800">
      <pivotArea dataOnly="0" labelOnly="1" outline="0" fieldPosition="0">
        <references count="3">
          <reference field="4" count="1">
            <x v="46"/>
          </reference>
          <reference field="5" count="1" selected="0">
            <x v="1"/>
          </reference>
          <reference field="6" count="1" selected="0">
            <x v="13"/>
          </reference>
        </references>
      </pivotArea>
    </format>
    <format dxfId="799">
      <pivotArea dataOnly="0" labelOnly="1" outline="0" fieldPosition="0">
        <references count="3">
          <reference field="4" count="2">
            <x v="28"/>
            <x v="50"/>
          </reference>
          <reference field="5" count="1" selected="0">
            <x v="1"/>
          </reference>
          <reference field="6" count="1" selected="0">
            <x v="14"/>
          </reference>
        </references>
      </pivotArea>
    </format>
    <format dxfId="798">
      <pivotArea dataOnly="0" labelOnly="1" outline="0" fieldPosition="0">
        <references count="3">
          <reference field="4" count="7">
            <x v="26"/>
            <x v="32"/>
            <x v="33"/>
            <x v="36"/>
            <x v="39"/>
            <x v="53"/>
            <x v="54"/>
          </reference>
          <reference field="5" count="1" selected="0">
            <x v="1"/>
          </reference>
          <reference field="6" count="1" selected="0">
            <x v="15"/>
          </reference>
        </references>
      </pivotArea>
    </format>
    <format dxfId="797">
      <pivotArea dataOnly="0" labelOnly="1" outline="0" fieldPosition="0">
        <references count="3">
          <reference field="4" count="1">
            <x v="9"/>
          </reference>
          <reference field="5" count="1" selected="0">
            <x v="1"/>
          </reference>
          <reference field="6" count="1" selected="0">
            <x v="16"/>
          </reference>
        </references>
      </pivotArea>
    </format>
    <format dxfId="796">
      <pivotArea dataOnly="0" labelOnly="1" outline="0" fieldPosition="0">
        <references count="3">
          <reference field="4" count="2">
            <x v="43"/>
            <x v="52"/>
          </reference>
          <reference field="5" count="1" selected="0">
            <x v="1"/>
          </reference>
          <reference field="6" count="1" selected="0">
            <x v="17"/>
          </reference>
        </references>
      </pivotArea>
    </format>
    <format dxfId="795">
      <pivotArea dataOnly="0" labelOnly="1" outline="0" fieldPosition="0">
        <references count="3">
          <reference field="4" count="1">
            <x v="35"/>
          </reference>
          <reference field="5" count="1" selected="0">
            <x v="2"/>
          </reference>
          <reference field="6" count="1" selected="0">
            <x v="4"/>
          </reference>
        </references>
      </pivotArea>
    </format>
    <format dxfId="794">
      <pivotArea dataOnly="0" labelOnly="1" outline="0" fieldPosition="0">
        <references count="3">
          <reference field="4" count="1">
            <x v="31"/>
          </reference>
          <reference field="5" count="1" selected="0">
            <x v="2"/>
          </reference>
          <reference field="6" count="1" selected="0">
            <x v="6"/>
          </reference>
        </references>
      </pivotArea>
    </format>
    <format dxfId="793">
      <pivotArea dataOnly="0" labelOnly="1" outline="0" fieldPosition="0">
        <references count="3">
          <reference field="4" count="2">
            <x v="7"/>
            <x v="8"/>
          </reference>
          <reference field="5" count="1" selected="0">
            <x v="2"/>
          </reference>
          <reference field="6" count="1" selected="0">
            <x v="7"/>
          </reference>
        </references>
      </pivotArea>
    </format>
    <format dxfId="792">
      <pivotArea dataOnly="0" labelOnly="1" outline="0" fieldPosition="0">
        <references count="3">
          <reference field="4" count="4">
            <x v="17"/>
            <x v="21"/>
            <x v="59"/>
            <x v="60"/>
          </reference>
          <reference field="5" count="1" selected="0">
            <x v="2"/>
          </reference>
          <reference field="6" count="1" selected="0">
            <x v="10"/>
          </reference>
        </references>
      </pivotArea>
    </format>
    <format dxfId="791">
      <pivotArea dataOnly="0" labelOnly="1" outline="0" fieldPosition="0">
        <references count="3">
          <reference field="4" count="3">
            <x v="1"/>
            <x v="3"/>
            <x v="24"/>
          </reference>
          <reference field="5" count="1" selected="0">
            <x v="2"/>
          </reference>
          <reference field="6" count="1" selected="0">
            <x v="11"/>
          </reference>
        </references>
      </pivotArea>
    </format>
    <format dxfId="790">
      <pivotArea dataOnly="0" labelOnly="1" outline="0" fieldPosition="0">
        <references count="3">
          <reference field="4" count="7">
            <x v="2"/>
            <x v="12"/>
            <x v="41"/>
            <x v="55"/>
            <x v="56"/>
            <x v="57"/>
            <x v="58"/>
          </reference>
          <reference field="5" count="1" selected="0">
            <x v="0"/>
          </reference>
          <reference field="6" count="1" selected="0">
            <x v="5"/>
          </reference>
        </references>
      </pivotArea>
    </format>
    <format dxfId="789">
      <pivotArea dataOnly="0" labelOnly="1" outline="0" fieldPosition="0">
        <references count="3">
          <reference field="4" count="1">
            <x v="18"/>
          </reference>
          <reference field="5" count="1" selected="0">
            <x v="0"/>
          </reference>
          <reference field="6" count="1" selected="0">
            <x v="11"/>
          </reference>
        </references>
      </pivotArea>
    </format>
    <format dxfId="788">
      <pivotArea dataOnly="0" labelOnly="1" outline="0" fieldPosition="0">
        <references count="3">
          <reference field="4" count="1">
            <x v="20"/>
          </reference>
          <reference field="5" count="1" selected="0">
            <x v="0"/>
          </reference>
          <reference field="6" count="1" selected="0">
            <x v="13"/>
          </reference>
        </references>
      </pivotArea>
    </format>
    <format dxfId="787">
      <pivotArea dataOnly="0" labelOnly="1" outline="0" fieldPosition="0">
        <references count="3">
          <reference field="4" count="2">
            <x v="29"/>
            <x v="49"/>
          </reference>
          <reference field="5" count="1" selected="0">
            <x v="1"/>
          </reference>
          <reference field="6" count="1" selected="0">
            <x v="0"/>
          </reference>
        </references>
      </pivotArea>
    </format>
    <format dxfId="786">
      <pivotArea dataOnly="0" labelOnly="1" outline="0" fieldPosition="0">
        <references count="3">
          <reference field="4" count="1">
            <x v="34"/>
          </reference>
          <reference field="5" count="1" selected="0">
            <x v="1"/>
          </reference>
          <reference field="6" count="1" selected="0">
            <x v="1"/>
          </reference>
        </references>
      </pivotArea>
    </format>
    <format dxfId="785">
      <pivotArea dataOnly="0" labelOnly="1" outline="0" fieldPosition="0">
        <references count="3">
          <reference field="4" count="1">
            <x v="48"/>
          </reference>
          <reference field="5" count="1" selected="0">
            <x v="1"/>
          </reference>
          <reference field="6" count="1" selected="0">
            <x v="2"/>
          </reference>
        </references>
      </pivotArea>
    </format>
    <format dxfId="784">
      <pivotArea dataOnly="0" labelOnly="1" outline="0" fieldPosition="0">
        <references count="3">
          <reference field="4" count="2">
            <x v="27"/>
            <x v="51"/>
          </reference>
          <reference field="5" count="1" selected="0">
            <x v="1"/>
          </reference>
          <reference field="6" count="1" selected="0">
            <x v="3"/>
          </reference>
        </references>
      </pivotArea>
    </format>
    <format dxfId="783">
      <pivotArea dataOnly="0" labelOnly="1" outline="0" fieldPosition="0">
        <references count="3">
          <reference field="4" count="2">
            <x v="25"/>
            <x v="44"/>
          </reference>
          <reference field="5" count="1" selected="0">
            <x v="1"/>
          </reference>
          <reference field="6" count="1" selected="0">
            <x v="6"/>
          </reference>
        </references>
      </pivotArea>
    </format>
    <format dxfId="782">
      <pivotArea dataOnly="0" labelOnly="1" outline="0" fieldPosition="0">
        <references count="3">
          <reference field="4" count="2">
            <x v="13"/>
            <x v="15"/>
          </reference>
          <reference field="5" count="1" selected="0">
            <x v="1"/>
          </reference>
          <reference field="6" count="1" selected="0">
            <x v="7"/>
          </reference>
        </references>
      </pivotArea>
    </format>
    <format dxfId="781">
      <pivotArea dataOnly="0" labelOnly="1" outline="0" fieldPosition="0">
        <references count="3">
          <reference field="4" count="2">
            <x v="14"/>
            <x v="23"/>
          </reference>
          <reference field="5" count="1" selected="0">
            <x v="1"/>
          </reference>
          <reference field="6" count="1" selected="0">
            <x v="8"/>
          </reference>
        </references>
      </pivotArea>
    </format>
    <format dxfId="780">
      <pivotArea dataOnly="0" labelOnly="1" outline="0" fieldPosition="0">
        <references count="3">
          <reference field="4" count="1">
            <x v="38"/>
          </reference>
          <reference field="5" count="1" selected="0">
            <x v="1"/>
          </reference>
          <reference field="6" count="1" selected="0">
            <x v="9"/>
          </reference>
        </references>
      </pivotArea>
    </format>
    <format dxfId="779">
      <pivotArea dataOnly="0" labelOnly="1" outline="0" fieldPosition="0">
        <references count="3">
          <reference field="4" count="2">
            <x v="19"/>
            <x v="40"/>
          </reference>
          <reference field="5" count="1" selected="0">
            <x v="1"/>
          </reference>
          <reference field="6" count="1" selected="0">
            <x v="11"/>
          </reference>
        </references>
      </pivotArea>
    </format>
    <format dxfId="778">
      <pivotArea dataOnly="0" labelOnly="1" outline="0" fieldPosition="0">
        <references count="3">
          <reference field="4" count="5">
            <x v="0"/>
            <x v="16"/>
            <x v="22"/>
            <x v="45"/>
            <x v="61"/>
          </reference>
          <reference field="5" count="1" selected="0">
            <x v="1"/>
          </reference>
          <reference field="6" count="1" selected="0">
            <x v="12"/>
          </reference>
        </references>
      </pivotArea>
    </format>
    <format dxfId="777">
      <pivotArea dataOnly="0" labelOnly="1" outline="0" fieldPosition="0">
        <references count="3">
          <reference field="4" count="1">
            <x v="46"/>
          </reference>
          <reference field="5" count="1" selected="0">
            <x v="1"/>
          </reference>
          <reference field="6" count="1" selected="0">
            <x v="13"/>
          </reference>
        </references>
      </pivotArea>
    </format>
    <format dxfId="776">
      <pivotArea dataOnly="0" labelOnly="1" outline="0" fieldPosition="0">
        <references count="3">
          <reference field="4" count="2">
            <x v="28"/>
            <x v="50"/>
          </reference>
          <reference field="5" count="1" selected="0">
            <x v="1"/>
          </reference>
          <reference field="6" count="1" selected="0">
            <x v="14"/>
          </reference>
        </references>
      </pivotArea>
    </format>
    <format dxfId="775">
      <pivotArea dataOnly="0" labelOnly="1" outline="0" fieldPosition="0">
        <references count="3">
          <reference field="4" count="7">
            <x v="26"/>
            <x v="32"/>
            <x v="33"/>
            <x v="36"/>
            <x v="39"/>
            <x v="53"/>
            <x v="54"/>
          </reference>
          <reference field="5" count="1" selected="0">
            <x v="1"/>
          </reference>
          <reference field="6" count="1" selected="0">
            <x v="15"/>
          </reference>
        </references>
      </pivotArea>
    </format>
    <format dxfId="774">
      <pivotArea dataOnly="0" labelOnly="1" outline="0" fieldPosition="0">
        <references count="3">
          <reference field="4" count="1">
            <x v="9"/>
          </reference>
          <reference field="5" count="1" selected="0">
            <x v="1"/>
          </reference>
          <reference field="6" count="1" selected="0">
            <x v="16"/>
          </reference>
        </references>
      </pivotArea>
    </format>
    <format dxfId="773">
      <pivotArea dataOnly="0" labelOnly="1" outline="0" fieldPosition="0">
        <references count="3">
          <reference field="4" count="2">
            <x v="43"/>
            <x v="52"/>
          </reference>
          <reference field="5" count="1" selected="0">
            <x v="1"/>
          </reference>
          <reference field="6" count="1" selected="0">
            <x v="17"/>
          </reference>
        </references>
      </pivotArea>
    </format>
    <format dxfId="772">
      <pivotArea dataOnly="0" labelOnly="1" outline="0" fieldPosition="0">
        <references count="3">
          <reference field="4" count="1">
            <x v="35"/>
          </reference>
          <reference field="5" count="1" selected="0">
            <x v="2"/>
          </reference>
          <reference field="6" count="1" selected="0">
            <x v="4"/>
          </reference>
        </references>
      </pivotArea>
    </format>
    <format dxfId="771">
      <pivotArea dataOnly="0" labelOnly="1" outline="0" fieldPosition="0">
        <references count="3">
          <reference field="4" count="1">
            <x v="31"/>
          </reference>
          <reference field="5" count="1" selected="0">
            <x v="2"/>
          </reference>
          <reference field="6" count="1" selected="0">
            <x v="6"/>
          </reference>
        </references>
      </pivotArea>
    </format>
    <format dxfId="770">
      <pivotArea dataOnly="0" labelOnly="1" outline="0" fieldPosition="0">
        <references count="3">
          <reference field="4" count="2">
            <x v="7"/>
            <x v="8"/>
          </reference>
          <reference field="5" count="1" selected="0">
            <x v="2"/>
          </reference>
          <reference field="6" count="1" selected="0">
            <x v="7"/>
          </reference>
        </references>
      </pivotArea>
    </format>
    <format dxfId="769">
      <pivotArea dataOnly="0" labelOnly="1" outline="0" fieldPosition="0">
        <references count="3">
          <reference field="4" count="4">
            <x v="17"/>
            <x v="21"/>
            <x v="59"/>
            <x v="60"/>
          </reference>
          <reference field="5" count="1" selected="0">
            <x v="2"/>
          </reference>
          <reference field="6" count="1" selected="0">
            <x v="10"/>
          </reference>
        </references>
      </pivotArea>
    </format>
    <format dxfId="768">
      <pivotArea dataOnly="0" labelOnly="1" outline="0" fieldPosition="0">
        <references count="3">
          <reference field="4" count="3">
            <x v="1"/>
            <x v="3"/>
            <x v="24"/>
          </reference>
          <reference field="5" count="1" selected="0">
            <x v="2"/>
          </reference>
          <reference field="6" count="1" selected="0">
            <x v="11"/>
          </reference>
        </references>
      </pivotArea>
    </format>
    <format dxfId="767">
      <pivotArea dataOnly="0" labelOnly="1" outline="0" fieldPosition="0">
        <references count="1">
          <reference field="5" count="1">
            <x v="0"/>
          </reference>
        </references>
      </pivotArea>
    </format>
    <format dxfId="766">
      <pivotArea dataOnly="0" labelOnly="1" outline="0" fieldPosition="0">
        <references count="1">
          <reference field="5" count="1">
            <x v="0"/>
          </reference>
        </references>
      </pivotArea>
    </format>
    <format dxfId="765">
      <pivotArea dataOnly="0" labelOnly="1" outline="0" fieldPosition="0">
        <references count="1">
          <reference field="5" count="1">
            <x v="1"/>
          </reference>
        </references>
      </pivotArea>
    </format>
    <format dxfId="764">
      <pivotArea dataOnly="0" labelOnly="1" outline="0" fieldPosition="0">
        <references count="1">
          <reference field="5" count="1">
            <x v="1"/>
          </reference>
        </references>
      </pivotArea>
    </format>
    <format dxfId="763">
      <pivotArea dataOnly="0" labelOnly="1" outline="0" fieldPosition="0">
        <references count="1">
          <reference field="5" count="1">
            <x v="2"/>
          </reference>
        </references>
      </pivotArea>
    </format>
    <format dxfId="762">
      <pivotArea dataOnly="0" labelOnly="1" outline="0" fieldPosition="0">
        <references count="1">
          <reference field="5" count="1">
            <x v="2"/>
          </reference>
        </references>
      </pivotArea>
    </format>
    <format dxfId="761">
      <pivotArea dataOnly="0" labelOnly="1" outline="0" fieldPosition="0">
        <references count="1">
          <reference field="5" count="1">
            <x v="3"/>
          </reference>
        </references>
      </pivotArea>
    </format>
    <format dxfId="760">
      <pivotArea dataOnly="0" labelOnly="1" outline="0" fieldPosition="0">
        <references count="1">
          <reference field="5" count="1">
            <x v="3"/>
          </reference>
        </references>
      </pivotArea>
    </format>
    <format dxfId="759">
      <pivotArea dataOnly="0" labelOnly="1" outline="0" fieldPosition="0">
        <references count="2">
          <reference field="5" count="1" selected="0">
            <x v="0"/>
          </reference>
          <reference field="6" count="1">
            <x v="5"/>
          </reference>
        </references>
      </pivotArea>
    </format>
    <format dxfId="758">
      <pivotArea dataOnly="0" labelOnly="1" outline="0" fieldPosition="0">
        <references count="2">
          <reference field="5" count="1" selected="0">
            <x v="1"/>
          </reference>
          <reference field="6" count="13">
            <x v="0"/>
            <x v="1"/>
            <x v="2"/>
            <x v="3"/>
            <x v="6"/>
            <x v="8"/>
            <x v="9"/>
            <x v="11"/>
            <x v="12"/>
            <x v="14"/>
            <x v="15"/>
            <x v="16"/>
            <x v="17"/>
          </reference>
        </references>
      </pivotArea>
    </format>
    <format dxfId="757">
      <pivotArea dataOnly="0" labelOnly="1" outline="0" fieldPosition="0">
        <references count="2">
          <reference field="5" count="1" selected="0">
            <x v="2"/>
          </reference>
          <reference field="6" count="5">
            <x v="4"/>
            <x v="7"/>
            <x v="10"/>
            <x v="11"/>
            <x v="13"/>
          </reference>
        </references>
      </pivotArea>
    </format>
    <format dxfId="756">
      <pivotArea dataOnly="0" labelOnly="1" outline="0" fieldPosition="0">
        <references count="2">
          <reference field="5" count="1" selected="0">
            <x v="3"/>
          </reference>
          <reference field="6" count="4">
            <x v="7"/>
            <x v="10"/>
            <x v="11"/>
            <x v="13"/>
          </reference>
        </references>
      </pivotArea>
    </format>
    <format dxfId="755">
      <pivotArea dataOnly="0" labelOnly="1" outline="0" fieldPosition="0">
        <references count="2">
          <reference field="5" count="1" selected="0">
            <x v="0"/>
          </reference>
          <reference field="6" count="1">
            <x v="5"/>
          </reference>
        </references>
      </pivotArea>
    </format>
    <format dxfId="754">
      <pivotArea dataOnly="0" labelOnly="1" outline="0" fieldPosition="0">
        <references count="2">
          <reference field="5" count="1" selected="0">
            <x v="1"/>
          </reference>
          <reference field="6" count="13">
            <x v="0"/>
            <x v="1"/>
            <x v="2"/>
            <x v="3"/>
            <x v="6"/>
            <x v="8"/>
            <x v="9"/>
            <x v="11"/>
            <x v="12"/>
            <x v="14"/>
            <x v="15"/>
            <x v="16"/>
            <x v="17"/>
          </reference>
        </references>
      </pivotArea>
    </format>
    <format dxfId="753">
      <pivotArea dataOnly="0" labelOnly="1" outline="0" fieldPosition="0">
        <references count="2">
          <reference field="5" count="1" selected="0">
            <x v="2"/>
          </reference>
          <reference field="6" count="5">
            <x v="4"/>
            <x v="7"/>
            <x v="10"/>
            <x v="11"/>
            <x v="13"/>
          </reference>
        </references>
      </pivotArea>
    </format>
    <format dxfId="752">
      <pivotArea dataOnly="0" labelOnly="1" outline="0" fieldPosition="0">
        <references count="2">
          <reference field="5" count="1" selected="0">
            <x v="3"/>
          </reference>
          <reference field="6" count="4">
            <x v="7"/>
            <x v="10"/>
            <x v="11"/>
            <x v="13"/>
          </reference>
        </references>
      </pivotArea>
    </format>
    <format dxfId="751">
      <pivotArea dataOnly="0" labelOnly="1" outline="0" fieldPosition="0">
        <references count="2">
          <reference field="5" count="1" selected="0">
            <x v="0"/>
          </reference>
          <reference field="6" count="1">
            <x v="5"/>
          </reference>
        </references>
      </pivotArea>
    </format>
    <format dxfId="750">
      <pivotArea dataOnly="0" labelOnly="1" outline="0" fieldPosition="0">
        <references count="2">
          <reference field="5" count="1" selected="0">
            <x v="1"/>
          </reference>
          <reference field="6" count="13">
            <x v="0"/>
            <x v="1"/>
            <x v="2"/>
            <x v="3"/>
            <x v="6"/>
            <x v="8"/>
            <x v="9"/>
            <x v="11"/>
            <x v="12"/>
            <x v="14"/>
            <x v="15"/>
            <x v="16"/>
            <x v="17"/>
          </reference>
        </references>
      </pivotArea>
    </format>
    <format dxfId="749">
      <pivotArea dataOnly="0" labelOnly="1" outline="0" fieldPosition="0">
        <references count="2">
          <reference field="5" count="1" selected="0">
            <x v="2"/>
          </reference>
          <reference field="6" count="5">
            <x v="4"/>
            <x v="7"/>
            <x v="10"/>
            <x v="11"/>
            <x v="13"/>
          </reference>
        </references>
      </pivotArea>
    </format>
    <format dxfId="748">
      <pivotArea dataOnly="0" labelOnly="1" outline="0" fieldPosition="0">
        <references count="2">
          <reference field="5" count="1" selected="0">
            <x v="3"/>
          </reference>
          <reference field="6" count="4">
            <x v="7"/>
            <x v="10"/>
            <x v="11"/>
            <x v="13"/>
          </reference>
        </references>
      </pivotArea>
    </format>
    <format dxfId="747">
      <pivotArea dataOnly="0" labelOnly="1" outline="0" fieldPosition="0">
        <references count="2">
          <reference field="5" count="1" selected="0">
            <x v="0"/>
          </reference>
          <reference field="6" count="1">
            <x v="5"/>
          </reference>
        </references>
      </pivotArea>
    </format>
    <format dxfId="746">
      <pivotArea dataOnly="0" labelOnly="1" outline="0" fieldPosition="0">
        <references count="2">
          <reference field="5" count="1" selected="0">
            <x v="1"/>
          </reference>
          <reference field="6" count="13">
            <x v="0"/>
            <x v="1"/>
            <x v="2"/>
            <x v="3"/>
            <x v="6"/>
            <x v="8"/>
            <x v="9"/>
            <x v="11"/>
            <x v="12"/>
            <x v="14"/>
            <x v="15"/>
            <x v="16"/>
            <x v="17"/>
          </reference>
        </references>
      </pivotArea>
    </format>
    <format dxfId="745">
      <pivotArea dataOnly="0" labelOnly="1" outline="0" fieldPosition="0">
        <references count="2">
          <reference field="5" count="1" selected="0">
            <x v="2"/>
          </reference>
          <reference field="6" count="5">
            <x v="4"/>
            <x v="7"/>
            <x v="10"/>
            <x v="11"/>
            <x v="13"/>
          </reference>
        </references>
      </pivotArea>
    </format>
    <format dxfId="744">
      <pivotArea dataOnly="0" labelOnly="1" outline="0" fieldPosition="0">
        <references count="2">
          <reference field="5" count="1" selected="0">
            <x v="3"/>
          </reference>
          <reference field="6" count="4">
            <x v="7"/>
            <x v="10"/>
            <x v="11"/>
            <x v="13"/>
          </reference>
        </references>
      </pivotArea>
    </format>
    <format dxfId="743">
      <pivotArea dataOnly="0" labelOnly="1" outline="0" fieldPosition="0">
        <references count="3">
          <reference field="4" count="4">
            <x v="2"/>
            <x v="55"/>
            <x v="57"/>
            <x v="58"/>
          </reference>
          <reference field="5" count="1" selected="0">
            <x v="0"/>
          </reference>
          <reference field="6" count="1" selected="0">
            <x v="5"/>
          </reference>
        </references>
      </pivotArea>
    </format>
    <format dxfId="742">
      <pivotArea dataOnly="0" labelOnly="1" outline="0" fieldPosition="0">
        <references count="3">
          <reference field="4" count="1">
            <x v="49"/>
          </reference>
          <reference field="5" count="1" selected="0">
            <x v="1"/>
          </reference>
          <reference field="6" count="1" selected="0">
            <x v="0"/>
          </reference>
        </references>
      </pivotArea>
    </format>
    <format dxfId="741">
      <pivotArea dataOnly="0" labelOnly="1" outline="0" fieldPosition="0">
        <references count="3">
          <reference field="4" count="1">
            <x v="34"/>
          </reference>
          <reference field="5" count="1" selected="0">
            <x v="1"/>
          </reference>
          <reference field="6" count="1" selected="0">
            <x v="1"/>
          </reference>
        </references>
      </pivotArea>
    </format>
    <format dxfId="740">
      <pivotArea dataOnly="0" labelOnly="1" outline="0" fieldPosition="0">
        <references count="3">
          <reference field="4" count="1">
            <x v="48"/>
          </reference>
          <reference field="5" count="1" selected="0">
            <x v="1"/>
          </reference>
          <reference field="6" count="1" selected="0">
            <x v="2"/>
          </reference>
        </references>
      </pivotArea>
    </format>
    <format dxfId="739">
      <pivotArea dataOnly="0" labelOnly="1" outline="0" fieldPosition="0">
        <references count="3">
          <reference field="4" count="2">
            <x v="27"/>
            <x v="51"/>
          </reference>
          <reference field="5" count="1" selected="0">
            <x v="1"/>
          </reference>
          <reference field="6" count="1" selected="0">
            <x v="3"/>
          </reference>
        </references>
      </pivotArea>
    </format>
    <format dxfId="738">
      <pivotArea dataOnly="0" labelOnly="1" outline="0" fieldPosition="0">
        <references count="3">
          <reference field="4" count="1">
            <x v="44"/>
          </reference>
          <reference field="5" count="1" selected="0">
            <x v="1"/>
          </reference>
          <reference field="6" count="1" selected="0">
            <x v="6"/>
          </reference>
        </references>
      </pivotArea>
    </format>
    <format dxfId="737">
      <pivotArea dataOnly="0" labelOnly="1" outline="0" fieldPosition="0">
        <references count="3">
          <reference field="4" count="1">
            <x v="14"/>
          </reference>
          <reference field="5" count="1" selected="0">
            <x v="1"/>
          </reference>
          <reference field="6" count="1" selected="0">
            <x v="8"/>
          </reference>
        </references>
      </pivotArea>
    </format>
    <format dxfId="736">
      <pivotArea dataOnly="0" labelOnly="1" outline="0" fieldPosition="0">
        <references count="3">
          <reference field="4" count="1">
            <x v="38"/>
          </reference>
          <reference field="5" count="1" selected="0">
            <x v="1"/>
          </reference>
          <reference field="6" count="1" selected="0">
            <x v="9"/>
          </reference>
        </references>
      </pivotArea>
    </format>
    <format dxfId="735">
      <pivotArea dataOnly="0" labelOnly="1" outline="0" fieldPosition="0">
        <references count="3">
          <reference field="4" count="2">
            <x v="19"/>
            <x v="40"/>
          </reference>
          <reference field="5" count="1" selected="0">
            <x v="1"/>
          </reference>
          <reference field="6" count="1" selected="0">
            <x v="11"/>
          </reference>
        </references>
      </pivotArea>
    </format>
    <format dxfId="734">
      <pivotArea dataOnly="0" labelOnly="1" outline="0" fieldPosition="0">
        <references count="3">
          <reference field="4" count="2">
            <x v="0"/>
            <x v="61"/>
          </reference>
          <reference field="5" count="1" selected="0">
            <x v="1"/>
          </reference>
          <reference field="6" count="1" selected="0">
            <x v="12"/>
          </reference>
        </references>
      </pivotArea>
    </format>
    <format dxfId="733">
      <pivotArea dataOnly="0" labelOnly="1" outline="0" fieldPosition="0">
        <references count="3">
          <reference field="4" count="1">
            <x v="50"/>
          </reference>
          <reference field="5" count="1" selected="0">
            <x v="1"/>
          </reference>
          <reference field="6" count="1" selected="0">
            <x v="14"/>
          </reference>
        </references>
      </pivotArea>
    </format>
    <format dxfId="732">
      <pivotArea dataOnly="0" labelOnly="1" outline="0" fieldPosition="0">
        <references count="3">
          <reference field="4" count="4">
            <x v="33"/>
            <x v="39"/>
            <x v="53"/>
            <x v="54"/>
          </reference>
          <reference field="5" count="1" selected="0">
            <x v="1"/>
          </reference>
          <reference field="6" count="1" selected="0">
            <x v="15"/>
          </reference>
        </references>
      </pivotArea>
    </format>
    <format dxfId="731">
      <pivotArea dataOnly="0" labelOnly="1" outline="0" fieldPosition="0">
        <references count="3">
          <reference field="4" count="1">
            <x v="9"/>
          </reference>
          <reference field="5" count="1" selected="0">
            <x v="1"/>
          </reference>
          <reference field="6" count="1" selected="0">
            <x v="16"/>
          </reference>
        </references>
      </pivotArea>
    </format>
    <format dxfId="730">
      <pivotArea dataOnly="0" labelOnly="1" outline="0" fieldPosition="0">
        <references count="3">
          <reference field="4" count="2">
            <x v="43"/>
            <x v="52"/>
          </reference>
          <reference field="5" count="1" selected="0">
            <x v="1"/>
          </reference>
          <reference field="6" count="1" selected="0">
            <x v="17"/>
          </reference>
        </references>
      </pivotArea>
    </format>
    <format dxfId="729">
      <pivotArea dataOnly="0" labelOnly="1" outline="0" fieldPosition="0">
        <references count="3">
          <reference field="4" count="1">
            <x v="35"/>
          </reference>
          <reference field="5" count="1" selected="0">
            <x v="2"/>
          </reference>
          <reference field="6" count="1" selected="0">
            <x v="4"/>
          </reference>
        </references>
      </pivotArea>
    </format>
    <format dxfId="728">
      <pivotArea dataOnly="0" labelOnly="1" outline="0" fieldPosition="0">
        <references count="3">
          <reference field="4" count="2">
            <x v="7"/>
            <x v="8"/>
          </reference>
          <reference field="5" count="1" selected="0">
            <x v="2"/>
          </reference>
          <reference field="6" count="1" selected="0">
            <x v="7"/>
          </reference>
        </references>
      </pivotArea>
    </format>
    <format dxfId="727">
      <pivotArea dataOnly="0" labelOnly="1" outline="0" fieldPosition="0">
        <references count="3">
          <reference field="4" count="4">
            <x v="17"/>
            <x v="21"/>
            <x v="59"/>
            <x v="60"/>
          </reference>
          <reference field="5" count="1" selected="0">
            <x v="2"/>
          </reference>
          <reference field="6" count="1" selected="0">
            <x v="10"/>
          </reference>
        </references>
      </pivotArea>
    </format>
    <format dxfId="726">
      <pivotArea dataOnly="0" labelOnly="1" outline="0" fieldPosition="0">
        <references count="3">
          <reference field="4" count="4">
            <x v="1"/>
            <x v="3"/>
            <x v="24"/>
            <x v="47"/>
          </reference>
          <reference field="5" count="1" selected="0">
            <x v="2"/>
          </reference>
          <reference field="6" count="1" selected="0">
            <x v="11"/>
          </reference>
        </references>
      </pivotArea>
    </format>
    <format dxfId="725">
      <pivotArea dataOnly="0" labelOnly="1" outline="0" fieldPosition="0">
        <references count="3">
          <reference field="4" count="2">
            <x v="5"/>
            <x v="10"/>
          </reference>
          <reference field="5" count="1" selected="0">
            <x v="2"/>
          </reference>
          <reference field="6" count="1" selected="0">
            <x v="13"/>
          </reference>
        </references>
      </pivotArea>
    </format>
    <format dxfId="724">
      <pivotArea dataOnly="0" labelOnly="1" outline="0" fieldPosition="0">
        <references count="3">
          <reference field="4" count="1">
            <x v="6"/>
          </reference>
          <reference field="5" count="1" selected="0">
            <x v="3"/>
          </reference>
          <reference field="6" count="1" selected="0">
            <x v="7"/>
          </reference>
        </references>
      </pivotArea>
    </format>
    <format dxfId="723">
      <pivotArea dataOnly="0" labelOnly="1" outline="0" fieldPosition="0">
        <references count="3">
          <reference field="4" count="1">
            <x v="37"/>
          </reference>
          <reference field="5" count="1" selected="0">
            <x v="3"/>
          </reference>
          <reference field="6" count="1" selected="0">
            <x v="10"/>
          </reference>
        </references>
      </pivotArea>
    </format>
    <format dxfId="722">
      <pivotArea dataOnly="0" labelOnly="1" outline="0" fieldPosition="0">
        <references count="3">
          <reference field="4" count="1">
            <x v="62"/>
          </reference>
          <reference field="5" count="1" selected="0">
            <x v="3"/>
          </reference>
          <reference field="6" count="1" selected="0">
            <x v="11"/>
          </reference>
        </references>
      </pivotArea>
    </format>
    <format dxfId="721">
      <pivotArea dataOnly="0" labelOnly="1" outline="0" fieldPosition="0">
        <references count="3">
          <reference field="4" count="1">
            <x v="4"/>
          </reference>
          <reference field="5" count="1" selected="0">
            <x v="3"/>
          </reference>
          <reference field="6" count="1" selected="0">
            <x v="13"/>
          </reference>
        </references>
      </pivotArea>
    </format>
    <format dxfId="720">
      <pivotArea dataOnly="0" labelOnly="1" outline="0" fieldPosition="0">
        <references count="3">
          <reference field="4" count="4">
            <x v="2"/>
            <x v="55"/>
            <x v="57"/>
            <x v="58"/>
          </reference>
          <reference field="5" count="1" selected="0">
            <x v="0"/>
          </reference>
          <reference field="6" count="1" selected="0">
            <x v="5"/>
          </reference>
        </references>
      </pivotArea>
    </format>
    <format dxfId="719">
      <pivotArea dataOnly="0" labelOnly="1" outline="0" fieldPosition="0">
        <references count="3">
          <reference field="4" count="1">
            <x v="49"/>
          </reference>
          <reference field="5" count="1" selected="0">
            <x v="1"/>
          </reference>
          <reference field="6" count="1" selected="0">
            <x v="0"/>
          </reference>
        </references>
      </pivotArea>
    </format>
    <format dxfId="718">
      <pivotArea dataOnly="0" labelOnly="1" outline="0" fieldPosition="0">
        <references count="3">
          <reference field="4" count="1">
            <x v="34"/>
          </reference>
          <reference field="5" count="1" selected="0">
            <x v="1"/>
          </reference>
          <reference field="6" count="1" selected="0">
            <x v="1"/>
          </reference>
        </references>
      </pivotArea>
    </format>
    <format dxfId="717">
      <pivotArea dataOnly="0" labelOnly="1" outline="0" fieldPosition="0">
        <references count="3">
          <reference field="4" count="1">
            <x v="48"/>
          </reference>
          <reference field="5" count="1" selected="0">
            <x v="1"/>
          </reference>
          <reference field="6" count="1" selected="0">
            <x v="2"/>
          </reference>
        </references>
      </pivotArea>
    </format>
    <format dxfId="716">
      <pivotArea dataOnly="0" labelOnly="1" outline="0" fieldPosition="0">
        <references count="3">
          <reference field="4" count="2">
            <x v="27"/>
            <x v="51"/>
          </reference>
          <reference field="5" count="1" selected="0">
            <x v="1"/>
          </reference>
          <reference field="6" count="1" selected="0">
            <x v="3"/>
          </reference>
        </references>
      </pivotArea>
    </format>
    <format dxfId="715">
      <pivotArea dataOnly="0" labelOnly="1" outline="0" fieldPosition="0">
        <references count="3">
          <reference field="4" count="1">
            <x v="44"/>
          </reference>
          <reference field="5" count="1" selected="0">
            <x v="1"/>
          </reference>
          <reference field="6" count="1" selected="0">
            <x v="6"/>
          </reference>
        </references>
      </pivotArea>
    </format>
    <format dxfId="714">
      <pivotArea dataOnly="0" labelOnly="1" outline="0" fieldPosition="0">
        <references count="3">
          <reference field="4" count="1">
            <x v="14"/>
          </reference>
          <reference field="5" count="1" selected="0">
            <x v="1"/>
          </reference>
          <reference field="6" count="1" selected="0">
            <x v="8"/>
          </reference>
        </references>
      </pivotArea>
    </format>
    <format dxfId="713">
      <pivotArea dataOnly="0" labelOnly="1" outline="0" fieldPosition="0">
        <references count="3">
          <reference field="4" count="1">
            <x v="38"/>
          </reference>
          <reference field="5" count="1" selected="0">
            <x v="1"/>
          </reference>
          <reference field="6" count="1" selected="0">
            <x v="9"/>
          </reference>
        </references>
      </pivotArea>
    </format>
    <format dxfId="712">
      <pivotArea dataOnly="0" labelOnly="1" outline="0" fieldPosition="0">
        <references count="3">
          <reference field="4" count="2">
            <x v="19"/>
            <x v="40"/>
          </reference>
          <reference field="5" count="1" selected="0">
            <x v="1"/>
          </reference>
          <reference field="6" count="1" selected="0">
            <x v="11"/>
          </reference>
        </references>
      </pivotArea>
    </format>
    <format dxfId="711">
      <pivotArea dataOnly="0" labelOnly="1" outline="0" fieldPosition="0">
        <references count="3">
          <reference field="4" count="2">
            <x v="0"/>
            <x v="61"/>
          </reference>
          <reference field="5" count="1" selected="0">
            <x v="1"/>
          </reference>
          <reference field="6" count="1" selected="0">
            <x v="12"/>
          </reference>
        </references>
      </pivotArea>
    </format>
    <format dxfId="710">
      <pivotArea dataOnly="0" labelOnly="1" outline="0" fieldPosition="0">
        <references count="3">
          <reference field="4" count="1">
            <x v="50"/>
          </reference>
          <reference field="5" count="1" selected="0">
            <x v="1"/>
          </reference>
          <reference field="6" count="1" selected="0">
            <x v="14"/>
          </reference>
        </references>
      </pivotArea>
    </format>
    <format dxfId="709">
      <pivotArea dataOnly="0" labelOnly="1" outline="0" fieldPosition="0">
        <references count="3">
          <reference field="4" count="4">
            <x v="33"/>
            <x v="39"/>
            <x v="53"/>
            <x v="54"/>
          </reference>
          <reference field="5" count="1" selected="0">
            <x v="1"/>
          </reference>
          <reference field="6" count="1" selected="0">
            <x v="15"/>
          </reference>
        </references>
      </pivotArea>
    </format>
    <format dxfId="708">
      <pivotArea dataOnly="0" labelOnly="1" outline="0" fieldPosition="0">
        <references count="3">
          <reference field="4" count="1">
            <x v="9"/>
          </reference>
          <reference field="5" count="1" selected="0">
            <x v="1"/>
          </reference>
          <reference field="6" count="1" selected="0">
            <x v="16"/>
          </reference>
        </references>
      </pivotArea>
    </format>
    <format dxfId="707">
      <pivotArea dataOnly="0" labelOnly="1" outline="0" fieldPosition="0">
        <references count="3">
          <reference field="4" count="2">
            <x v="43"/>
            <x v="52"/>
          </reference>
          <reference field="5" count="1" selected="0">
            <x v="1"/>
          </reference>
          <reference field="6" count="1" selected="0">
            <x v="17"/>
          </reference>
        </references>
      </pivotArea>
    </format>
    <format dxfId="706">
      <pivotArea dataOnly="0" labelOnly="1" outline="0" fieldPosition="0">
        <references count="3">
          <reference field="4" count="1">
            <x v="35"/>
          </reference>
          <reference field="5" count="1" selected="0">
            <x v="2"/>
          </reference>
          <reference field="6" count="1" selected="0">
            <x v="4"/>
          </reference>
        </references>
      </pivotArea>
    </format>
    <format dxfId="705">
      <pivotArea dataOnly="0" labelOnly="1" outline="0" fieldPosition="0">
        <references count="3">
          <reference field="4" count="2">
            <x v="7"/>
            <x v="8"/>
          </reference>
          <reference field="5" count="1" selected="0">
            <x v="2"/>
          </reference>
          <reference field="6" count="1" selected="0">
            <x v="7"/>
          </reference>
        </references>
      </pivotArea>
    </format>
    <format dxfId="704">
      <pivotArea dataOnly="0" labelOnly="1" outline="0" fieldPosition="0">
        <references count="3">
          <reference field="4" count="4">
            <x v="17"/>
            <x v="21"/>
            <x v="59"/>
            <x v="60"/>
          </reference>
          <reference field="5" count="1" selected="0">
            <x v="2"/>
          </reference>
          <reference field="6" count="1" selected="0">
            <x v="10"/>
          </reference>
        </references>
      </pivotArea>
    </format>
    <format dxfId="703">
      <pivotArea dataOnly="0" labelOnly="1" outline="0" fieldPosition="0">
        <references count="3">
          <reference field="4" count="4">
            <x v="1"/>
            <x v="3"/>
            <x v="24"/>
            <x v="47"/>
          </reference>
          <reference field="5" count="1" selected="0">
            <x v="2"/>
          </reference>
          <reference field="6" count="1" selected="0">
            <x v="11"/>
          </reference>
        </references>
      </pivotArea>
    </format>
    <format dxfId="702">
      <pivotArea dataOnly="0" labelOnly="1" outline="0" fieldPosition="0">
        <references count="3">
          <reference field="4" count="2">
            <x v="5"/>
            <x v="10"/>
          </reference>
          <reference field="5" count="1" selected="0">
            <x v="2"/>
          </reference>
          <reference field="6" count="1" selected="0">
            <x v="13"/>
          </reference>
        </references>
      </pivotArea>
    </format>
    <format dxfId="701">
      <pivotArea dataOnly="0" labelOnly="1" outline="0" fieldPosition="0">
        <references count="3">
          <reference field="4" count="1">
            <x v="6"/>
          </reference>
          <reference field="5" count="1" selected="0">
            <x v="3"/>
          </reference>
          <reference field="6" count="1" selected="0">
            <x v="7"/>
          </reference>
        </references>
      </pivotArea>
    </format>
    <format dxfId="700">
      <pivotArea dataOnly="0" labelOnly="1" outline="0" fieldPosition="0">
        <references count="3">
          <reference field="4" count="1">
            <x v="37"/>
          </reference>
          <reference field="5" count="1" selected="0">
            <x v="3"/>
          </reference>
          <reference field="6" count="1" selected="0">
            <x v="10"/>
          </reference>
        </references>
      </pivotArea>
    </format>
    <format dxfId="699">
      <pivotArea dataOnly="0" labelOnly="1" outline="0" fieldPosition="0">
        <references count="3">
          <reference field="4" count="1">
            <x v="62"/>
          </reference>
          <reference field="5" count="1" selected="0">
            <x v="3"/>
          </reference>
          <reference field="6" count="1" selected="0">
            <x v="11"/>
          </reference>
        </references>
      </pivotArea>
    </format>
    <format dxfId="698">
      <pivotArea dataOnly="0" labelOnly="1" outline="0" fieldPosition="0">
        <references count="3">
          <reference field="4" count="1">
            <x v="4"/>
          </reference>
          <reference field="5" count="1" selected="0">
            <x v="3"/>
          </reference>
          <reference field="6" count="1" selected="0">
            <x v="13"/>
          </reference>
        </references>
      </pivotArea>
    </format>
    <format dxfId="697">
      <pivotArea dataOnly="0" labelOnly="1" outline="0" fieldPosition="0">
        <references count="3">
          <reference field="4" count="4">
            <x v="2"/>
            <x v="55"/>
            <x v="57"/>
            <x v="58"/>
          </reference>
          <reference field="5" count="1" selected="0">
            <x v="0"/>
          </reference>
          <reference field="6" count="1" selected="0">
            <x v="5"/>
          </reference>
        </references>
      </pivotArea>
    </format>
    <format dxfId="696">
      <pivotArea dataOnly="0" labelOnly="1" outline="0" fieldPosition="0">
        <references count="3">
          <reference field="4" count="1">
            <x v="49"/>
          </reference>
          <reference field="5" count="1" selected="0">
            <x v="1"/>
          </reference>
          <reference field="6" count="1" selected="0">
            <x v="0"/>
          </reference>
        </references>
      </pivotArea>
    </format>
    <format dxfId="695">
      <pivotArea dataOnly="0" labelOnly="1" outline="0" fieldPosition="0">
        <references count="3">
          <reference field="4" count="1">
            <x v="34"/>
          </reference>
          <reference field="5" count="1" selected="0">
            <x v="1"/>
          </reference>
          <reference field="6" count="1" selected="0">
            <x v="1"/>
          </reference>
        </references>
      </pivotArea>
    </format>
    <format dxfId="694">
      <pivotArea dataOnly="0" labelOnly="1" outline="0" fieldPosition="0">
        <references count="3">
          <reference field="4" count="1">
            <x v="48"/>
          </reference>
          <reference field="5" count="1" selected="0">
            <x v="1"/>
          </reference>
          <reference field="6" count="1" selected="0">
            <x v="2"/>
          </reference>
        </references>
      </pivotArea>
    </format>
    <format dxfId="693">
      <pivotArea dataOnly="0" labelOnly="1" outline="0" fieldPosition="0">
        <references count="3">
          <reference field="4" count="2">
            <x v="27"/>
            <x v="51"/>
          </reference>
          <reference field="5" count="1" selected="0">
            <x v="1"/>
          </reference>
          <reference field="6" count="1" selected="0">
            <x v="3"/>
          </reference>
        </references>
      </pivotArea>
    </format>
    <format dxfId="692">
      <pivotArea dataOnly="0" labelOnly="1" outline="0" fieldPosition="0">
        <references count="3">
          <reference field="4" count="1">
            <x v="44"/>
          </reference>
          <reference field="5" count="1" selected="0">
            <x v="1"/>
          </reference>
          <reference field="6" count="1" selected="0">
            <x v="6"/>
          </reference>
        </references>
      </pivotArea>
    </format>
    <format dxfId="691">
      <pivotArea dataOnly="0" labelOnly="1" outline="0" fieldPosition="0">
        <references count="3">
          <reference field="4" count="1">
            <x v="14"/>
          </reference>
          <reference field="5" count="1" selected="0">
            <x v="1"/>
          </reference>
          <reference field="6" count="1" selected="0">
            <x v="8"/>
          </reference>
        </references>
      </pivotArea>
    </format>
    <format dxfId="690">
      <pivotArea dataOnly="0" labelOnly="1" outline="0" fieldPosition="0">
        <references count="3">
          <reference field="4" count="1">
            <x v="38"/>
          </reference>
          <reference field="5" count="1" selected="0">
            <x v="1"/>
          </reference>
          <reference field="6" count="1" selected="0">
            <x v="9"/>
          </reference>
        </references>
      </pivotArea>
    </format>
    <format dxfId="689">
      <pivotArea dataOnly="0" labelOnly="1" outline="0" fieldPosition="0">
        <references count="3">
          <reference field="4" count="2">
            <x v="19"/>
            <x v="40"/>
          </reference>
          <reference field="5" count="1" selected="0">
            <x v="1"/>
          </reference>
          <reference field="6" count="1" selected="0">
            <x v="11"/>
          </reference>
        </references>
      </pivotArea>
    </format>
    <format dxfId="688">
      <pivotArea dataOnly="0" labelOnly="1" outline="0" fieldPosition="0">
        <references count="3">
          <reference field="4" count="2">
            <x v="0"/>
            <x v="61"/>
          </reference>
          <reference field="5" count="1" selected="0">
            <x v="1"/>
          </reference>
          <reference field="6" count="1" selected="0">
            <x v="12"/>
          </reference>
        </references>
      </pivotArea>
    </format>
    <format dxfId="687">
      <pivotArea dataOnly="0" labelOnly="1" outline="0" fieldPosition="0">
        <references count="3">
          <reference field="4" count="1">
            <x v="50"/>
          </reference>
          <reference field="5" count="1" selected="0">
            <x v="1"/>
          </reference>
          <reference field="6" count="1" selected="0">
            <x v="14"/>
          </reference>
        </references>
      </pivotArea>
    </format>
    <format dxfId="686">
      <pivotArea dataOnly="0" labelOnly="1" outline="0" fieldPosition="0">
        <references count="3">
          <reference field="4" count="4">
            <x v="33"/>
            <x v="39"/>
            <x v="53"/>
            <x v="54"/>
          </reference>
          <reference field="5" count="1" selected="0">
            <x v="1"/>
          </reference>
          <reference field="6" count="1" selected="0">
            <x v="15"/>
          </reference>
        </references>
      </pivotArea>
    </format>
    <format dxfId="685">
      <pivotArea dataOnly="0" labelOnly="1" outline="0" fieldPosition="0">
        <references count="3">
          <reference field="4" count="1">
            <x v="9"/>
          </reference>
          <reference field="5" count="1" selected="0">
            <x v="1"/>
          </reference>
          <reference field="6" count="1" selected="0">
            <x v="16"/>
          </reference>
        </references>
      </pivotArea>
    </format>
    <format dxfId="684">
      <pivotArea dataOnly="0" labelOnly="1" outline="0" fieldPosition="0">
        <references count="3">
          <reference field="4" count="2">
            <x v="43"/>
            <x v="52"/>
          </reference>
          <reference field="5" count="1" selected="0">
            <x v="1"/>
          </reference>
          <reference field="6" count="1" selected="0">
            <x v="17"/>
          </reference>
        </references>
      </pivotArea>
    </format>
    <format dxfId="683">
      <pivotArea dataOnly="0" labelOnly="1" outline="0" fieldPosition="0">
        <references count="3">
          <reference field="4" count="1">
            <x v="35"/>
          </reference>
          <reference field="5" count="1" selected="0">
            <x v="2"/>
          </reference>
          <reference field="6" count="1" selected="0">
            <x v="4"/>
          </reference>
        </references>
      </pivotArea>
    </format>
    <format dxfId="682">
      <pivotArea dataOnly="0" labelOnly="1" outline="0" fieldPosition="0">
        <references count="3">
          <reference field="4" count="2">
            <x v="7"/>
            <x v="8"/>
          </reference>
          <reference field="5" count="1" selected="0">
            <x v="2"/>
          </reference>
          <reference field="6" count="1" selected="0">
            <x v="7"/>
          </reference>
        </references>
      </pivotArea>
    </format>
    <format dxfId="681">
      <pivotArea dataOnly="0" labelOnly="1" outline="0" fieldPosition="0">
        <references count="3">
          <reference field="4" count="4">
            <x v="17"/>
            <x v="21"/>
            <x v="59"/>
            <x v="60"/>
          </reference>
          <reference field="5" count="1" selected="0">
            <x v="2"/>
          </reference>
          <reference field="6" count="1" selected="0">
            <x v="10"/>
          </reference>
        </references>
      </pivotArea>
    </format>
    <format dxfId="680">
      <pivotArea dataOnly="0" labelOnly="1" outline="0" fieldPosition="0">
        <references count="3">
          <reference field="4" count="4">
            <x v="1"/>
            <x v="3"/>
            <x v="24"/>
            <x v="47"/>
          </reference>
          <reference field="5" count="1" selected="0">
            <x v="2"/>
          </reference>
          <reference field="6" count="1" selected="0">
            <x v="11"/>
          </reference>
        </references>
      </pivotArea>
    </format>
    <format dxfId="679">
      <pivotArea dataOnly="0" labelOnly="1" outline="0" fieldPosition="0">
        <references count="3">
          <reference field="4" count="2">
            <x v="5"/>
            <x v="10"/>
          </reference>
          <reference field="5" count="1" selected="0">
            <x v="2"/>
          </reference>
          <reference field="6" count="1" selected="0">
            <x v="13"/>
          </reference>
        </references>
      </pivotArea>
    </format>
    <format dxfId="678">
      <pivotArea dataOnly="0" labelOnly="1" outline="0" fieldPosition="0">
        <references count="3">
          <reference field="4" count="1">
            <x v="6"/>
          </reference>
          <reference field="5" count="1" selected="0">
            <x v="3"/>
          </reference>
          <reference field="6" count="1" selected="0">
            <x v="7"/>
          </reference>
        </references>
      </pivotArea>
    </format>
    <format dxfId="677">
      <pivotArea dataOnly="0" labelOnly="1" outline="0" fieldPosition="0">
        <references count="3">
          <reference field="4" count="1">
            <x v="37"/>
          </reference>
          <reference field="5" count="1" selected="0">
            <x v="3"/>
          </reference>
          <reference field="6" count="1" selected="0">
            <x v="10"/>
          </reference>
        </references>
      </pivotArea>
    </format>
    <format dxfId="676">
      <pivotArea dataOnly="0" labelOnly="1" outline="0" fieldPosition="0">
        <references count="3">
          <reference field="4" count="1">
            <x v="62"/>
          </reference>
          <reference field="5" count="1" selected="0">
            <x v="3"/>
          </reference>
          <reference field="6" count="1" selected="0">
            <x v="11"/>
          </reference>
        </references>
      </pivotArea>
    </format>
    <format dxfId="675">
      <pivotArea dataOnly="0" labelOnly="1" outline="0" fieldPosition="0">
        <references count="3">
          <reference field="4" count="1">
            <x v="4"/>
          </reference>
          <reference field="5" count="1" selected="0">
            <x v="3"/>
          </reference>
          <reference field="6" count="1" selected="0">
            <x v="13"/>
          </reference>
        </references>
      </pivotArea>
    </format>
    <format dxfId="674">
      <pivotArea outline="0" collapsedLevelsAreSubtotals="1" fieldPosition="0">
        <references count="3">
          <reference field="4" count="1" selected="0">
            <x v="49"/>
          </reference>
          <reference field="5" count="1" selected="0">
            <x v="1"/>
          </reference>
          <reference field="6" count="1" selected="0">
            <x v="0"/>
          </reference>
        </references>
      </pivotArea>
    </format>
    <format dxfId="673">
      <pivotArea outline="0" collapsedLevelsAreSubtotals="1" fieldPosition="0">
        <references count="3">
          <reference field="4" count="1" selected="0">
            <x v="49"/>
          </reference>
          <reference field="5" count="1" selected="0">
            <x v="1"/>
          </reference>
          <reference field="6" count="1" selected="0">
            <x v="0"/>
          </reference>
        </references>
      </pivotArea>
    </format>
    <format dxfId="672">
      <pivotArea dataOnly="0" labelOnly="1" outline="0" fieldPosition="0">
        <references count="4">
          <reference field="4" count="1" selected="0">
            <x v="57"/>
          </reference>
          <reference field="5" count="1" selected="0">
            <x v="0"/>
          </reference>
          <reference field="6" count="1" selected="0">
            <x v="5"/>
          </reference>
          <reference field="31" count="1">
            <x v="15"/>
          </reference>
        </references>
      </pivotArea>
    </format>
    <format dxfId="671">
      <pivotArea dataOnly="0" labelOnly="1" outline="0" fieldPosition="0">
        <references count="4">
          <reference field="4" count="1" selected="0">
            <x v="57"/>
          </reference>
          <reference field="5" count="1" selected="0">
            <x v="0"/>
          </reference>
          <reference field="6" count="1" selected="0">
            <x v="5"/>
          </reference>
          <reference field="31" count="1">
            <x v="15"/>
          </reference>
        </references>
      </pivotArea>
    </format>
    <format dxfId="670">
      <pivotArea outline="0" collapsedLevelsAreSubtotals="1" fieldPosition="0">
        <references count="5">
          <reference field="4" count="1" selected="0">
            <x v="58"/>
          </reference>
          <reference field="5" count="1" selected="0">
            <x v="0"/>
          </reference>
          <reference field="6" count="1" selected="0">
            <x v="5"/>
          </reference>
          <reference field="31" count="1" selected="0">
            <x v="15"/>
          </reference>
          <reference field="36" count="1" selected="0">
            <x v="6"/>
          </reference>
        </references>
      </pivotArea>
    </format>
    <format dxfId="669">
      <pivotArea dataOnly="0" labelOnly="1" outline="0" fieldPosition="0">
        <references count="4">
          <reference field="4" count="1" selected="0">
            <x v="57"/>
          </reference>
          <reference field="5" count="1" selected="0">
            <x v="0"/>
          </reference>
          <reference field="6" count="1" selected="0">
            <x v="5"/>
          </reference>
          <reference field="31" count="1">
            <x v="15"/>
          </reference>
        </references>
      </pivotArea>
    </format>
    <format dxfId="668">
      <pivotArea outline="0" collapsedLevelsAreSubtotals="1" fieldPosition="0">
        <references count="5">
          <reference field="4" count="1" selected="0">
            <x v="58"/>
          </reference>
          <reference field="5" count="1" selected="0">
            <x v="0"/>
          </reference>
          <reference field="6" count="1" selected="0">
            <x v="5"/>
          </reference>
          <reference field="31" count="1" selected="0">
            <x v="15"/>
          </reference>
          <reference field="36" count="1" selected="0">
            <x v="6"/>
          </reference>
        </references>
      </pivotArea>
    </format>
    <format dxfId="667">
      <pivotArea field="31" type="button" dataOnly="0" labelOnly="1" outline="0" axis="axisRow" fieldPosition="3"/>
    </format>
    <format dxfId="666">
      <pivotArea field="36" type="button" dataOnly="0" labelOnly="1" outline="0" axis="axisRow" fieldPosition="4"/>
    </format>
    <format dxfId="665">
      <pivotArea field="31" type="button" dataOnly="0" labelOnly="1" outline="0" axis="axisRow" fieldPosition="3"/>
    </format>
    <format dxfId="664">
      <pivotArea field="36" type="button" dataOnly="0" labelOnly="1" outline="0" axis="axisRow" fieldPosition="4"/>
    </format>
    <format dxfId="663">
      <pivotArea field="31" type="button" dataOnly="0" labelOnly="1" outline="0" axis="axisRow" fieldPosition="3"/>
    </format>
    <format dxfId="662">
      <pivotArea field="36" type="button" dataOnly="0" labelOnly="1" outline="0" axis="axisRow" fieldPosition="4"/>
    </format>
    <format dxfId="661">
      <pivotArea field="31" type="button" dataOnly="0" labelOnly="1" outline="0" axis="axisRow" fieldPosition="3"/>
    </format>
    <format dxfId="660">
      <pivotArea field="36" type="button" dataOnly="0" labelOnly="1" outline="0" axis="axisRow" fieldPosition="4"/>
    </format>
    <format dxfId="659">
      <pivotArea dataOnly="0" labelOnly="1" outline="0" fieldPosition="0">
        <references count="4">
          <reference field="4" count="1" selected="0">
            <x v="2"/>
          </reference>
          <reference field="5" count="1" selected="0">
            <x v="0"/>
          </reference>
          <reference field="6" count="1" selected="0">
            <x v="5"/>
          </reference>
          <reference field="31" count="1">
            <x v="17"/>
          </reference>
        </references>
      </pivotArea>
    </format>
    <format dxfId="658">
      <pivotArea dataOnly="0" labelOnly="1" outline="0" fieldPosition="0">
        <references count="4">
          <reference field="4" count="1" selected="0">
            <x v="55"/>
          </reference>
          <reference field="5" count="1" selected="0">
            <x v="0"/>
          </reference>
          <reference field="6" count="1" selected="0">
            <x v="5"/>
          </reference>
          <reference field="31" count="1">
            <x v="14"/>
          </reference>
        </references>
      </pivotArea>
    </format>
    <format dxfId="657">
      <pivotArea dataOnly="0" labelOnly="1" outline="0" fieldPosition="0">
        <references count="4">
          <reference field="4" count="1" selected="0">
            <x v="56"/>
          </reference>
          <reference field="5" count="1" selected="0">
            <x v="0"/>
          </reference>
          <reference field="6" count="1" selected="0">
            <x v="5"/>
          </reference>
          <reference field="31" count="1">
            <x v="13"/>
          </reference>
        </references>
      </pivotArea>
    </format>
    <format dxfId="656">
      <pivotArea dataOnly="0" labelOnly="1" outline="0" fieldPosition="0">
        <references count="4">
          <reference field="4" count="1" selected="0">
            <x v="57"/>
          </reference>
          <reference field="5" count="1" selected="0">
            <x v="0"/>
          </reference>
          <reference field="6" count="1" selected="0">
            <x v="5"/>
          </reference>
          <reference field="31" count="1">
            <x v="15"/>
          </reference>
        </references>
      </pivotArea>
    </format>
    <format dxfId="655">
      <pivotArea dataOnly="0" labelOnly="1" outline="0" fieldPosition="0">
        <references count="4">
          <reference field="4" count="1" selected="0">
            <x v="49"/>
          </reference>
          <reference field="5" count="1" selected="0">
            <x v="1"/>
          </reference>
          <reference field="6" count="1" selected="0">
            <x v="0"/>
          </reference>
          <reference field="31" count="1">
            <x v="16"/>
          </reference>
        </references>
      </pivotArea>
    </format>
    <format dxfId="654">
      <pivotArea dataOnly="0" labelOnly="1" outline="0" fieldPosition="0">
        <references count="4">
          <reference field="4" count="1" selected="0">
            <x v="34"/>
          </reference>
          <reference field="5" count="1" selected="0">
            <x v="1"/>
          </reference>
          <reference field="6" count="1" selected="0">
            <x v="1"/>
          </reference>
          <reference field="31" count="1">
            <x v="15"/>
          </reference>
        </references>
      </pivotArea>
    </format>
    <format dxfId="653">
      <pivotArea dataOnly="0" labelOnly="1" outline="0" fieldPosition="0">
        <references count="4">
          <reference field="4" count="1" selected="0">
            <x v="48"/>
          </reference>
          <reference field="5" count="1" selected="0">
            <x v="1"/>
          </reference>
          <reference field="6" count="1" selected="0">
            <x v="2"/>
          </reference>
          <reference field="31" count="1">
            <x v="11"/>
          </reference>
        </references>
      </pivotArea>
    </format>
    <format dxfId="652">
      <pivotArea dataOnly="0" labelOnly="1" outline="0" fieldPosition="0">
        <references count="4">
          <reference field="4" count="1" selected="0">
            <x v="51"/>
          </reference>
          <reference field="5" count="1" selected="0">
            <x v="1"/>
          </reference>
          <reference field="6" count="1" selected="0">
            <x v="3"/>
          </reference>
          <reference field="31" count="1">
            <x v="15"/>
          </reference>
        </references>
      </pivotArea>
    </format>
    <format dxfId="651">
      <pivotArea dataOnly="0" labelOnly="1" outline="0" fieldPosition="0">
        <references count="4">
          <reference field="4" count="1" selected="0">
            <x v="44"/>
          </reference>
          <reference field="5" count="1" selected="0">
            <x v="1"/>
          </reference>
          <reference field="6" count="1" selected="0">
            <x v="6"/>
          </reference>
          <reference field="31" count="1">
            <x v="11"/>
          </reference>
        </references>
      </pivotArea>
    </format>
    <format dxfId="650">
      <pivotArea dataOnly="0" labelOnly="1" outline="0" fieldPosition="0">
        <references count="4">
          <reference field="4" count="1" selected="0">
            <x v="63"/>
          </reference>
          <reference field="5" count="1" selected="0">
            <x v="1"/>
          </reference>
          <reference field="6" count="1" selected="0">
            <x v="6"/>
          </reference>
          <reference field="31" count="1">
            <x v="15"/>
          </reference>
        </references>
      </pivotArea>
    </format>
    <format dxfId="649">
      <pivotArea dataOnly="0" labelOnly="1" outline="0" fieldPosition="0">
        <references count="4">
          <reference field="4" count="1" selected="0">
            <x v="14"/>
          </reference>
          <reference field="5" count="1" selected="0">
            <x v="1"/>
          </reference>
          <reference field="6" count="1" selected="0">
            <x v="8"/>
          </reference>
          <reference field="31" count="1">
            <x v="6"/>
          </reference>
        </references>
      </pivotArea>
    </format>
    <format dxfId="648">
      <pivotArea dataOnly="0" labelOnly="1" outline="0" fieldPosition="0">
        <references count="4">
          <reference field="4" count="1" selected="0">
            <x v="38"/>
          </reference>
          <reference field="5" count="1" selected="0">
            <x v="1"/>
          </reference>
          <reference field="6" count="1" selected="0">
            <x v="9"/>
          </reference>
          <reference field="31" count="1">
            <x v="9"/>
          </reference>
        </references>
      </pivotArea>
    </format>
    <format dxfId="647">
      <pivotArea dataOnly="0" labelOnly="1" outline="0" fieldPosition="0">
        <references count="4">
          <reference field="4" count="1" selected="0">
            <x v="19"/>
          </reference>
          <reference field="5" count="1" selected="0">
            <x v="1"/>
          </reference>
          <reference field="6" count="1" selected="0">
            <x v="11"/>
          </reference>
          <reference field="31" count="1">
            <x v="13"/>
          </reference>
        </references>
      </pivotArea>
    </format>
    <format dxfId="646">
      <pivotArea dataOnly="0" labelOnly="1" outline="0" fieldPosition="0">
        <references count="4">
          <reference field="4" count="1" selected="0">
            <x v="40"/>
          </reference>
          <reference field="5" count="1" selected="0">
            <x v="1"/>
          </reference>
          <reference field="6" count="1" selected="0">
            <x v="11"/>
          </reference>
          <reference field="31" count="1">
            <x v="10"/>
          </reference>
        </references>
      </pivotArea>
    </format>
    <format dxfId="645">
      <pivotArea dataOnly="0" labelOnly="1" outline="0" fieldPosition="0">
        <references count="4">
          <reference field="4" count="1" selected="0">
            <x v="42"/>
          </reference>
          <reference field="5" count="1" selected="0">
            <x v="1"/>
          </reference>
          <reference field="6" count="1" selected="0">
            <x v="11"/>
          </reference>
          <reference field="31" count="1">
            <x v="15"/>
          </reference>
        </references>
      </pivotArea>
    </format>
    <format dxfId="644">
      <pivotArea dataOnly="0" labelOnly="1" outline="0" fieldPosition="0">
        <references count="4">
          <reference field="4" count="1" selected="0">
            <x v="0"/>
          </reference>
          <reference field="5" count="1" selected="0">
            <x v="1"/>
          </reference>
          <reference field="6" count="1" selected="0">
            <x v="12"/>
          </reference>
          <reference field="31" count="1">
            <x v="21"/>
          </reference>
        </references>
      </pivotArea>
    </format>
    <format dxfId="643">
      <pivotArea dataOnly="0" labelOnly="1" outline="0" fieldPosition="0">
        <references count="4">
          <reference field="4" count="1" selected="0">
            <x v="61"/>
          </reference>
          <reference field="5" count="1" selected="0">
            <x v="1"/>
          </reference>
          <reference field="6" count="1" selected="0">
            <x v="12"/>
          </reference>
          <reference field="31" count="1">
            <x v="15"/>
          </reference>
        </references>
      </pivotArea>
    </format>
    <format dxfId="642">
      <pivotArea dataOnly="0" labelOnly="1" outline="0" fieldPosition="0">
        <references count="4">
          <reference field="4" count="1" selected="0">
            <x v="50"/>
          </reference>
          <reference field="5" count="1" selected="0">
            <x v="1"/>
          </reference>
          <reference field="6" count="1" selected="0">
            <x v="14"/>
          </reference>
          <reference field="31" count="1">
            <x v="0"/>
          </reference>
        </references>
      </pivotArea>
    </format>
    <format dxfId="641">
      <pivotArea dataOnly="0" labelOnly="1" outline="0" fieldPosition="0">
        <references count="4">
          <reference field="4" count="1" selected="0">
            <x v="33"/>
          </reference>
          <reference field="5" count="1" selected="0">
            <x v="1"/>
          </reference>
          <reference field="6" count="1" selected="0">
            <x v="15"/>
          </reference>
          <reference field="31" count="1">
            <x v="5"/>
          </reference>
        </references>
      </pivotArea>
    </format>
    <format dxfId="640">
      <pivotArea dataOnly="0" labelOnly="1" outline="0" fieldPosition="0">
        <references count="4">
          <reference field="4" count="1" selected="0">
            <x v="39"/>
          </reference>
          <reference field="5" count="1" selected="0">
            <x v="1"/>
          </reference>
          <reference field="6" count="1" selected="0">
            <x v="15"/>
          </reference>
          <reference field="31" count="1">
            <x v="2"/>
          </reference>
        </references>
      </pivotArea>
    </format>
    <format dxfId="639">
      <pivotArea dataOnly="0" labelOnly="1" outline="0" fieldPosition="0">
        <references count="4">
          <reference field="4" count="1" selected="0">
            <x v="53"/>
          </reference>
          <reference field="5" count="1" selected="0">
            <x v="1"/>
          </reference>
          <reference field="6" count="1" selected="0">
            <x v="15"/>
          </reference>
          <reference field="31" count="1">
            <x v="19"/>
          </reference>
        </references>
      </pivotArea>
    </format>
    <format dxfId="638">
      <pivotArea dataOnly="0" labelOnly="1" outline="0" fieldPosition="0">
        <references count="4">
          <reference field="4" count="1" selected="0">
            <x v="54"/>
          </reference>
          <reference field="5" count="1" selected="0">
            <x v="1"/>
          </reference>
          <reference field="6" count="1" selected="0">
            <x v="15"/>
          </reference>
          <reference field="31" count="1">
            <x v="15"/>
          </reference>
        </references>
      </pivotArea>
    </format>
    <format dxfId="637">
      <pivotArea dataOnly="0" labelOnly="1" outline="0" fieldPosition="0">
        <references count="4">
          <reference field="4" count="1" selected="0">
            <x v="7"/>
          </reference>
          <reference field="5" count="1" selected="0">
            <x v="2"/>
          </reference>
          <reference field="6" count="1" selected="0">
            <x v="7"/>
          </reference>
          <reference field="31" count="1">
            <x v="23"/>
          </reference>
        </references>
      </pivotArea>
    </format>
    <format dxfId="636">
      <pivotArea dataOnly="0" labelOnly="1" outline="0" fieldPosition="0">
        <references count="4">
          <reference field="4" count="1" selected="0">
            <x v="8"/>
          </reference>
          <reference field="5" count="1" selected="0">
            <x v="2"/>
          </reference>
          <reference field="6" count="1" selected="0">
            <x v="7"/>
          </reference>
          <reference field="31" count="1">
            <x v="15"/>
          </reference>
        </references>
      </pivotArea>
    </format>
    <format dxfId="635">
      <pivotArea dataOnly="0" labelOnly="1" outline="0" fieldPosition="0">
        <references count="4">
          <reference field="4" count="1" selected="0">
            <x v="17"/>
          </reference>
          <reference field="5" count="1" selected="0">
            <x v="2"/>
          </reference>
          <reference field="6" count="1" selected="0">
            <x v="10"/>
          </reference>
          <reference field="31" count="1">
            <x v="17"/>
          </reference>
        </references>
      </pivotArea>
    </format>
    <format dxfId="634">
      <pivotArea dataOnly="0" labelOnly="1" outline="0" fieldPosition="0">
        <references count="4">
          <reference field="4" count="1" selected="0">
            <x v="21"/>
          </reference>
          <reference field="5" count="1" selected="0">
            <x v="2"/>
          </reference>
          <reference field="6" count="1" selected="0">
            <x v="10"/>
          </reference>
          <reference field="31" count="1">
            <x v="7"/>
          </reference>
        </references>
      </pivotArea>
    </format>
    <format dxfId="633">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632">
      <pivotArea dataOnly="0" labelOnly="1" outline="0" fieldPosition="0">
        <references count="4">
          <reference field="4" count="1" selected="0">
            <x v="1"/>
          </reference>
          <reference field="5" count="1" selected="0">
            <x v="2"/>
          </reference>
          <reference field="6" count="1" selected="0">
            <x v="11"/>
          </reference>
          <reference field="31" count="1">
            <x v="19"/>
          </reference>
        </references>
      </pivotArea>
    </format>
    <format dxfId="631">
      <pivotArea dataOnly="0" labelOnly="1" outline="0" fieldPosition="0">
        <references count="4">
          <reference field="4" count="1" selected="0">
            <x v="3"/>
          </reference>
          <reference field="5" count="1" selected="0">
            <x v="2"/>
          </reference>
          <reference field="6" count="1" selected="0">
            <x v="11"/>
          </reference>
          <reference field="31" count="1">
            <x v="20"/>
          </reference>
        </references>
      </pivotArea>
    </format>
    <format dxfId="630">
      <pivotArea dataOnly="0" labelOnly="1" outline="0" fieldPosition="0">
        <references count="4">
          <reference field="4" count="1" selected="0">
            <x v="24"/>
          </reference>
          <reference field="5" count="1" selected="0">
            <x v="2"/>
          </reference>
          <reference field="6" count="1" selected="0">
            <x v="11"/>
          </reference>
          <reference field="31" count="1">
            <x v="18"/>
          </reference>
        </references>
      </pivotArea>
    </format>
    <format dxfId="629">
      <pivotArea dataOnly="0" labelOnly="1" outline="0" fieldPosition="0">
        <references count="4">
          <reference field="4" count="1" selected="0">
            <x v="47"/>
          </reference>
          <reference field="5" count="1" selected="0">
            <x v="2"/>
          </reference>
          <reference field="6" count="1" selected="0">
            <x v="11"/>
          </reference>
          <reference field="31" count="1">
            <x v="4"/>
          </reference>
        </references>
      </pivotArea>
    </format>
    <format dxfId="628">
      <pivotArea dataOnly="0" labelOnly="1" outline="0" fieldPosition="0">
        <references count="4">
          <reference field="4" count="1" selected="0">
            <x v="5"/>
          </reference>
          <reference field="5" count="1" selected="0">
            <x v="2"/>
          </reference>
          <reference field="6" count="1" selected="0">
            <x v="13"/>
          </reference>
          <reference field="31" count="1">
            <x v="8"/>
          </reference>
        </references>
      </pivotArea>
    </format>
    <format dxfId="627">
      <pivotArea dataOnly="0" labelOnly="1" outline="0" fieldPosition="0">
        <references count="4">
          <reference field="4" count="1" selected="0">
            <x v="10"/>
          </reference>
          <reference field="5" count="1" selected="0">
            <x v="2"/>
          </reference>
          <reference field="6" count="1" selected="0">
            <x v="13"/>
          </reference>
          <reference field="31" count="1">
            <x v="15"/>
          </reference>
        </references>
      </pivotArea>
    </format>
    <format dxfId="626">
      <pivotArea dataOnly="0" labelOnly="1" outline="0" fieldPosition="0">
        <references count="4">
          <reference field="4" count="1" selected="0">
            <x v="6"/>
          </reference>
          <reference field="5" count="1" selected="0">
            <x v="3"/>
          </reference>
          <reference field="6" count="1" selected="0">
            <x v="7"/>
          </reference>
          <reference field="31" count="1">
            <x v="17"/>
          </reference>
        </references>
      </pivotArea>
    </format>
    <format dxfId="625">
      <pivotArea dataOnly="0" labelOnly="1" outline="0" fieldPosition="0">
        <references count="4">
          <reference field="4" count="1" selected="0">
            <x v="37"/>
          </reference>
          <reference field="5" count="1" selected="0">
            <x v="3"/>
          </reference>
          <reference field="6" count="1" selected="0">
            <x v="10"/>
          </reference>
          <reference field="31" count="1">
            <x v="7"/>
          </reference>
        </references>
      </pivotArea>
    </format>
    <format dxfId="624">
      <pivotArea dataOnly="0" labelOnly="1" outline="0" fieldPosition="0">
        <references count="4">
          <reference field="4" count="1" selected="0">
            <x v="62"/>
          </reference>
          <reference field="5" count="1" selected="0">
            <x v="3"/>
          </reference>
          <reference field="6" count="1" selected="0">
            <x v="11"/>
          </reference>
          <reference field="31" count="1">
            <x v="15"/>
          </reference>
        </references>
      </pivotArea>
    </format>
    <format dxfId="623">
      <pivotArea dataOnly="0" labelOnly="1" outline="0" fieldPosition="0">
        <references count="4">
          <reference field="4" count="1" selected="0">
            <x v="4"/>
          </reference>
          <reference field="5" count="1" selected="0">
            <x v="3"/>
          </reference>
          <reference field="6" count="1" selected="0">
            <x v="13"/>
          </reference>
          <reference field="31" count="1">
            <x v="22"/>
          </reference>
        </references>
      </pivotArea>
    </format>
    <format dxfId="622">
      <pivotArea dataOnly="0" labelOnly="1" outline="0" fieldPosition="0">
        <references count="5">
          <reference field="4" count="1" selected="0">
            <x v="2"/>
          </reference>
          <reference field="5" count="1" selected="0">
            <x v="0"/>
          </reference>
          <reference field="6" count="1" selected="0">
            <x v="5"/>
          </reference>
          <reference field="31" count="1" selected="0">
            <x v="17"/>
          </reference>
          <reference field="36" count="1">
            <x v="0"/>
          </reference>
        </references>
      </pivotArea>
    </format>
    <format dxfId="621">
      <pivotArea dataOnly="0" labelOnly="1" outline="0" fieldPosition="0">
        <references count="5">
          <reference field="4" count="1" selected="0">
            <x v="55"/>
          </reference>
          <reference field="5" count="1" selected="0">
            <x v="0"/>
          </reference>
          <reference field="6" count="1" selected="0">
            <x v="5"/>
          </reference>
          <reference field="31" count="1" selected="0">
            <x v="14"/>
          </reference>
          <reference field="36" count="1">
            <x v="16"/>
          </reference>
        </references>
      </pivotArea>
    </format>
    <format dxfId="620">
      <pivotArea dataOnly="0" labelOnly="1" outline="0" fieldPosition="0">
        <references count="5">
          <reference field="4" count="1" selected="0">
            <x v="57"/>
          </reference>
          <reference field="5" count="1" selected="0">
            <x v="0"/>
          </reference>
          <reference field="6" count="1" selected="0">
            <x v="5"/>
          </reference>
          <reference field="31" count="1" selected="0">
            <x v="15"/>
          </reference>
          <reference field="36" count="1">
            <x v="4"/>
          </reference>
        </references>
      </pivotArea>
    </format>
    <format dxfId="619">
      <pivotArea dataOnly="0" labelOnly="1" outline="0" fieldPosition="0">
        <references count="5">
          <reference field="4" count="1" selected="0">
            <x v="58"/>
          </reference>
          <reference field="5" count="1" selected="0">
            <x v="0"/>
          </reference>
          <reference field="6" count="1" selected="0">
            <x v="5"/>
          </reference>
          <reference field="31" count="1" selected="0">
            <x v="15"/>
          </reference>
          <reference field="36" count="1">
            <x v="6"/>
          </reference>
        </references>
      </pivotArea>
    </format>
    <format dxfId="618">
      <pivotArea dataOnly="0" labelOnly="1" outline="0" fieldPosition="0">
        <references count="5">
          <reference field="4" count="1" selected="0">
            <x v="49"/>
          </reference>
          <reference field="5" count="1" selected="0">
            <x v="1"/>
          </reference>
          <reference field="6" count="1" selected="0">
            <x v="0"/>
          </reference>
          <reference field="31" count="1" selected="0">
            <x v="16"/>
          </reference>
          <reference field="36" count="1">
            <x v="17"/>
          </reference>
        </references>
      </pivotArea>
    </format>
    <format dxfId="617">
      <pivotArea dataOnly="0" labelOnly="1" outline="0" fieldPosition="0">
        <references count="5">
          <reference field="4" count="1" selected="0">
            <x v="34"/>
          </reference>
          <reference field="5" count="1" selected="0">
            <x v="1"/>
          </reference>
          <reference field="6" count="1" selected="0">
            <x v="1"/>
          </reference>
          <reference field="31" count="1" selected="0">
            <x v="15"/>
          </reference>
          <reference field="36" count="1">
            <x v="0"/>
          </reference>
        </references>
      </pivotArea>
    </format>
    <format dxfId="616">
      <pivotArea dataOnly="0" labelOnly="1" outline="0" fieldPosition="0">
        <references count="5">
          <reference field="4" count="1" selected="0">
            <x v="48"/>
          </reference>
          <reference field="5" count="1" selected="0">
            <x v="1"/>
          </reference>
          <reference field="6" count="1" selected="0">
            <x v="2"/>
          </reference>
          <reference field="31" count="1" selected="0">
            <x v="11"/>
          </reference>
          <reference field="36" count="1">
            <x v="0"/>
          </reference>
        </references>
      </pivotArea>
    </format>
    <format dxfId="615">
      <pivotArea dataOnly="0" labelOnly="1" outline="0" fieldPosition="0">
        <references count="5">
          <reference field="4" count="1" selected="0">
            <x v="51"/>
          </reference>
          <reference field="5" count="1" selected="0">
            <x v="1"/>
          </reference>
          <reference field="6" count="1" selected="0">
            <x v="3"/>
          </reference>
          <reference field="31" count="1" selected="0">
            <x v="15"/>
          </reference>
          <reference field="36" count="1">
            <x v="11"/>
          </reference>
        </references>
      </pivotArea>
    </format>
    <format dxfId="614">
      <pivotArea dataOnly="0" labelOnly="1" outline="0" fieldPosition="0">
        <references count="5">
          <reference field="4" count="1" selected="0">
            <x v="44"/>
          </reference>
          <reference field="5" count="1" selected="0">
            <x v="1"/>
          </reference>
          <reference field="6" count="1" selected="0">
            <x v="6"/>
          </reference>
          <reference field="31" count="1" selected="0">
            <x v="11"/>
          </reference>
          <reference field="36" count="1">
            <x v="0"/>
          </reference>
        </references>
      </pivotArea>
    </format>
    <format dxfId="613">
      <pivotArea dataOnly="0" labelOnly="1" outline="0" fieldPosition="0">
        <references count="5">
          <reference field="4" count="1" selected="0">
            <x v="63"/>
          </reference>
          <reference field="5" count="1" selected="0">
            <x v="1"/>
          </reference>
          <reference field="6" count="1" selected="0">
            <x v="6"/>
          </reference>
          <reference field="31" count="1" selected="0">
            <x v="15"/>
          </reference>
          <reference field="36" count="1">
            <x v="6"/>
          </reference>
        </references>
      </pivotArea>
    </format>
    <format dxfId="612">
      <pivotArea dataOnly="0" labelOnly="1" outline="0" fieldPosition="0">
        <references count="5">
          <reference field="4" count="1" selected="0">
            <x v="14"/>
          </reference>
          <reference field="5" count="1" selected="0">
            <x v="1"/>
          </reference>
          <reference field="6" count="1" selected="0">
            <x v="8"/>
          </reference>
          <reference field="31" count="1" selected="0">
            <x v="6"/>
          </reference>
          <reference field="36" count="1">
            <x v="5"/>
          </reference>
        </references>
      </pivotArea>
    </format>
    <format dxfId="611">
      <pivotArea dataOnly="0" labelOnly="1" outline="0" fieldPosition="0">
        <references count="5">
          <reference field="4" count="1" selected="0">
            <x v="38"/>
          </reference>
          <reference field="5" count="1" selected="0">
            <x v="1"/>
          </reference>
          <reference field="6" count="1" selected="0">
            <x v="9"/>
          </reference>
          <reference field="31" count="1" selected="0">
            <x v="9"/>
          </reference>
          <reference field="36" count="1">
            <x v="9"/>
          </reference>
        </references>
      </pivotArea>
    </format>
    <format dxfId="610">
      <pivotArea dataOnly="0" labelOnly="1" outline="0" fieldPosition="0">
        <references count="5">
          <reference field="4" count="1" selected="0">
            <x v="19"/>
          </reference>
          <reference field="5" count="1" selected="0">
            <x v="1"/>
          </reference>
          <reference field="6" count="1" selected="0">
            <x v="11"/>
          </reference>
          <reference field="31" count="1" selected="0">
            <x v="13"/>
          </reference>
          <reference field="36" count="1">
            <x v="12"/>
          </reference>
        </references>
      </pivotArea>
    </format>
    <format dxfId="609">
      <pivotArea dataOnly="0" labelOnly="1" outline="0" fieldPosition="0">
        <references count="5">
          <reference field="4" count="1" selected="0">
            <x v="40"/>
          </reference>
          <reference field="5" count="1" selected="0">
            <x v="1"/>
          </reference>
          <reference field="6" count="1" selected="0">
            <x v="11"/>
          </reference>
          <reference field="31" count="1" selected="0">
            <x v="10"/>
          </reference>
          <reference field="36" count="1">
            <x v="0"/>
          </reference>
        </references>
      </pivotArea>
    </format>
    <format dxfId="608">
      <pivotArea dataOnly="0" labelOnly="1" outline="0" fieldPosition="0">
        <references count="5">
          <reference field="4" count="1" selected="0">
            <x v="42"/>
          </reference>
          <reference field="5" count="1" selected="0">
            <x v="1"/>
          </reference>
          <reference field="6" count="1" selected="0">
            <x v="11"/>
          </reference>
          <reference field="31" count="1" selected="0">
            <x v="15"/>
          </reference>
          <reference field="36" count="1">
            <x v="17"/>
          </reference>
        </references>
      </pivotArea>
    </format>
    <format dxfId="607">
      <pivotArea dataOnly="0" labelOnly="1" outline="0" fieldPosition="0">
        <references count="5">
          <reference field="4" count="1" selected="0">
            <x v="0"/>
          </reference>
          <reference field="5" count="1" selected="0">
            <x v="1"/>
          </reference>
          <reference field="6" count="1" selected="0">
            <x v="12"/>
          </reference>
          <reference field="31" count="1" selected="0">
            <x v="21"/>
          </reference>
          <reference field="36" count="1">
            <x v="19"/>
          </reference>
        </references>
      </pivotArea>
    </format>
    <format dxfId="606">
      <pivotArea dataOnly="0" labelOnly="1" outline="0" fieldPosition="0">
        <references count="5">
          <reference field="4" count="1" selected="0">
            <x v="61"/>
          </reference>
          <reference field="5" count="1" selected="0">
            <x v="1"/>
          </reference>
          <reference field="6" count="1" selected="0">
            <x v="12"/>
          </reference>
          <reference field="31" count="1" selected="0">
            <x v="15"/>
          </reference>
          <reference field="36" count="1">
            <x v="10"/>
          </reference>
        </references>
      </pivotArea>
    </format>
    <format dxfId="605">
      <pivotArea dataOnly="0" labelOnly="1" outline="0" fieldPosition="0">
        <references count="5">
          <reference field="4" count="1" selected="0">
            <x v="50"/>
          </reference>
          <reference field="5" count="1" selected="0">
            <x v="1"/>
          </reference>
          <reference field="6" count="1" selected="0">
            <x v="14"/>
          </reference>
          <reference field="31" count="1" selected="0">
            <x v="0"/>
          </reference>
          <reference field="36" count="1">
            <x v="0"/>
          </reference>
        </references>
      </pivotArea>
    </format>
    <format dxfId="604">
      <pivotArea dataOnly="0" labelOnly="1" outline="0" fieldPosition="0">
        <references count="5">
          <reference field="4" count="1" selected="0">
            <x v="33"/>
          </reference>
          <reference field="5" count="1" selected="0">
            <x v="1"/>
          </reference>
          <reference field="6" count="1" selected="0">
            <x v="15"/>
          </reference>
          <reference field="31" count="1" selected="0">
            <x v="5"/>
          </reference>
          <reference field="36" count="1">
            <x v="3"/>
          </reference>
        </references>
      </pivotArea>
    </format>
    <format dxfId="603">
      <pivotArea dataOnly="0" labelOnly="1" outline="0" fieldPosition="0">
        <references count="5">
          <reference field="4" count="1" selected="0">
            <x v="39"/>
          </reference>
          <reference field="5" count="1" selected="0">
            <x v="1"/>
          </reference>
          <reference field="6" count="1" selected="0">
            <x v="15"/>
          </reference>
          <reference field="31" count="1" selected="0">
            <x v="2"/>
          </reference>
          <reference field="36" count="1">
            <x v="1"/>
          </reference>
        </references>
      </pivotArea>
    </format>
    <format dxfId="602">
      <pivotArea dataOnly="0" labelOnly="1" outline="0" fieldPosition="0">
        <references count="5">
          <reference field="4" count="1" selected="0">
            <x v="53"/>
          </reference>
          <reference field="5" count="1" selected="0">
            <x v="1"/>
          </reference>
          <reference field="6" count="1" selected="0">
            <x v="15"/>
          </reference>
          <reference field="31" count="1" selected="0">
            <x v="19"/>
          </reference>
          <reference field="36" count="1">
            <x v="0"/>
          </reference>
        </references>
      </pivotArea>
    </format>
    <format dxfId="601">
      <pivotArea dataOnly="0" labelOnly="1" outline="0" fieldPosition="0">
        <references count="5">
          <reference field="4" count="1" selected="0">
            <x v="54"/>
          </reference>
          <reference field="5" count="1" selected="0">
            <x v="1"/>
          </reference>
          <reference field="6" count="1" selected="0">
            <x v="15"/>
          </reference>
          <reference field="31" count="1" selected="0">
            <x v="15"/>
          </reference>
          <reference field="36" count="1">
            <x v="10"/>
          </reference>
        </references>
      </pivotArea>
    </format>
    <format dxfId="600">
      <pivotArea dataOnly="0" labelOnly="1" outline="0" fieldPosition="0">
        <references count="5">
          <reference field="4" count="1" selected="0">
            <x v="9"/>
          </reference>
          <reference field="5" count="1" selected="0">
            <x v="1"/>
          </reference>
          <reference field="6" count="1" selected="0">
            <x v="16"/>
          </reference>
          <reference field="31" count="1" selected="0">
            <x v="15"/>
          </reference>
          <reference field="36" count="1">
            <x v="0"/>
          </reference>
        </references>
      </pivotArea>
    </format>
    <format dxfId="599">
      <pivotArea dataOnly="0" labelOnly="1" outline="0" fieldPosition="0">
        <references count="5">
          <reference field="4" count="1" selected="0">
            <x v="52"/>
          </reference>
          <reference field="5" count="1" selected="0">
            <x v="1"/>
          </reference>
          <reference field="6" count="1" selected="0">
            <x v="17"/>
          </reference>
          <reference field="31" count="1" selected="0">
            <x v="15"/>
          </reference>
          <reference field="36" count="1">
            <x v="17"/>
          </reference>
        </references>
      </pivotArea>
    </format>
    <format dxfId="598">
      <pivotArea dataOnly="0" labelOnly="1" outline="0" fieldPosition="0">
        <references count="5">
          <reference field="4" count="1" selected="0">
            <x v="35"/>
          </reference>
          <reference field="5" count="1" selected="0">
            <x v="2"/>
          </reference>
          <reference field="6" count="1" selected="0">
            <x v="4"/>
          </reference>
          <reference field="31" count="1" selected="0">
            <x v="15"/>
          </reference>
          <reference field="36" count="1">
            <x v="10"/>
          </reference>
        </references>
      </pivotArea>
    </format>
    <format dxfId="597">
      <pivotArea dataOnly="0" labelOnly="1" outline="0" fieldPosition="0">
        <references count="5">
          <reference field="4" count="1" selected="0">
            <x v="7"/>
          </reference>
          <reference field="5" count="1" selected="0">
            <x v="2"/>
          </reference>
          <reference field="6" count="1" selected="0">
            <x v="7"/>
          </reference>
          <reference field="31" count="1" selected="0">
            <x v="23"/>
          </reference>
          <reference field="36" count="1">
            <x v="20"/>
          </reference>
        </references>
      </pivotArea>
    </format>
    <format dxfId="596">
      <pivotArea dataOnly="0" labelOnly="1" outline="0" fieldPosition="0">
        <references count="5">
          <reference field="4" count="1" selected="0">
            <x v="8"/>
          </reference>
          <reference field="5" count="1" selected="0">
            <x v="2"/>
          </reference>
          <reference field="6" count="1" selected="0">
            <x v="7"/>
          </reference>
          <reference field="31" count="1" selected="0">
            <x v="15"/>
          </reference>
          <reference field="36" count="1">
            <x v="2"/>
          </reference>
        </references>
      </pivotArea>
    </format>
    <format dxfId="595">
      <pivotArea dataOnly="0" labelOnly="1" outline="0" fieldPosition="0">
        <references count="5">
          <reference field="4" count="1" selected="0">
            <x v="17"/>
          </reference>
          <reference field="5" count="1" selected="0">
            <x v="2"/>
          </reference>
          <reference field="6" count="1" selected="0">
            <x v="10"/>
          </reference>
          <reference field="31" count="1" selected="0">
            <x v="17"/>
          </reference>
          <reference field="36" count="1">
            <x v="0"/>
          </reference>
        </references>
      </pivotArea>
    </format>
    <format dxfId="594">
      <pivotArea dataOnly="0" labelOnly="1" outline="0" fieldPosition="0">
        <references count="5">
          <reference field="4" count="1" selected="0">
            <x v="21"/>
          </reference>
          <reference field="5" count="1" selected="0">
            <x v="2"/>
          </reference>
          <reference field="6" count="1" selected="0">
            <x v="10"/>
          </reference>
          <reference field="31" count="1" selected="0">
            <x v="7"/>
          </reference>
          <reference field="36" count="1">
            <x v="13"/>
          </reference>
        </references>
      </pivotArea>
    </format>
    <format dxfId="593">
      <pivotArea dataOnly="0" labelOnly="1" outline="0" fieldPosition="0">
        <references count="5">
          <reference field="4" count="1" selected="0">
            <x v="59"/>
          </reference>
          <reference field="5" count="1" selected="0">
            <x v="2"/>
          </reference>
          <reference field="6" count="1" selected="0">
            <x v="10"/>
          </reference>
          <reference field="31" count="1" selected="0">
            <x v="15"/>
          </reference>
          <reference field="36" count="1">
            <x v="8"/>
          </reference>
        </references>
      </pivotArea>
    </format>
    <format dxfId="592">
      <pivotArea dataOnly="0" labelOnly="1" outline="0" fieldPosition="0">
        <references count="5">
          <reference field="4" count="1" selected="0">
            <x v="60"/>
          </reference>
          <reference field="5" count="1" selected="0">
            <x v="2"/>
          </reference>
          <reference field="6" count="1" selected="0">
            <x v="10"/>
          </reference>
          <reference field="31" count="1" selected="0">
            <x v="15"/>
          </reference>
          <reference field="36" count="1">
            <x v="0"/>
          </reference>
        </references>
      </pivotArea>
    </format>
    <format dxfId="591">
      <pivotArea dataOnly="0" labelOnly="1" outline="0" fieldPosition="0">
        <references count="5">
          <reference field="4" count="1" selected="0">
            <x v="1"/>
          </reference>
          <reference field="5" count="1" selected="0">
            <x v="2"/>
          </reference>
          <reference field="6" count="1" selected="0">
            <x v="11"/>
          </reference>
          <reference field="31" count="1" selected="0">
            <x v="19"/>
          </reference>
          <reference field="36" count="1">
            <x v="0"/>
          </reference>
        </references>
      </pivotArea>
    </format>
    <format dxfId="590">
      <pivotArea dataOnly="0" labelOnly="1" outline="0" fieldPosition="0">
        <references count="5">
          <reference field="4" count="1" selected="0">
            <x v="3"/>
          </reference>
          <reference field="5" count="1" selected="0">
            <x v="2"/>
          </reference>
          <reference field="6" count="1" selected="0">
            <x v="11"/>
          </reference>
          <reference field="31" count="1" selected="0">
            <x v="20"/>
          </reference>
          <reference field="36" count="1">
            <x v="0"/>
          </reference>
        </references>
      </pivotArea>
    </format>
    <format dxfId="589">
      <pivotArea dataOnly="0" labelOnly="1" outline="0" fieldPosition="0">
        <references count="5">
          <reference field="4" count="1" selected="0">
            <x v="24"/>
          </reference>
          <reference field="5" count="1" selected="0">
            <x v="2"/>
          </reference>
          <reference field="6" count="1" selected="0">
            <x v="11"/>
          </reference>
          <reference field="31" count="1" selected="0">
            <x v="18"/>
          </reference>
          <reference field="36" count="1">
            <x v="0"/>
          </reference>
        </references>
      </pivotArea>
    </format>
    <format dxfId="588">
      <pivotArea dataOnly="0" labelOnly="1" outline="0" fieldPosition="0">
        <references count="5">
          <reference field="4" count="1" selected="0">
            <x v="47"/>
          </reference>
          <reference field="5" count="1" selected="0">
            <x v="2"/>
          </reference>
          <reference field="6" count="1" selected="0">
            <x v="11"/>
          </reference>
          <reference field="31" count="1" selected="0">
            <x v="4"/>
          </reference>
          <reference field="36" count="1">
            <x v="4"/>
          </reference>
        </references>
      </pivotArea>
    </format>
    <format dxfId="587">
      <pivotArea dataOnly="0" labelOnly="1" outline="0" fieldPosition="0">
        <references count="5">
          <reference field="4" count="1" selected="0">
            <x v="5"/>
          </reference>
          <reference field="5" count="1" selected="0">
            <x v="2"/>
          </reference>
          <reference field="6" count="1" selected="0">
            <x v="13"/>
          </reference>
          <reference field="31" count="1" selected="0">
            <x v="8"/>
          </reference>
          <reference field="36" count="1">
            <x v="15"/>
          </reference>
        </references>
      </pivotArea>
    </format>
    <format dxfId="586">
      <pivotArea dataOnly="0" labelOnly="1" outline="0" fieldPosition="0">
        <references count="5">
          <reference field="4" count="1" selected="0">
            <x v="10"/>
          </reference>
          <reference field="5" count="1" selected="0">
            <x v="2"/>
          </reference>
          <reference field="6" count="1" selected="0">
            <x v="13"/>
          </reference>
          <reference field="31" count="1" selected="0">
            <x v="15"/>
          </reference>
          <reference field="36" count="1">
            <x v="17"/>
          </reference>
        </references>
      </pivotArea>
    </format>
    <format dxfId="585">
      <pivotArea dataOnly="0" labelOnly="1" outline="0" fieldPosition="0">
        <references count="5">
          <reference field="4" count="1" selected="0">
            <x v="6"/>
          </reference>
          <reference field="5" count="1" selected="0">
            <x v="3"/>
          </reference>
          <reference field="6" count="1" selected="0">
            <x v="7"/>
          </reference>
          <reference field="31" count="1" selected="0">
            <x v="17"/>
          </reference>
          <reference field="36" count="1">
            <x v="0"/>
          </reference>
        </references>
      </pivotArea>
    </format>
    <format dxfId="584">
      <pivotArea dataOnly="0" labelOnly="1" outline="0" fieldPosition="0">
        <references count="5">
          <reference field="4" count="1" selected="0">
            <x v="37"/>
          </reference>
          <reference field="5" count="1" selected="0">
            <x v="3"/>
          </reference>
          <reference field="6" count="1" selected="0">
            <x v="10"/>
          </reference>
          <reference field="31" count="1" selected="0">
            <x v="7"/>
          </reference>
          <reference field="36" count="1">
            <x v="14"/>
          </reference>
        </references>
      </pivotArea>
    </format>
    <format dxfId="583">
      <pivotArea dataOnly="0" labelOnly="1" outline="0" fieldPosition="0">
        <references count="5">
          <reference field="4" count="1" selected="0">
            <x v="62"/>
          </reference>
          <reference field="5" count="1" selected="0">
            <x v="3"/>
          </reference>
          <reference field="6" count="1" selected="0">
            <x v="11"/>
          </reference>
          <reference field="31" count="1" selected="0">
            <x v="15"/>
          </reference>
          <reference field="36" count="1">
            <x v="17"/>
          </reference>
        </references>
      </pivotArea>
    </format>
    <format dxfId="582">
      <pivotArea dataOnly="0" labelOnly="1" outline="0" fieldPosition="0">
        <references count="5">
          <reference field="4" count="1" selected="0">
            <x v="4"/>
          </reference>
          <reference field="5" count="1" selected="0">
            <x v="3"/>
          </reference>
          <reference field="6" count="1" selected="0">
            <x v="13"/>
          </reference>
          <reference field="31" count="1" selected="0">
            <x v="22"/>
          </reference>
          <reference field="36" count="1">
            <x v="0"/>
          </reference>
        </references>
      </pivotArea>
    </format>
    <format dxfId="581">
      <pivotArea dataOnly="0" labelOnly="1" outline="0" fieldPosition="0">
        <references count="4">
          <reference field="4" count="1" selected="0">
            <x v="2"/>
          </reference>
          <reference field="5" count="1" selected="0">
            <x v="0"/>
          </reference>
          <reference field="6" count="1" selected="0">
            <x v="5"/>
          </reference>
          <reference field="31" count="1">
            <x v="17"/>
          </reference>
        </references>
      </pivotArea>
    </format>
    <format dxfId="580">
      <pivotArea dataOnly="0" labelOnly="1" outline="0" fieldPosition="0">
        <references count="4">
          <reference field="4" count="1" selected="0">
            <x v="55"/>
          </reference>
          <reference field="5" count="1" selected="0">
            <x v="0"/>
          </reference>
          <reference field="6" count="1" selected="0">
            <x v="5"/>
          </reference>
          <reference field="31" count="1">
            <x v="14"/>
          </reference>
        </references>
      </pivotArea>
    </format>
    <format dxfId="579">
      <pivotArea dataOnly="0" labelOnly="1" outline="0" fieldPosition="0">
        <references count="4">
          <reference field="4" count="1" selected="0">
            <x v="56"/>
          </reference>
          <reference field="5" count="1" selected="0">
            <x v="0"/>
          </reference>
          <reference field="6" count="1" selected="0">
            <x v="5"/>
          </reference>
          <reference field="31" count="1">
            <x v="13"/>
          </reference>
        </references>
      </pivotArea>
    </format>
    <format dxfId="578">
      <pivotArea dataOnly="0" labelOnly="1" outline="0" fieldPosition="0">
        <references count="4">
          <reference field="4" count="1" selected="0">
            <x v="57"/>
          </reference>
          <reference field="5" count="1" selected="0">
            <x v="0"/>
          </reference>
          <reference field="6" count="1" selected="0">
            <x v="5"/>
          </reference>
          <reference field="31" count="1">
            <x v="15"/>
          </reference>
        </references>
      </pivotArea>
    </format>
    <format dxfId="577">
      <pivotArea dataOnly="0" labelOnly="1" outline="0" fieldPosition="0">
        <references count="4">
          <reference field="4" count="1" selected="0">
            <x v="49"/>
          </reference>
          <reference field="5" count="1" selected="0">
            <x v="1"/>
          </reference>
          <reference field="6" count="1" selected="0">
            <x v="0"/>
          </reference>
          <reference field="31" count="1">
            <x v="16"/>
          </reference>
        </references>
      </pivotArea>
    </format>
    <format dxfId="576">
      <pivotArea dataOnly="0" labelOnly="1" outline="0" fieldPosition="0">
        <references count="4">
          <reference field="4" count="1" selected="0">
            <x v="34"/>
          </reference>
          <reference field="5" count="1" selected="0">
            <x v="1"/>
          </reference>
          <reference field="6" count="1" selected="0">
            <x v="1"/>
          </reference>
          <reference field="31" count="1">
            <x v="15"/>
          </reference>
        </references>
      </pivotArea>
    </format>
    <format dxfId="575">
      <pivotArea dataOnly="0" labelOnly="1" outline="0" fieldPosition="0">
        <references count="4">
          <reference field="4" count="1" selected="0">
            <x v="48"/>
          </reference>
          <reference field="5" count="1" selected="0">
            <x v="1"/>
          </reference>
          <reference field="6" count="1" selected="0">
            <x v="2"/>
          </reference>
          <reference field="31" count="1">
            <x v="11"/>
          </reference>
        </references>
      </pivotArea>
    </format>
    <format dxfId="574">
      <pivotArea dataOnly="0" labelOnly="1" outline="0" fieldPosition="0">
        <references count="4">
          <reference field="4" count="1" selected="0">
            <x v="51"/>
          </reference>
          <reference field="5" count="1" selected="0">
            <x v="1"/>
          </reference>
          <reference field="6" count="1" selected="0">
            <x v="3"/>
          </reference>
          <reference field="31" count="1">
            <x v="15"/>
          </reference>
        </references>
      </pivotArea>
    </format>
    <format dxfId="573">
      <pivotArea dataOnly="0" labelOnly="1" outline="0" fieldPosition="0">
        <references count="4">
          <reference field="4" count="1" selected="0">
            <x v="44"/>
          </reference>
          <reference field="5" count="1" selected="0">
            <x v="1"/>
          </reference>
          <reference field="6" count="1" selected="0">
            <x v="6"/>
          </reference>
          <reference field="31" count="1">
            <x v="11"/>
          </reference>
        </references>
      </pivotArea>
    </format>
    <format dxfId="572">
      <pivotArea dataOnly="0" labelOnly="1" outline="0" fieldPosition="0">
        <references count="4">
          <reference field="4" count="1" selected="0">
            <x v="63"/>
          </reference>
          <reference field="5" count="1" selected="0">
            <x v="1"/>
          </reference>
          <reference field="6" count="1" selected="0">
            <x v="6"/>
          </reference>
          <reference field="31" count="1">
            <x v="15"/>
          </reference>
        </references>
      </pivotArea>
    </format>
    <format dxfId="571">
      <pivotArea dataOnly="0" labelOnly="1" outline="0" fieldPosition="0">
        <references count="4">
          <reference field="4" count="1" selected="0">
            <x v="14"/>
          </reference>
          <reference field="5" count="1" selected="0">
            <x v="1"/>
          </reference>
          <reference field="6" count="1" selected="0">
            <x v="8"/>
          </reference>
          <reference field="31" count="1">
            <x v="6"/>
          </reference>
        </references>
      </pivotArea>
    </format>
    <format dxfId="570">
      <pivotArea dataOnly="0" labelOnly="1" outline="0" fieldPosition="0">
        <references count="4">
          <reference field="4" count="1" selected="0">
            <x v="38"/>
          </reference>
          <reference field="5" count="1" selected="0">
            <x v="1"/>
          </reference>
          <reference field="6" count="1" selected="0">
            <x v="9"/>
          </reference>
          <reference field="31" count="1">
            <x v="9"/>
          </reference>
        </references>
      </pivotArea>
    </format>
    <format dxfId="569">
      <pivotArea dataOnly="0" labelOnly="1" outline="0" fieldPosition="0">
        <references count="4">
          <reference field="4" count="1" selected="0">
            <x v="19"/>
          </reference>
          <reference field="5" count="1" selected="0">
            <x v="1"/>
          </reference>
          <reference field="6" count="1" selected="0">
            <x v="11"/>
          </reference>
          <reference field="31" count="1">
            <x v="13"/>
          </reference>
        </references>
      </pivotArea>
    </format>
    <format dxfId="568">
      <pivotArea dataOnly="0" labelOnly="1" outline="0" fieldPosition="0">
        <references count="4">
          <reference field="4" count="1" selected="0">
            <x v="40"/>
          </reference>
          <reference field="5" count="1" selected="0">
            <x v="1"/>
          </reference>
          <reference field="6" count="1" selected="0">
            <x v="11"/>
          </reference>
          <reference field="31" count="1">
            <x v="10"/>
          </reference>
        </references>
      </pivotArea>
    </format>
    <format dxfId="567">
      <pivotArea dataOnly="0" labelOnly="1" outline="0" fieldPosition="0">
        <references count="4">
          <reference field="4" count="1" selected="0">
            <x v="42"/>
          </reference>
          <reference field="5" count="1" selected="0">
            <x v="1"/>
          </reference>
          <reference field="6" count="1" selected="0">
            <x v="11"/>
          </reference>
          <reference field="31" count="1">
            <x v="15"/>
          </reference>
        </references>
      </pivotArea>
    </format>
    <format dxfId="566">
      <pivotArea dataOnly="0" labelOnly="1" outline="0" fieldPosition="0">
        <references count="4">
          <reference field="4" count="1" selected="0">
            <x v="0"/>
          </reference>
          <reference field="5" count="1" selected="0">
            <x v="1"/>
          </reference>
          <reference field="6" count="1" selected="0">
            <x v="12"/>
          </reference>
          <reference field="31" count="1">
            <x v="21"/>
          </reference>
        </references>
      </pivotArea>
    </format>
    <format dxfId="565">
      <pivotArea dataOnly="0" labelOnly="1" outline="0" fieldPosition="0">
        <references count="4">
          <reference field="4" count="1" selected="0">
            <x v="61"/>
          </reference>
          <reference field="5" count="1" selected="0">
            <x v="1"/>
          </reference>
          <reference field="6" count="1" selected="0">
            <x v="12"/>
          </reference>
          <reference field="31" count="1">
            <x v="15"/>
          </reference>
        </references>
      </pivotArea>
    </format>
    <format dxfId="564">
      <pivotArea dataOnly="0" labelOnly="1" outline="0" fieldPosition="0">
        <references count="4">
          <reference field="4" count="1" selected="0">
            <x v="50"/>
          </reference>
          <reference field="5" count="1" selected="0">
            <x v="1"/>
          </reference>
          <reference field="6" count="1" selected="0">
            <x v="14"/>
          </reference>
          <reference field="31" count="1">
            <x v="0"/>
          </reference>
        </references>
      </pivotArea>
    </format>
    <format dxfId="563">
      <pivotArea dataOnly="0" labelOnly="1" outline="0" fieldPosition="0">
        <references count="4">
          <reference field="4" count="1" selected="0">
            <x v="33"/>
          </reference>
          <reference field="5" count="1" selected="0">
            <x v="1"/>
          </reference>
          <reference field="6" count="1" selected="0">
            <x v="15"/>
          </reference>
          <reference field="31" count="1">
            <x v="5"/>
          </reference>
        </references>
      </pivotArea>
    </format>
    <format dxfId="562">
      <pivotArea dataOnly="0" labelOnly="1" outline="0" fieldPosition="0">
        <references count="4">
          <reference field="4" count="1" selected="0">
            <x v="39"/>
          </reference>
          <reference field="5" count="1" selected="0">
            <x v="1"/>
          </reference>
          <reference field="6" count="1" selected="0">
            <x v="15"/>
          </reference>
          <reference field="31" count="1">
            <x v="2"/>
          </reference>
        </references>
      </pivotArea>
    </format>
    <format dxfId="561">
      <pivotArea dataOnly="0" labelOnly="1" outline="0" fieldPosition="0">
        <references count="4">
          <reference field="4" count="1" selected="0">
            <x v="53"/>
          </reference>
          <reference field="5" count="1" selected="0">
            <x v="1"/>
          </reference>
          <reference field="6" count="1" selected="0">
            <x v="15"/>
          </reference>
          <reference field="31" count="1">
            <x v="19"/>
          </reference>
        </references>
      </pivotArea>
    </format>
    <format dxfId="560">
      <pivotArea dataOnly="0" labelOnly="1" outline="0" fieldPosition="0">
        <references count="4">
          <reference field="4" count="1" selected="0">
            <x v="54"/>
          </reference>
          <reference field="5" count="1" selected="0">
            <x v="1"/>
          </reference>
          <reference field="6" count="1" selected="0">
            <x v="15"/>
          </reference>
          <reference field="31" count="1">
            <x v="15"/>
          </reference>
        </references>
      </pivotArea>
    </format>
    <format dxfId="559">
      <pivotArea dataOnly="0" labelOnly="1" outline="0" fieldPosition="0">
        <references count="4">
          <reference field="4" count="1" selected="0">
            <x v="7"/>
          </reference>
          <reference field="5" count="1" selected="0">
            <x v="2"/>
          </reference>
          <reference field="6" count="1" selected="0">
            <x v="7"/>
          </reference>
          <reference field="31" count="1">
            <x v="23"/>
          </reference>
        </references>
      </pivotArea>
    </format>
    <format dxfId="558">
      <pivotArea dataOnly="0" labelOnly="1" outline="0" fieldPosition="0">
        <references count="4">
          <reference field="4" count="1" selected="0">
            <x v="8"/>
          </reference>
          <reference field="5" count="1" selected="0">
            <x v="2"/>
          </reference>
          <reference field="6" count="1" selected="0">
            <x v="7"/>
          </reference>
          <reference field="31" count="1">
            <x v="15"/>
          </reference>
        </references>
      </pivotArea>
    </format>
    <format dxfId="557">
      <pivotArea dataOnly="0" labelOnly="1" outline="0" fieldPosition="0">
        <references count="4">
          <reference field="4" count="1" selected="0">
            <x v="17"/>
          </reference>
          <reference field="5" count="1" selected="0">
            <x v="2"/>
          </reference>
          <reference field="6" count="1" selected="0">
            <x v="10"/>
          </reference>
          <reference field="31" count="1">
            <x v="17"/>
          </reference>
        </references>
      </pivotArea>
    </format>
    <format dxfId="556">
      <pivotArea dataOnly="0" labelOnly="1" outline="0" fieldPosition="0">
        <references count="4">
          <reference field="4" count="1" selected="0">
            <x v="21"/>
          </reference>
          <reference field="5" count="1" selected="0">
            <x v="2"/>
          </reference>
          <reference field="6" count="1" selected="0">
            <x v="10"/>
          </reference>
          <reference field="31" count="1">
            <x v="7"/>
          </reference>
        </references>
      </pivotArea>
    </format>
    <format dxfId="555">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554">
      <pivotArea dataOnly="0" labelOnly="1" outline="0" fieldPosition="0">
        <references count="4">
          <reference field="4" count="1" selected="0">
            <x v="1"/>
          </reference>
          <reference field="5" count="1" selected="0">
            <x v="2"/>
          </reference>
          <reference field="6" count="1" selected="0">
            <x v="11"/>
          </reference>
          <reference field="31" count="1">
            <x v="19"/>
          </reference>
        </references>
      </pivotArea>
    </format>
    <format dxfId="553">
      <pivotArea dataOnly="0" labelOnly="1" outline="0" fieldPosition="0">
        <references count="4">
          <reference field="4" count="1" selected="0">
            <x v="3"/>
          </reference>
          <reference field="5" count="1" selected="0">
            <x v="2"/>
          </reference>
          <reference field="6" count="1" selected="0">
            <x v="11"/>
          </reference>
          <reference field="31" count="1">
            <x v="20"/>
          </reference>
        </references>
      </pivotArea>
    </format>
    <format dxfId="552">
      <pivotArea dataOnly="0" labelOnly="1" outline="0" fieldPosition="0">
        <references count="4">
          <reference field="4" count="1" selected="0">
            <x v="24"/>
          </reference>
          <reference field="5" count="1" selected="0">
            <x v="2"/>
          </reference>
          <reference field="6" count="1" selected="0">
            <x v="11"/>
          </reference>
          <reference field="31" count="1">
            <x v="18"/>
          </reference>
        </references>
      </pivotArea>
    </format>
    <format dxfId="551">
      <pivotArea dataOnly="0" labelOnly="1" outline="0" fieldPosition="0">
        <references count="4">
          <reference field="4" count="1" selected="0">
            <x v="47"/>
          </reference>
          <reference field="5" count="1" selected="0">
            <x v="2"/>
          </reference>
          <reference field="6" count="1" selected="0">
            <x v="11"/>
          </reference>
          <reference field="31" count="1">
            <x v="4"/>
          </reference>
        </references>
      </pivotArea>
    </format>
    <format dxfId="550">
      <pivotArea dataOnly="0" labelOnly="1" outline="0" fieldPosition="0">
        <references count="4">
          <reference field="4" count="1" selected="0">
            <x v="5"/>
          </reference>
          <reference field="5" count="1" selected="0">
            <x v="2"/>
          </reference>
          <reference field="6" count="1" selected="0">
            <x v="13"/>
          </reference>
          <reference field="31" count="1">
            <x v="8"/>
          </reference>
        </references>
      </pivotArea>
    </format>
    <format dxfId="549">
      <pivotArea dataOnly="0" labelOnly="1" outline="0" fieldPosition="0">
        <references count="4">
          <reference field="4" count="1" selected="0">
            <x v="10"/>
          </reference>
          <reference field="5" count="1" selected="0">
            <x v="2"/>
          </reference>
          <reference field="6" count="1" selected="0">
            <x v="13"/>
          </reference>
          <reference field="31" count="1">
            <x v="15"/>
          </reference>
        </references>
      </pivotArea>
    </format>
    <format dxfId="548">
      <pivotArea dataOnly="0" labelOnly="1" outline="0" fieldPosition="0">
        <references count="4">
          <reference field="4" count="1" selected="0">
            <x v="6"/>
          </reference>
          <reference field="5" count="1" selected="0">
            <x v="3"/>
          </reference>
          <reference field="6" count="1" selected="0">
            <x v="7"/>
          </reference>
          <reference field="31" count="1">
            <x v="17"/>
          </reference>
        </references>
      </pivotArea>
    </format>
    <format dxfId="547">
      <pivotArea dataOnly="0" labelOnly="1" outline="0" fieldPosition="0">
        <references count="4">
          <reference field="4" count="1" selected="0">
            <x v="37"/>
          </reference>
          <reference field="5" count="1" selected="0">
            <x v="3"/>
          </reference>
          <reference field="6" count="1" selected="0">
            <x v="10"/>
          </reference>
          <reference field="31" count="1">
            <x v="7"/>
          </reference>
        </references>
      </pivotArea>
    </format>
    <format dxfId="546">
      <pivotArea dataOnly="0" labelOnly="1" outline="0" fieldPosition="0">
        <references count="4">
          <reference field="4" count="1" selected="0">
            <x v="62"/>
          </reference>
          <reference field="5" count="1" selected="0">
            <x v="3"/>
          </reference>
          <reference field="6" count="1" selected="0">
            <x v="11"/>
          </reference>
          <reference field="31" count="1">
            <x v="15"/>
          </reference>
        </references>
      </pivotArea>
    </format>
    <format dxfId="545">
      <pivotArea dataOnly="0" labelOnly="1" outline="0" fieldPosition="0">
        <references count="4">
          <reference field="4" count="1" selected="0">
            <x v="4"/>
          </reference>
          <reference field="5" count="1" selected="0">
            <x v="3"/>
          </reference>
          <reference field="6" count="1" selected="0">
            <x v="13"/>
          </reference>
          <reference field="31" count="1">
            <x v="22"/>
          </reference>
        </references>
      </pivotArea>
    </format>
    <format dxfId="544">
      <pivotArea dataOnly="0" labelOnly="1" outline="0" fieldPosition="0">
        <references count="5">
          <reference field="4" count="1" selected="0">
            <x v="2"/>
          </reference>
          <reference field="5" count="1" selected="0">
            <x v="0"/>
          </reference>
          <reference field="6" count="1" selected="0">
            <x v="5"/>
          </reference>
          <reference field="31" count="1" selected="0">
            <x v="17"/>
          </reference>
          <reference field="36" count="1">
            <x v="0"/>
          </reference>
        </references>
      </pivotArea>
    </format>
    <format dxfId="543">
      <pivotArea dataOnly="0" labelOnly="1" outline="0" fieldPosition="0">
        <references count="5">
          <reference field="4" count="1" selected="0">
            <x v="55"/>
          </reference>
          <reference field="5" count="1" selected="0">
            <x v="0"/>
          </reference>
          <reference field="6" count="1" selected="0">
            <x v="5"/>
          </reference>
          <reference field="31" count="1" selected="0">
            <x v="14"/>
          </reference>
          <reference field="36" count="1">
            <x v="16"/>
          </reference>
        </references>
      </pivotArea>
    </format>
    <format dxfId="542">
      <pivotArea dataOnly="0" labelOnly="1" outline="0" fieldPosition="0">
        <references count="5">
          <reference field="4" count="1" selected="0">
            <x v="57"/>
          </reference>
          <reference field="5" count="1" selected="0">
            <x v="0"/>
          </reference>
          <reference field="6" count="1" selected="0">
            <x v="5"/>
          </reference>
          <reference field="31" count="1" selected="0">
            <x v="15"/>
          </reference>
          <reference field="36" count="1">
            <x v="4"/>
          </reference>
        </references>
      </pivotArea>
    </format>
    <format dxfId="541">
      <pivotArea dataOnly="0" labelOnly="1" outline="0" fieldPosition="0">
        <references count="5">
          <reference field="4" count="1" selected="0">
            <x v="58"/>
          </reference>
          <reference field="5" count="1" selected="0">
            <x v="0"/>
          </reference>
          <reference field="6" count="1" selected="0">
            <x v="5"/>
          </reference>
          <reference field="31" count="1" selected="0">
            <x v="15"/>
          </reference>
          <reference field="36" count="1">
            <x v="6"/>
          </reference>
        </references>
      </pivotArea>
    </format>
    <format dxfId="540">
      <pivotArea dataOnly="0" labelOnly="1" outline="0" fieldPosition="0">
        <references count="5">
          <reference field="4" count="1" selected="0">
            <x v="49"/>
          </reference>
          <reference field="5" count="1" selected="0">
            <x v="1"/>
          </reference>
          <reference field="6" count="1" selected="0">
            <x v="0"/>
          </reference>
          <reference field="31" count="1" selected="0">
            <x v="16"/>
          </reference>
          <reference field="36" count="1">
            <x v="17"/>
          </reference>
        </references>
      </pivotArea>
    </format>
    <format dxfId="539">
      <pivotArea dataOnly="0" labelOnly="1" outline="0" fieldPosition="0">
        <references count="5">
          <reference field="4" count="1" selected="0">
            <x v="34"/>
          </reference>
          <reference field="5" count="1" selected="0">
            <x v="1"/>
          </reference>
          <reference field="6" count="1" selected="0">
            <x v="1"/>
          </reference>
          <reference field="31" count="1" selected="0">
            <x v="15"/>
          </reference>
          <reference field="36" count="1">
            <x v="0"/>
          </reference>
        </references>
      </pivotArea>
    </format>
    <format dxfId="538">
      <pivotArea dataOnly="0" labelOnly="1" outline="0" fieldPosition="0">
        <references count="5">
          <reference field="4" count="1" selected="0">
            <x v="48"/>
          </reference>
          <reference field="5" count="1" selected="0">
            <x v="1"/>
          </reference>
          <reference field="6" count="1" selected="0">
            <x v="2"/>
          </reference>
          <reference field="31" count="1" selected="0">
            <x v="11"/>
          </reference>
          <reference field="36" count="1">
            <x v="0"/>
          </reference>
        </references>
      </pivotArea>
    </format>
    <format dxfId="537">
      <pivotArea dataOnly="0" labelOnly="1" outline="0" fieldPosition="0">
        <references count="5">
          <reference field="4" count="1" selected="0">
            <x v="51"/>
          </reference>
          <reference field="5" count="1" selected="0">
            <x v="1"/>
          </reference>
          <reference field="6" count="1" selected="0">
            <x v="3"/>
          </reference>
          <reference field="31" count="1" selected="0">
            <x v="15"/>
          </reference>
          <reference field="36" count="1">
            <x v="11"/>
          </reference>
        </references>
      </pivotArea>
    </format>
    <format dxfId="536">
      <pivotArea dataOnly="0" labelOnly="1" outline="0" fieldPosition="0">
        <references count="5">
          <reference field="4" count="1" selected="0">
            <x v="44"/>
          </reference>
          <reference field="5" count="1" selected="0">
            <x v="1"/>
          </reference>
          <reference field="6" count="1" selected="0">
            <x v="6"/>
          </reference>
          <reference field="31" count="1" selected="0">
            <x v="11"/>
          </reference>
          <reference field="36" count="1">
            <x v="0"/>
          </reference>
        </references>
      </pivotArea>
    </format>
    <format dxfId="535">
      <pivotArea dataOnly="0" labelOnly="1" outline="0" fieldPosition="0">
        <references count="5">
          <reference field="4" count="1" selected="0">
            <x v="63"/>
          </reference>
          <reference field="5" count="1" selected="0">
            <x v="1"/>
          </reference>
          <reference field="6" count="1" selected="0">
            <x v="6"/>
          </reference>
          <reference field="31" count="1" selected="0">
            <x v="15"/>
          </reference>
          <reference field="36" count="1">
            <x v="6"/>
          </reference>
        </references>
      </pivotArea>
    </format>
    <format dxfId="534">
      <pivotArea dataOnly="0" labelOnly="1" outline="0" fieldPosition="0">
        <references count="5">
          <reference field="4" count="1" selected="0">
            <x v="14"/>
          </reference>
          <reference field="5" count="1" selected="0">
            <x v="1"/>
          </reference>
          <reference field="6" count="1" selected="0">
            <x v="8"/>
          </reference>
          <reference field="31" count="1" selected="0">
            <x v="6"/>
          </reference>
          <reference field="36" count="1">
            <x v="5"/>
          </reference>
        </references>
      </pivotArea>
    </format>
    <format dxfId="533">
      <pivotArea dataOnly="0" labelOnly="1" outline="0" fieldPosition="0">
        <references count="5">
          <reference field="4" count="1" selected="0">
            <x v="38"/>
          </reference>
          <reference field="5" count="1" selected="0">
            <x v="1"/>
          </reference>
          <reference field="6" count="1" selected="0">
            <x v="9"/>
          </reference>
          <reference field="31" count="1" selected="0">
            <x v="9"/>
          </reference>
          <reference field="36" count="1">
            <x v="9"/>
          </reference>
        </references>
      </pivotArea>
    </format>
    <format dxfId="532">
      <pivotArea dataOnly="0" labelOnly="1" outline="0" fieldPosition="0">
        <references count="5">
          <reference field="4" count="1" selected="0">
            <x v="19"/>
          </reference>
          <reference field="5" count="1" selected="0">
            <x v="1"/>
          </reference>
          <reference field="6" count="1" selected="0">
            <x v="11"/>
          </reference>
          <reference field="31" count="1" selected="0">
            <x v="13"/>
          </reference>
          <reference field="36" count="1">
            <x v="12"/>
          </reference>
        </references>
      </pivotArea>
    </format>
    <format dxfId="531">
      <pivotArea dataOnly="0" labelOnly="1" outline="0" fieldPosition="0">
        <references count="5">
          <reference field="4" count="1" selected="0">
            <x v="40"/>
          </reference>
          <reference field="5" count="1" selected="0">
            <x v="1"/>
          </reference>
          <reference field="6" count="1" selected="0">
            <x v="11"/>
          </reference>
          <reference field="31" count="1" selected="0">
            <x v="10"/>
          </reference>
          <reference field="36" count="1">
            <x v="0"/>
          </reference>
        </references>
      </pivotArea>
    </format>
    <format dxfId="530">
      <pivotArea dataOnly="0" labelOnly="1" outline="0" fieldPosition="0">
        <references count="5">
          <reference field="4" count="1" selected="0">
            <x v="42"/>
          </reference>
          <reference field="5" count="1" selected="0">
            <x v="1"/>
          </reference>
          <reference field="6" count="1" selected="0">
            <x v="11"/>
          </reference>
          <reference field="31" count="1" selected="0">
            <x v="15"/>
          </reference>
          <reference field="36" count="1">
            <x v="17"/>
          </reference>
        </references>
      </pivotArea>
    </format>
    <format dxfId="529">
      <pivotArea dataOnly="0" labelOnly="1" outline="0" fieldPosition="0">
        <references count="5">
          <reference field="4" count="1" selected="0">
            <x v="0"/>
          </reference>
          <reference field="5" count="1" selected="0">
            <x v="1"/>
          </reference>
          <reference field="6" count="1" selected="0">
            <x v="12"/>
          </reference>
          <reference field="31" count="1" selected="0">
            <x v="21"/>
          </reference>
          <reference field="36" count="1">
            <x v="19"/>
          </reference>
        </references>
      </pivotArea>
    </format>
    <format dxfId="528">
      <pivotArea dataOnly="0" labelOnly="1" outline="0" fieldPosition="0">
        <references count="5">
          <reference field="4" count="1" selected="0">
            <x v="61"/>
          </reference>
          <reference field="5" count="1" selected="0">
            <x v="1"/>
          </reference>
          <reference field="6" count="1" selected="0">
            <x v="12"/>
          </reference>
          <reference field="31" count="1" selected="0">
            <x v="15"/>
          </reference>
          <reference field="36" count="1">
            <x v="10"/>
          </reference>
        </references>
      </pivotArea>
    </format>
    <format dxfId="527">
      <pivotArea dataOnly="0" labelOnly="1" outline="0" fieldPosition="0">
        <references count="5">
          <reference field="4" count="1" selected="0">
            <x v="50"/>
          </reference>
          <reference field="5" count="1" selected="0">
            <x v="1"/>
          </reference>
          <reference field="6" count="1" selected="0">
            <x v="14"/>
          </reference>
          <reference field="31" count="1" selected="0">
            <x v="0"/>
          </reference>
          <reference field="36" count="1">
            <x v="0"/>
          </reference>
        </references>
      </pivotArea>
    </format>
    <format dxfId="526">
      <pivotArea dataOnly="0" labelOnly="1" outline="0" fieldPosition="0">
        <references count="5">
          <reference field="4" count="1" selected="0">
            <x v="33"/>
          </reference>
          <reference field="5" count="1" selected="0">
            <x v="1"/>
          </reference>
          <reference field="6" count="1" selected="0">
            <x v="15"/>
          </reference>
          <reference field="31" count="1" selected="0">
            <x v="5"/>
          </reference>
          <reference field="36" count="1">
            <x v="3"/>
          </reference>
        </references>
      </pivotArea>
    </format>
    <format dxfId="525">
      <pivotArea dataOnly="0" labelOnly="1" outline="0" fieldPosition="0">
        <references count="5">
          <reference field="4" count="1" selected="0">
            <x v="39"/>
          </reference>
          <reference field="5" count="1" selected="0">
            <x v="1"/>
          </reference>
          <reference field="6" count="1" selected="0">
            <x v="15"/>
          </reference>
          <reference field="31" count="1" selected="0">
            <x v="2"/>
          </reference>
          <reference field="36" count="1">
            <x v="1"/>
          </reference>
        </references>
      </pivotArea>
    </format>
    <format dxfId="524">
      <pivotArea dataOnly="0" labelOnly="1" outline="0" fieldPosition="0">
        <references count="5">
          <reference field="4" count="1" selected="0">
            <x v="53"/>
          </reference>
          <reference field="5" count="1" selected="0">
            <x v="1"/>
          </reference>
          <reference field="6" count="1" selected="0">
            <x v="15"/>
          </reference>
          <reference field="31" count="1" selected="0">
            <x v="19"/>
          </reference>
          <reference field="36" count="1">
            <x v="0"/>
          </reference>
        </references>
      </pivotArea>
    </format>
    <format dxfId="523">
      <pivotArea dataOnly="0" labelOnly="1" outline="0" fieldPosition="0">
        <references count="5">
          <reference field="4" count="1" selected="0">
            <x v="54"/>
          </reference>
          <reference field="5" count="1" selected="0">
            <x v="1"/>
          </reference>
          <reference field="6" count="1" selected="0">
            <x v="15"/>
          </reference>
          <reference field="31" count="1" selected="0">
            <x v="15"/>
          </reference>
          <reference field="36" count="1">
            <x v="10"/>
          </reference>
        </references>
      </pivotArea>
    </format>
    <format dxfId="522">
      <pivotArea dataOnly="0" labelOnly="1" outline="0" fieldPosition="0">
        <references count="5">
          <reference field="4" count="1" selected="0">
            <x v="9"/>
          </reference>
          <reference field="5" count="1" selected="0">
            <x v="1"/>
          </reference>
          <reference field="6" count="1" selected="0">
            <x v="16"/>
          </reference>
          <reference field="31" count="1" selected="0">
            <x v="15"/>
          </reference>
          <reference field="36" count="1">
            <x v="0"/>
          </reference>
        </references>
      </pivotArea>
    </format>
    <format dxfId="521">
      <pivotArea dataOnly="0" labelOnly="1" outline="0" fieldPosition="0">
        <references count="5">
          <reference field="4" count="1" selected="0">
            <x v="52"/>
          </reference>
          <reference field="5" count="1" selected="0">
            <x v="1"/>
          </reference>
          <reference field="6" count="1" selected="0">
            <x v="17"/>
          </reference>
          <reference field="31" count="1" selected="0">
            <x v="15"/>
          </reference>
          <reference field="36" count="1">
            <x v="17"/>
          </reference>
        </references>
      </pivotArea>
    </format>
    <format dxfId="520">
      <pivotArea dataOnly="0" labelOnly="1" outline="0" fieldPosition="0">
        <references count="5">
          <reference field="4" count="1" selected="0">
            <x v="35"/>
          </reference>
          <reference field="5" count="1" selected="0">
            <x v="2"/>
          </reference>
          <reference field="6" count="1" selected="0">
            <x v="4"/>
          </reference>
          <reference field="31" count="1" selected="0">
            <x v="15"/>
          </reference>
          <reference field="36" count="1">
            <x v="10"/>
          </reference>
        </references>
      </pivotArea>
    </format>
    <format dxfId="519">
      <pivotArea dataOnly="0" labelOnly="1" outline="0" fieldPosition="0">
        <references count="5">
          <reference field="4" count="1" selected="0">
            <x v="7"/>
          </reference>
          <reference field="5" count="1" selected="0">
            <x v="2"/>
          </reference>
          <reference field="6" count="1" selected="0">
            <x v="7"/>
          </reference>
          <reference field="31" count="1" selected="0">
            <x v="23"/>
          </reference>
          <reference field="36" count="1">
            <x v="20"/>
          </reference>
        </references>
      </pivotArea>
    </format>
    <format dxfId="518">
      <pivotArea dataOnly="0" labelOnly="1" outline="0" fieldPosition="0">
        <references count="5">
          <reference field="4" count="1" selected="0">
            <x v="8"/>
          </reference>
          <reference field="5" count="1" selected="0">
            <x v="2"/>
          </reference>
          <reference field="6" count="1" selected="0">
            <x v="7"/>
          </reference>
          <reference field="31" count="1" selected="0">
            <x v="15"/>
          </reference>
          <reference field="36" count="1">
            <x v="2"/>
          </reference>
        </references>
      </pivotArea>
    </format>
    <format dxfId="517">
      <pivotArea dataOnly="0" labelOnly="1" outline="0" fieldPosition="0">
        <references count="5">
          <reference field="4" count="1" selected="0">
            <x v="17"/>
          </reference>
          <reference field="5" count="1" selected="0">
            <x v="2"/>
          </reference>
          <reference field="6" count="1" selected="0">
            <x v="10"/>
          </reference>
          <reference field="31" count="1" selected="0">
            <x v="17"/>
          </reference>
          <reference field="36" count="1">
            <x v="0"/>
          </reference>
        </references>
      </pivotArea>
    </format>
    <format dxfId="516">
      <pivotArea dataOnly="0" labelOnly="1" outline="0" fieldPosition="0">
        <references count="5">
          <reference field="4" count="1" selected="0">
            <x v="21"/>
          </reference>
          <reference field="5" count="1" selected="0">
            <x v="2"/>
          </reference>
          <reference field="6" count="1" selected="0">
            <x v="10"/>
          </reference>
          <reference field="31" count="1" selected="0">
            <x v="7"/>
          </reference>
          <reference field="36" count="1">
            <x v="13"/>
          </reference>
        </references>
      </pivotArea>
    </format>
    <format dxfId="515">
      <pivotArea dataOnly="0" labelOnly="1" outline="0" fieldPosition="0">
        <references count="5">
          <reference field="4" count="1" selected="0">
            <x v="59"/>
          </reference>
          <reference field="5" count="1" selected="0">
            <x v="2"/>
          </reference>
          <reference field="6" count="1" selected="0">
            <x v="10"/>
          </reference>
          <reference field="31" count="1" selected="0">
            <x v="15"/>
          </reference>
          <reference field="36" count="1">
            <x v="8"/>
          </reference>
        </references>
      </pivotArea>
    </format>
    <format dxfId="514">
      <pivotArea dataOnly="0" labelOnly="1" outline="0" fieldPosition="0">
        <references count="5">
          <reference field="4" count="1" selected="0">
            <x v="60"/>
          </reference>
          <reference field="5" count="1" selected="0">
            <x v="2"/>
          </reference>
          <reference field="6" count="1" selected="0">
            <x v="10"/>
          </reference>
          <reference field="31" count="1" selected="0">
            <x v="15"/>
          </reference>
          <reference field="36" count="1">
            <x v="0"/>
          </reference>
        </references>
      </pivotArea>
    </format>
    <format dxfId="513">
      <pivotArea dataOnly="0" labelOnly="1" outline="0" fieldPosition="0">
        <references count="5">
          <reference field="4" count="1" selected="0">
            <x v="1"/>
          </reference>
          <reference field="5" count="1" selected="0">
            <x v="2"/>
          </reference>
          <reference field="6" count="1" selected="0">
            <x v="11"/>
          </reference>
          <reference field="31" count="1" selected="0">
            <x v="19"/>
          </reference>
          <reference field="36" count="1">
            <x v="0"/>
          </reference>
        </references>
      </pivotArea>
    </format>
    <format dxfId="512">
      <pivotArea dataOnly="0" labelOnly="1" outline="0" fieldPosition="0">
        <references count="5">
          <reference field="4" count="1" selected="0">
            <x v="3"/>
          </reference>
          <reference field="5" count="1" selected="0">
            <x v="2"/>
          </reference>
          <reference field="6" count="1" selected="0">
            <x v="11"/>
          </reference>
          <reference field="31" count="1" selected="0">
            <x v="20"/>
          </reference>
          <reference field="36" count="1">
            <x v="0"/>
          </reference>
        </references>
      </pivotArea>
    </format>
    <format dxfId="511">
      <pivotArea dataOnly="0" labelOnly="1" outline="0" fieldPosition="0">
        <references count="5">
          <reference field="4" count="1" selected="0">
            <x v="24"/>
          </reference>
          <reference field="5" count="1" selected="0">
            <x v="2"/>
          </reference>
          <reference field="6" count="1" selected="0">
            <x v="11"/>
          </reference>
          <reference field="31" count="1" selected="0">
            <x v="18"/>
          </reference>
          <reference field="36" count="1">
            <x v="0"/>
          </reference>
        </references>
      </pivotArea>
    </format>
    <format dxfId="510">
      <pivotArea dataOnly="0" labelOnly="1" outline="0" fieldPosition="0">
        <references count="5">
          <reference field="4" count="1" selected="0">
            <x v="47"/>
          </reference>
          <reference field="5" count="1" selected="0">
            <x v="2"/>
          </reference>
          <reference field="6" count="1" selected="0">
            <x v="11"/>
          </reference>
          <reference field="31" count="1" selected="0">
            <x v="4"/>
          </reference>
          <reference field="36" count="1">
            <x v="4"/>
          </reference>
        </references>
      </pivotArea>
    </format>
    <format dxfId="509">
      <pivotArea dataOnly="0" labelOnly="1" outline="0" fieldPosition="0">
        <references count="5">
          <reference field="4" count="1" selected="0">
            <x v="5"/>
          </reference>
          <reference field="5" count="1" selected="0">
            <x v="2"/>
          </reference>
          <reference field="6" count="1" selected="0">
            <x v="13"/>
          </reference>
          <reference field="31" count="1" selected="0">
            <x v="8"/>
          </reference>
          <reference field="36" count="1">
            <x v="15"/>
          </reference>
        </references>
      </pivotArea>
    </format>
    <format dxfId="508">
      <pivotArea dataOnly="0" labelOnly="1" outline="0" fieldPosition="0">
        <references count="5">
          <reference field="4" count="1" selected="0">
            <x v="10"/>
          </reference>
          <reference field="5" count="1" selected="0">
            <x v="2"/>
          </reference>
          <reference field="6" count="1" selected="0">
            <x v="13"/>
          </reference>
          <reference field="31" count="1" selected="0">
            <x v="15"/>
          </reference>
          <reference field="36" count="1">
            <x v="17"/>
          </reference>
        </references>
      </pivotArea>
    </format>
    <format dxfId="507">
      <pivotArea dataOnly="0" labelOnly="1" outline="0" fieldPosition="0">
        <references count="5">
          <reference field="4" count="1" selected="0">
            <x v="6"/>
          </reference>
          <reference field="5" count="1" selected="0">
            <x v="3"/>
          </reference>
          <reference field="6" count="1" selected="0">
            <x v="7"/>
          </reference>
          <reference field="31" count="1" selected="0">
            <x v="17"/>
          </reference>
          <reference field="36" count="1">
            <x v="0"/>
          </reference>
        </references>
      </pivotArea>
    </format>
    <format dxfId="506">
      <pivotArea dataOnly="0" labelOnly="1" outline="0" fieldPosition="0">
        <references count="5">
          <reference field="4" count="1" selected="0">
            <x v="37"/>
          </reference>
          <reference field="5" count="1" selected="0">
            <x v="3"/>
          </reference>
          <reference field="6" count="1" selected="0">
            <x v="10"/>
          </reference>
          <reference field="31" count="1" selected="0">
            <x v="7"/>
          </reference>
          <reference field="36" count="1">
            <x v="14"/>
          </reference>
        </references>
      </pivotArea>
    </format>
    <format dxfId="505">
      <pivotArea dataOnly="0" labelOnly="1" outline="0" fieldPosition="0">
        <references count="5">
          <reference field="4" count="1" selected="0">
            <x v="62"/>
          </reference>
          <reference field="5" count="1" selected="0">
            <x v="3"/>
          </reference>
          <reference field="6" count="1" selected="0">
            <x v="11"/>
          </reference>
          <reference field="31" count="1" selected="0">
            <x v="15"/>
          </reference>
          <reference field="36" count="1">
            <x v="17"/>
          </reference>
        </references>
      </pivotArea>
    </format>
    <format dxfId="504">
      <pivotArea dataOnly="0" labelOnly="1" outline="0" fieldPosition="0">
        <references count="5">
          <reference field="4" count="1" selected="0">
            <x v="4"/>
          </reference>
          <reference field="5" count="1" selected="0">
            <x v="3"/>
          </reference>
          <reference field="6" count="1" selected="0">
            <x v="13"/>
          </reference>
          <reference field="31" count="1" selected="0">
            <x v="22"/>
          </reference>
          <reference field="36" count="1">
            <x v="0"/>
          </reference>
        </references>
      </pivotArea>
    </format>
    <format dxfId="503">
      <pivotArea dataOnly="0" labelOnly="1" outline="0" fieldPosition="0">
        <references count="3">
          <reference field="4" count="1">
            <x v="56"/>
          </reference>
          <reference field="5" count="1" selected="0">
            <x v="0"/>
          </reference>
          <reference field="6" count="1" selected="0">
            <x v="5"/>
          </reference>
        </references>
      </pivotArea>
    </format>
    <format dxfId="502">
      <pivotArea dataOnly="0" labelOnly="1" outline="0" fieldPosition="0">
        <references count="3">
          <reference field="4" count="1">
            <x v="56"/>
          </reference>
          <reference field="5" count="1" selected="0">
            <x v="0"/>
          </reference>
          <reference field="6" count="1" selected="0">
            <x v="5"/>
          </reference>
        </references>
      </pivotArea>
    </format>
    <format dxfId="501">
      <pivotArea dataOnly="0" labelOnly="1" outline="0" fieldPosition="0">
        <references count="3">
          <reference field="4" count="5">
            <x v="2"/>
            <x v="55"/>
            <x v="56"/>
            <x v="57"/>
            <x v="58"/>
          </reference>
          <reference field="5" count="1" selected="0">
            <x v="0"/>
          </reference>
          <reference field="6" count="1" selected="0">
            <x v="5"/>
          </reference>
        </references>
      </pivotArea>
    </format>
    <format dxfId="500">
      <pivotArea dataOnly="0" labelOnly="1" outline="0" fieldPosition="0">
        <references count="3">
          <reference field="4" count="1">
            <x v="49"/>
          </reference>
          <reference field="5" count="1" selected="0">
            <x v="1"/>
          </reference>
          <reference field="6" count="1" selected="0">
            <x v="0"/>
          </reference>
        </references>
      </pivotArea>
    </format>
    <format dxfId="499">
      <pivotArea dataOnly="0" labelOnly="1" outline="0" fieldPosition="0">
        <references count="3">
          <reference field="4" count="1">
            <x v="34"/>
          </reference>
          <reference field="5" count="1" selected="0">
            <x v="1"/>
          </reference>
          <reference field="6" count="1" selected="0">
            <x v="1"/>
          </reference>
        </references>
      </pivotArea>
    </format>
    <format dxfId="498">
      <pivotArea dataOnly="0" labelOnly="1" outline="0" fieldPosition="0">
        <references count="3">
          <reference field="4" count="1">
            <x v="48"/>
          </reference>
          <reference field="5" count="1" selected="0">
            <x v="1"/>
          </reference>
          <reference field="6" count="1" selected="0">
            <x v="2"/>
          </reference>
        </references>
      </pivotArea>
    </format>
    <format dxfId="497">
      <pivotArea dataOnly="0" labelOnly="1" outline="0" fieldPosition="0">
        <references count="3">
          <reference field="4" count="1">
            <x v="51"/>
          </reference>
          <reference field="5" count="1" selected="0">
            <x v="1"/>
          </reference>
          <reference field="6" count="1" selected="0">
            <x v="3"/>
          </reference>
        </references>
      </pivotArea>
    </format>
    <format dxfId="496">
      <pivotArea dataOnly="0" labelOnly="1" outline="0" fieldPosition="0">
        <references count="3">
          <reference field="4" count="2">
            <x v="44"/>
            <x v="63"/>
          </reference>
          <reference field="5" count="1" selected="0">
            <x v="1"/>
          </reference>
          <reference field="6" count="1" selected="0">
            <x v="6"/>
          </reference>
        </references>
      </pivotArea>
    </format>
    <format dxfId="495">
      <pivotArea dataOnly="0" labelOnly="1" outline="0" fieldPosition="0">
        <references count="3">
          <reference field="4" count="1">
            <x v="14"/>
          </reference>
          <reference field="5" count="1" selected="0">
            <x v="1"/>
          </reference>
          <reference field="6" count="1" selected="0">
            <x v="8"/>
          </reference>
        </references>
      </pivotArea>
    </format>
    <format dxfId="494">
      <pivotArea dataOnly="0" labelOnly="1" outline="0" fieldPosition="0">
        <references count="3">
          <reference field="4" count="1">
            <x v="38"/>
          </reference>
          <reference field="5" count="1" selected="0">
            <x v="1"/>
          </reference>
          <reference field="6" count="1" selected="0">
            <x v="9"/>
          </reference>
        </references>
      </pivotArea>
    </format>
    <format dxfId="493">
      <pivotArea dataOnly="0" labelOnly="1" outline="0" fieldPosition="0">
        <references count="3">
          <reference field="4" count="3">
            <x v="19"/>
            <x v="40"/>
            <x v="42"/>
          </reference>
          <reference field="5" count="1" selected="0">
            <x v="1"/>
          </reference>
          <reference field="6" count="1" selected="0">
            <x v="11"/>
          </reference>
        </references>
      </pivotArea>
    </format>
    <format dxfId="492">
      <pivotArea dataOnly="0" labelOnly="1" outline="0" fieldPosition="0">
        <references count="3">
          <reference field="4" count="2">
            <x v="0"/>
            <x v="61"/>
          </reference>
          <reference field="5" count="1" selected="0">
            <x v="1"/>
          </reference>
          <reference field="6" count="1" selected="0">
            <x v="12"/>
          </reference>
        </references>
      </pivotArea>
    </format>
    <format dxfId="491">
      <pivotArea dataOnly="0" labelOnly="1" outline="0" fieldPosition="0">
        <references count="3">
          <reference field="4" count="1">
            <x v="50"/>
          </reference>
          <reference field="5" count="1" selected="0">
            <x v="1"/>
          </reference>
          <reference field="6" count="1" selected="0">
            <x v="14"/>
          </reference>
        </references>
      </pivotArea>
    </format>
    <format dxfId="490">
      <pivotArea dataOnly="0" labelOnly="1" outline="0" fieldPosition="0">
        <references count="3">
          <reference field="4" count="4">
            <x v="33"/>
            <x v="39"/>
            <x v="53"/>
            <x v="54"/>
          </reference>
          <reference field="5" count="1" selected="0">
            <x v="1"/>
          </reference>
          <reference field="6" count="1" selected="0">
            <x v="15"/>
          </reference>
        </references>
      </pivotArea>
    </format>
    <format dxfId="489">
      <pivotArea dataOnly="0" labelOnly="1" outline="0" fieldPosition="0">
        <references count="3">
          <reference field="4" count="1">
            <x v="9"/>
          </reference>
          <reference field="5" count="1" selected="0">
            <x v="1"/>
          </reference>
          <reference field="6" count="1" selected="0">
            <x v="16"/>
          </reference>
        </references>
      </pivotArea>
    </format>
    <format dxfId="488">
      <pivotArea dataOnly="0" labelOnly="1" outline="0" fieldPosition="0">
        <references count="3">
          <reference field="4" count="1">
            <x v="52"/>
          </reference>
          <reference field="5" count="1" selected="0">
            <x v="1"/>
          </reference>
          <reference field="6" count="1" selected="0">
            <x v="17"/>
          </reference>
        </references>
      </pivotArea>
    </format>
    <format dxfId="487">
      <pivotArea dataOnly="0" labelOnly="1" outline="0" fieldPosition="0">
        <references count="3">
          <reference field="4" count="1">
            <x v="35"/>
          </reference>
          <reference field="5" count="1" selected="0">
            <x v="2"/>
          </reference>
          <reference field="6" count="1" selected="0">
            <x v="4"/>
          </reference>
        </references>
      </pivotArea>
    </format>
    <format dxfId="486">
      <pivotArea dataOnly="0" labelOnly="1" outline="0" fieldPosition="0">
        <references count="3">
          <reference field="4" count="2">
            <x v="7"/>
            <x v="8"/>
          </reference>
          <reference field="5" count="1" selected="0">
            <x v="2"/>
          </reference>
          <reference field="6" count="1" selected="0">
            <x v="7"/>
          </reference>
        </references>
      </pivotArea>
    </format>
    <format dxfId="485">
      <pivotArea dataOnly="0" labelOnly="1" outline="0" fieldPosition="0">
        <references count="3">
          <reference field="4" count="4">
            <x v="17"/>
            <x v="21"/>
            <x v="59"/>
            <x v="60"/>
          </reference>
          <reference field="5" count="1" selected="0">
            <x v="2"/>
          </reference>
          <reference field="6" count="1" selected="0">
            <x v="10"/>
          </reference>
        </references>
      </pivotArea>
    </format>
    <format dxfId="484">
      <pivotArea dataOnly="0" labelOnly="1" outline="0" fieldPosition="0">
        <references count="3">
          <reference field="4" count="4">
            <x v="1"/>
            <x v="3"/>
            <x v="24"/>
            <x v="47"/>
          </reference>
          <reference field="5" count="1" selected="0">
            <x v="2"/>
          </reference>
          <reference field="6" count="1" selected="0">
            <x v="11"/>
          </reference>
        </references>
      </pivotArea>
    </format>
    <format dxfId="483">
      <pivotArea dataOnly="0" labelOnly="1" outline="0" fieldPosition="0">
        <references count="3">
          <reference field="4" count="2">
            <x v="5"/>
            <x v="10"/>
          </reference>
          <reference field="5" count="1" selected="0">
            <x v="2"/>
          </reference>
          <reference field="6" count="1" selected="0">
            <x v="13"/>
          </reference>
        </references>
      </pivotArea>
    </format>
    <format dxfId="482">
      <pivotArea dataOnly="0" labelOnly="1" outline="0" fieldPosition="0">
        <references count="3">
          <reference field="4" count="1">
            <x v="6"/>
          </reference>
          <reference field="5" count="1" selected="0">
            <x v="3"/>
          </reference>
          <reference field="6" count="1" selected="0">
            <x v="7"/>
          </reference>
        </references>
      </pivotArea>
    </format>
    <format dxfId="481">
      <pivotArea dataOnly="0" labelOnly="1" outline="0" fieldPosition="0">
        <references count="3">
          <reference field="4" count="1">
            <x v="37"/>
          </reference>
          <reference field="5" count="1" selected="0">
            <x v="3"/>
          </reference>
          <reference field="6" count="1" selected="0">
            <x v="10"/>
          </reference>
        </references>
      </pivotArea>
    </format>
    <format dxfId="480">
      <pivotArea dataOnly="0" labelOnly="1" outline="0" fieldPosition="0">
        <references count="3">
          <reference field="4" count="1">
            <x v="62"/>
          </reference>
          <reference field="5" count="1" selected="0">
            <x v="3"/>
          </reference>
          <reference field="6" count="1" selected="0">
            <x v="11"/>
          </reference>
        </references>
      </pivotArea>
    </format>
    <format dxfId="479">
      <pivotArea dataOnly="0" labelOnly="1" outline="0" fieldPosition="0">
        <references count="3">
          <reference field="4" count="1">
            <x v="4"/>
          </reference>
          <reference field="5" count="1" selected="0">
            <x v="3"/>
          </reference>
          <reference field="6" count="1" selected="0">
            <x v="13"/>
          </reference>
        </references>
      </pivotArea>
    </format>
    <format dxfId="478">
      <pivotArea dataOnly="0" labelOnly="1" outline="0" fieldPosition="0">
        <references count="1">
          <reference field="31" count="0"/>
        </references>
      </pivotArea>
    </format>
    <format dxfId="477">
      <pivotArea dataOnly="0" labelOnly="1" outline="0" fieldPosition="0">
        <references count="1">
          <reference field="31" count="0"/>
        </references>
      </pivotArea>
    </format>
    <format dxfId="476">
      <pivotArea dataOnly="0" labelOnly="1" outline="0" fieldPosition="0">
        <references count="3">
          <reference field="4" count="1">
            <x v="63"/>
          </reference>
          <reference field="5" count="1" selected="0">
            <x v="1"/>
          </reference>
          <reference field="6" count="1" selected="0">
            <x v="6"/>
          </reference>
        </references>
      </pivotArea>
    </format>
    <format dxfId="475">
      <pivotArea dataOnly="0" labelOnly="1" outline="0" fieldPosition="0">
        <references count="3">
          <reference field="4" count="1">
            <x v="63"/>
          </reference>
          <reference field="5" count="1" selected="0">
            <x v="1"/>
          </reference>
          <reference field="6" count="1" selected="0">
            <x v="6"/>
          </reference>
        </references>
      </pivotArea>
    </format>
    <format dxfId="474">
      <pivotArea dataOnly="0" labelOnly="1" outline="0" fieldPosition="0">
        <references count="3">
          <reference field="4" count="1">
            <x v="63"/>
          </reference>
          <reference field="5" count="1" selected="0">
            <x v="1"/>
          </reference>
          <reference field="6" count="1" selected="0">
            <x v="6"/>
          </reference>
        </references>
      </pivotArea>
    </format>
    <format dxfId="473">
      <pivotArea dataOnly="0" labelOnly="1" outline="0" fieldPosition="0">
        <references count="1">
          <reference field="4" count="0"/>
        </references>
      </pivotArea>
    </format>
    <format dxfId="472">
      <pivotArea dataOnly="0" labelOnly="1" outline="0" fieldPosition="0">
        <references count="1">
          <reference field="4" count="0"/>
        </references>
      </pivotArea>
    </format>
    <format dxfId="471">
      <pivotArea dataOnly="0" labelOnly="1" outline="0" fieldPosition="0">
        <references count="3">
          <reference field="4" count="5">
            <x v="2"/>
            <x v="55"/>
            <x v="56"/>
            <x v="57"/>
            <x v="58"/>
          </reference>
          <reference field="5" count="1" selected="0">
            <x v="0"/>
          </reference>
          <reference field="6" count="1" selected="0">
            <x v="5"/>
          </reference>
        </references>
      </pivotArea>
    </format>
    <format dxfId="470">
      <pivotArea dataOnly="0" labelOnly="1" outline="0" fieldPosition="0">
        <references count="3">
          <reference field="4" count="1">
            <x v="49"/>
          </reference>
          <reference field="5" count="1" selected="0">
            <x v="1"/>
          </reference>
          <reference field="6" count="1" selected="0">
            <x v="0"/>
          </reference>
        </references>
      </pivotArea>
    </format>
    <format dxfId="469">
      <pivotArea dataOnly="0" labelOnly="1" outline="0" fieldPosition="0">
        <references count="3">
          <reference field="4" count="1">
            <x v="34"/>
          </reference>
          <reference field="5" count="1" selected="0">
            <x v="1"/>
          </reference>
          <reference field="6" count="1" selected="0">
            <x v="1"/>
          </reference>
        </references>
      </pivotArea>
    </format>
    <format dxfId="468">
      <pivotArea dataOnly="0" labelOnly="1" outline="0" fieldPosition="0">
        <references count="3">
          <reference field="4" count="1">
            <x v="48"/>
          </reference>
          <reference field="5" count="1" selected="0">
            <x v="1"/>
          </reference>
          <reference field="6" count="1" selected="0">
            <x v="2"/>
          </reference>
        </references>
      </pivotArea>
    </format>
    <format dxfId="467">
      <pivotArea dataOnly="0" labelOnly="1" outline="0" fieldPosition="0">
        <references count="3">
          <reference field="4" count="1">
            <x v="51"/>
          </reference>
          <reference field="5" count="1" selected="0">
            <x v="1"/>
          </reference>
          <reference field="6" count="1" selected="0">
            <x v="3"/>
          </reference>
        </references>
      </pivotArea>
    </format>
    <format dxfId="466">
      <pivotArea dataOnly="0" labelOnly="1" outline="0" fieldPosition="0">
        <references count="3">
          <reference field="4" count="2">
            <x v="44"/>
            <x v="63"/>
          </reference>
          <reference field="5" count="1" selected="0">
            <x v="1"/>
          </reference>
          <reference field="6" count="1" selected="0">
            <x v="6"/>
          </reference>
        </references>
      </pivotArea>
    </format>
    <format dxfId="465">
      <pivotArea dataOnly="0" labelOnly="1" outline="0" fieldPosition="0">
        <references count="3">
          <reference field="4" count="1">
            <x v="14"/>
          </reference>
          <reference field="5" count="1" selected="0">
            <x v="1"/>
          </reference>
          <reference field="6" count="1" selected="0">
            <x v="8"/>
          </reference>
        </references>
      </pivotArea>
    </format>
    <format dxfId="464">
      <pivotArea dataOnly="0" labelOnly="1" outline="0" fieldPosition="0">
        <references count="3">
          <reference field="4" count="1">
            <x v="38"/>
          </reference>
          <reference field="5" count="1" selected="0">
            <x v="1"/>
          </reference>
          <reference field="6" count="1" selected="0">
            <x v="9"/>
          </reference>
        </references>
      </pivotArea>
    </format>
    <format dxfId="463">
      <pivotArea dataOnly="0" labelOnly="1" outline="0" fieldPosition="0">
        <references count="3">
          <reference field="4" count="3">
            <x v="19"/>
            <x v="40"/>
            <x v="42"/>
          </reference>
          <reference field="5" count="1" selected="0">
            <x v="1"/>
          </reference>
          <reference field="6" count="1" selected="0">
            <x v="11"/>
          </reference>
        </references>
      </pivotArea>
    </format>
    <format dxfId="462">
      <pivotArea dataOnly="0" labelOnly="1" outline="0" fieldPosition="0">
        <references count="3">
          <reference field="4" count="2">
            <x v="0"/>
            <x v="61"/>
          </reference>
          <reference field="5" count="1" selected="0">
            <x v="1"/>
          </reference>
          <reference field="6" count="1" selected="0">
            <x v="12"/>
          </reference>
        </references>
      </pivotArea>
    </format>
    <format dxfId="461">
      <pivotArea dataOnly="0" labelOnly="1" outline="0" fieldPosition="0">
        <references count="3">
          <reference field="4" count="1">
            <x v="50"/>
          </reference>
          <reference field="5" count="1" selected="0">
            <x v="1"/>
          </reference>
          <reference field="6" count="1" selected="0">
            <x v="14"/>
          </reference>
        </references>
      </pivotArea>
    </format>
    <format dxfId="460">
      <pivotArea dataOnly="0" labelOnly="1" outline="0" fieldPosition="0">
        <references count="3">
          <reference field="4" count="4">
            <x v="33"/>
            <x v="39"/>
            <x v="53"/>
            <x v="54"/>
          </reference>
          <reference field="5" count="1" selected="0">
            <x v="1"/>
          </reference>
          <reference field="6" count="1" selected="0">
            <x v="15"/>
          </reference>
        </references>
      </pivotArea>
    </format>
    <format dxfId="459">
      <pivotArea dataOnly="0" labelOnly="1" outline="0" fieldPosition="0">
        <references count="3">
          <reference field="4" count="1">
            <x v="9"/>
          </reference>
          <reference field="5" count="1" selected="0">
            <x v="1"/>
          </reference>
          <reference field="6" count="1" selected="0">
            <x v="16"/>
          </reference>
        </references>
      </pivotArea>
    </format>
    <format dxfId="458">
      <pivotArea dataOnly="0" labelOnly="1" outline="0" fieldPosition="0">
        <references count="3">
          <reference field="4" count="1">
            <x v="52"/>
          </reference>
          <reference field="5" count="1" selected="0">
            <x v="1"/>
          </reference>
          <reference field="6" count="1" selected="0">
            <x v="17"/>
          </reference>
        </references>
      </pivotArea>
    </format>
    <format dxfId="457">
      <pivotArea dataOnly="0" labelOnly="1" outline="0" fieldPosition="0">
        <references count="3">
          <reference field="4" count="1">
            <x v="35"/>
          </reference>
          <reference field="5" count="1" selected="0">
            <x v="2"/>
          </reference>
          <reference field="6" count="1" selected="0">
            <x v="4"/>
          </reference>
        </references>
      </pivotArea>
    </format>
    <format dxfId="456">
      <pivotArea dataOnly="0" labelOnly="1" outline="0" fieldPosition="0">
        <references count="3">
          <reference field="4" count="2">
            <x v="7"/>
            <x v="8"/>
          </reference>
          <reference field="5" count="1" selected="0">
            <x v="2"/>
          </reference>
          <reference field="6" count="1" selected="0">
            <x v="7"/>
          </reference>
        </references>
      </pivotArea>
    </format>
    <format dxfId="455">
      <pivotArea dataOnly="0" labelOnly="1" outline="0" fieldPosition="0">
        <references count="3">
          <reference field="4" count="4">
            <x v="17"/>
            <x v="21"/>
            <x v="59"/>
            <x v="60"/>
          </reference>
          <reference field="5" count="1" selected="0">
            <x v="2"/>
          </reference>
          <reference field="6" count="1" selected="0">
            <x v="10"/>
          </reference>
        </references>
      </pivotArea>
    </format>
    <format dxfId="454">
      <pivotArea dataOnly="0" labelOnly="1" outline="0" fieldPosition="0">
        <references count="3">
          <reference field="4" count="4">
            <x v="1"/>
            <x v="3"/>
            <x v="24"/>
            <x v="47"/>
          </reference>
          <reference field="5" count="1" selected="0">
            <x v="2"/>
          </reference>
          <reference field="6" count="1" selected="0">
            <x v="11"/>
          </reference>
        </references>
      </pivotArea>
    </format>
    <format dxfId="453">
      <pivotArea dataOnly="0" labelOnly="1" outline="0" fieldPosition="0">
        <references count="3">
          <reference field="4" count="2">
            <x v="5"/>
            <x v="10"/>
          </reference>
          <reference field="5" count="1" selected="0">
            <x v="2"/>
          </reference>
          <reference field="6" count="1" selected="0">
            <x v="13"/>
          </reference>
        </references>
      </pivotArea>
    </format>
    <format dxfId="452">
      <pivotArea dataOnly="0" labelOnly="1" outline="0" fieldPosition="0">
        <references count="3">
          <reference field="4" count="1">
            <x v="6"/>
          </reference>
          <reference field="5" count="1" selected="0">
            <x v="3"/>
          </reference>
          <reference field="6" count="1" selected="0">
            <x v="7"/>
          </reference>
        </references>
      </pivotArea>
    </format>
    <format dxfId="451">
      <pivotArea dataOnly="0" labelOnly="1" outline="0" fieldPosition="0">
        <references count="3">
          <reference field="4" count="1">
            <x v="37"/>
          </reference>
          <reference field="5" count="1" selected="0">
            <x v="3"/>
          </reference>
          <reference field="6" count="1" selected="0">
            <x v="10"/>
          </reference>
        </references>
      </pivotArea>
    </format>
    <format dxfId="450">
      <pivotArea dataOnly="0" labelOnly="1" outline="0" fieldPosition="0">
        <references count="3">
          <reference field="4" count="1">
            <x v="62"/>
          </reference>
          <reference field="5" count="1" selected="0">
            <x v="3"/>
          </reference>
          <reference field="6" count="1" selected="0">
            <x v="11"/>
          </reference>
        </references>
      </pivotArea>
    </format>
    <format dxfId="449">
      <pivotArea dataOnly="0" labelOnly="1" outline="0" fieldPosition="0">
        <references count="3">
          <reference field="4" count="1">
            <x v="4"/>
          </reference>
          <reference field="5" count="1" selected="0">
            <x v="3"/>
          </reference>
          <reference field="6" count="1" selected="0">
            <x v="13"/>
          </reference>
        </references>
      </pivotArea>
    </format>
    <format dxfId="448">
      <pivotArea dataOnly="0" labelOnly="1" outline="0" fieldPosition="0">
        <references count="4">
          <reference field="4" count="1" selected="0">
            <x v="55"/>
          </reference>
          <reference field="5" count="1" selected="0">
            <x v="0"/>
          </reference>
          <reference field="6" count="1" selected="0">
            <x v="5"/>
          </reference>
          <reference field="31" count="1">
            <x v="14"/>
          </reference>
        </references>
      </pivotArea>
    </format>
    <format dxfId="447">
      <pivotArea dataOnly="0" labelOnly="1" outline="0" fieldPosition="0">
        <references count="4">
          <reference field="4" count="1" selected="0">
            <x v="56"/>
          </reference>
          <reference field="5" count="1" selected="0">
            <x v="0"/>
          </reference>
          <reference field="6" count="1" selected="0">
            <x v="5"/>
          </reference>
          <reference field="31" count="1">
            <x v="13"/>
          </reference>
        </references>
      </pivotArea>
    </format>
    <format dxfId="446">
      <pivotArea dataOnly="0" labelOnly="1" outline="0" fieldPosition="0">
        <references count="5">
          <reference field="4" count="1" selected="0">
            <x v="55"/>
          </reference>
          <reference field="5" count="1" selected="0">
            <x v="0"/>
          </reference>
          <reference field="6" count="1" selected="0">
            <x v="5"/>
          </reference>
          <reference field="31" count="1" selected="0">
            <x v="14"/>
          </reference>
          <reference field="36" count="1">
            <x v="16"/>
          </reference>
        </references>
      </pivotArea>
    </format>
    <format dxfId="445">
      <pivotArea dataOnly="0" labelOnly="1" outline="0" fieldPosition="0">
        <references count="4">
          <reference field="4" count="1" selected="0">
            <x v="57"/>
          </reference>
          <reference field="5" count="1" selected="0">
            <x v="0"/>
          </reference>
          <reference field="6" count="1" selected="0">
            <x v="5"/>
          </reference>
          <reference field="31" count="1">
            <x v="15"/>
          </reference>
        </references>
      </pivotArea>
    </format>
    <format dxfId="444">
      <pivotArea dataOnly="0" labelOnly="1" outline="0" fieldPosition="0">
        <references count="4">
          <reference field="4" count="1" selected="0">
            <x v="49"/>
          </reference>
          <reference field="5" count="1" selected="0">
            <x v="1"/>
          </reference>
          <reference field="6" count="1" selected="0">
            <x v="0"/>
          </reference>
          <reference field="31" count="1">
            <x v="16"/>
          </reference>
        </references>
      </pivotArea>
    </format>
    <format dxfId="443">
      <pivotArea dataOnly="0" labelOnly="1" outline="0" fieldPosition="0">
        <references count="4">
          <reference field="4" count="1" selected="0">
            <x v="34"/>
          </reference>
          <reference field="5" count="1" selected="0">
            <x v="1"/>
          </reference>
          <reference field="6" count="1" selected="0">
            <x v="1"/>
          </reference>
          <reference field="31" count="1">
            <x v="15"/>
          </reference>
        </references>
      </pivotArea>
    </format>
    <format dxfId="442">
      <pivotArea dataOnly="0" labelOnly="1" outline="0" fieldPosition="0">
        <references count="4">
          <reference field="4" count="1" selected="0">
            <x v="48"/>
          </reference>
          <reference field="5" count="1" selected="0">
            <x v="1"/>
          </reference>
          <reference field="6" count="1" selected="0">
            <x v="2"/>
          </reference>
          <reference field="31" count="1">
            <x v="11"/>
          </reference>
        </references>
      </pivotArea>
    </format>
    <format dxfId="441">
      <pivotArea dataOnly="0" labelOnly="1" outline="0" fieldPosition="0">
        <references count="4">
          <reference field="4" count="1" selected="0">
            <x v="51"/>
          </reference>
          <reference field="5" count="1" selected="0">
            <x v="1"/>
          </reference>
          <reference field="6" count="1" selected="0">
            <x v="3"/>
          </reference>
          <reference field="31" count="1">
            <x v="15"/>
          </reference>
        </references>
      </pivotArea>
    </format>
    <format dxfId="440">
      <pivotArea dataOnly="0" labelOnly="1" outline="0" fieldPosition="0">
        <references count="4">
          <reference field="4" count="1" selected="0">
            <x v="44"/>
          </reference>
          <reference field="5" count="1" selected="0">
            <x v="1"/>
          </reference>
          <reference field="6" count="1" selected="0">
            <x v="6"/>
          </reference>
          <reference field="31" count="1">
            <x v="11"/>
          </reference>
        </references>
      </pivotArea>
    </format>
    <format dxfId="439">
      <pivotArea dataOnly="0" labelOnly="1" outline="0" fieldPosition="0">
        <references count="4">
          <reference field="4" count="1" selected="0">
            <x v="63"/>
          </reference>
          <reference field="5" count="1" selected="0">
            <x v="1"/>
          </reference>
          <reference field="6" count="1" selected="0">
            <x v="6"/>
          </reference>
          <reference field="31" count="1">
            <x v="15"/>
          </reference>
        </references>
      </pivotArea>
    </format>
    <format dxfId="438">
      <pivotArea dataOnly="0" labelOnly="1" outline="0" fieldPosition="0">
        <references count="4">
          <reference field="4" count="1" selected="0">
            <x v="14"/>
          </reference>
          <reference field="5" count="1" selected="0">
            <x v="1"/>
          </reference>
          <reference field="6" count="1" selected="0">
            <x v="8"/>
          </reference>
          <reference field="31" count="1">
            <x v="6"/>
          </reference>
        </references>
      </pivotArea>
    </format>
    <format dxfId="437">
      <pivotArea dataOnly="0" labelOnly="1" outline="0" fieldPosition="0">
        <references count="4">
          <reference field="4" count="1" selected="0">
            <x v="38"/>
          </reference>
          <reference field="5" count="1" selected="0">
            <x v="1"/>
          </reference>
          <reference field="6" count="1" selected="0">
            <x v="9"/>
          </reference>
          <reference field="31" count="1">
            <x v="9"/>
          </reference>
        </references>
      </pivotArea>
    </format>
    <format dxfId="436">
      <pivotArea dataOnly="0" labelOnly="1" outline="0" fieldPosition="0">
        <references count="4">
          <reference field="4" count="1" selected="0">
            <x v="19"/>
          </reference>
          <reference field="5" count="1" selected="0">
            <x v="1"/>
          </reference>
          <reference field="6" count="1" selected="0">
            <x v="11"/>
          </reference>
          <reference field="31" count="1">
            <x v="13"/>
          </reference>
        </references>
      </pivotArea>
    </format>
    <format dxfId="435">
      <pivotArea dataOnly="0" labelOnly="1" outline="0" fieldPosition="0">
        <references count="4">
          <reference field="4" count="1" selected="0">
            <x v="40"/>
          </reference>
          <reference field="5" count="1" selected="0">
            <x v="1"/>
          </reference>
          <reference field="6" count="1" selected="0">
            <x v="11"/>
          </reference>
          <reference field="31" count="1">
            <x v="10"/>
          </reference>
        </references>
      </pivotArea>
    </format>
    <format dxfId="434">
      <pivotArea dataOnly="0" labelOnly="1" outline="0" fieldPosition="0">
        <references count="5">
          <reference field="4" count="1" selected="0">
            <x v="57"/>
          </reference>
          <reference field="5" count="1" selected="0">
            <x v="0"/>
          </reference>
          <reference field="6" count="1" selected="0">
            <x v="5"/>
          </reference>
          <reference field="31" count="1" selected="0">
            <x v="15"/>
          </reference>
          <reference field="36" count="1">
            <x v="4"/>
          </reference>
        </references>
      </pivotArea>
    </format>
    <format dxfId="433">
      <pivotArea dataOnly="0" labelOnly="1" outline="0" fieldPosition="0">
        <references count="5">
          <reference field="4" count="1" selected="0">
            <x v="58"/>
          </reference>
          <reference field="5" count="1" selected="0">
            <x v="0"/>
          </reference>
          <reference field="6" count="1" selected="0">
            <x v="5"/>
          </reference>
          <reference field="31" count="1" selected="0">
            <x v="15"/>
          </reference>
          <reference field="36" count="1">
            <x v="6"/>
          </reference>
        </references>
      </pivotArea>
    </format>
    <format dxfId="432">
      <pivotArea dataOnly="0" labelOnly="1" outline="0" fieldPosition="0">
        <references count="5">
          <reference field="4" count="1" selected="0">
            <x v="49"/>
          </reference>
          <reference field="5" count="1" selected="0">
            <x v="1"/>
          </reference>
          <reference field="6" count="1" selected="0">
            <x v="0"/>
          </reference>
          <reference field="31" count="1" selected="0">
            <x v="16"/>
          </reference>
          <reference field="36" count="1">
            <x v="17"/>
          </reference>
        </references>
      </pivotArea>
    </format>
    <format dxfId="431">
      <pivotArea dataOnly="0" labelOnly="1" outline="0" fieldPosition="0">
        <references count="5">
          <reference field="4" count="1" selected="0">
            <x v="34"/>
          </reference>
          <reference field="5" count="1" selected="0">
            <x v="1"/>
          </reference>
          <reference field="6" count="1" selected="0">
            <x v="1"/>
          </reference>
          <reference field="31" count="1" selected="0">
            <x v="15"/>
          </reference>
          <reference field="36" count="1">
            <x v="0"/>
          </reference>
        </references>
      </pivotArea>
    </format>
    <format dxfId="430">
      <pivotArea dataOnly="0" labelOnly="1" outline="0" fieldPosition="0">
        <references count="5">
          <reference field="4" count="1" selected="0">
            <x v="48"/>
          </reference>
          <reference field="5" count="1" selected="0">
            <x v="1"/>
          </reference>
          <reference field="6" count="1" selected="0">
            <x v="2"/>
          </reference>
          <reference field="31" count="1" selected="0">
            <x v="11"/>
          </reference>
          <reference field="36" count="1">
            <x v="0"/>
          </reference>
        </references>
      </pivotArea>
    </format>
    <format dxfId="429">
      <pivotArea dataOnly="0" labelOnly="1" outline="0" fieldPosition="0">
        <references count="5">
          <reference field="4" count="1" selected="0">
            <x v="51"/>
          </reference>
          <reference field="5" count="1" selected="0">
            <x v="1"/>
          </reference>
          <reference field="6" count="1" selected="0">
            <x v="3"/>
          </reference>
          <reference field="31" count="1" selected="0">
            <x v="15"/>
          </reference>
          <reference field="36" count="1">
            <x v="11"/>
          </reference>
        </references>
      </pivotArea>
    </format>
    <format dxfId="428">
      <pivotArea dataOnly="0" labelOnly="1" outline="0" fieldPosition="0">
        <references count="5">
          <reference field="4" count="1" selected="0">
            <x v="44"/>
          </reference>
          <reference field="5" count="1" selected="0">
            <x v="1"/>
          </reference>
          <reference field="6" count="1" selected="0">
            <x v="6"/>
          </reference>
          <reference field="31" count="1" selected="0">
            <x v="11"/>
          </reference>
          <reference field="36" count="1">
            <x v="0"/>
          </reference>
        </references>
      </pivotArea>
    </format>
    <format dxfId="427">
      <pivotArea dataOnly="0" labelOnly="1" outline="0" fieldPosition="0">
        <references count="5">
          <reference field="4" count="1" selected="0">
            <x v="63"/>
          </reference>
          <reference field="5" count="1" selected="0">
            <x v="1"/>
          </reference>
          <reference field="6" count="1" selected="0">
            <x v="6"/>
          </reference>
          <reference field="31" count="1" selected="0">
            <x v="15"/>
          </reference>
          <reference field="36" count="1">
            <x v="6"/>
          </reference>
        </references>
      </pivotArea>
    </format>
    <format dxfId="426">
      <pivotArea dataOnly="0" labelOnly="1" outline="0" fieldPosition="0">
        <references count="5">
          <reference field="4" count="1" selected="0">
            <x v="14"/>
          </reference>
          <reference field="5" count="1" selected="0">
            <x v="1"/>
          </reference>
          <reference field="6" count="1" selected="0">
            <x v="8"/>
          </reference>
          <reference field="31" count="1" selected="0">
            <x v="6"/>
          </reference>
          <reference field="36" count="1">
            <x v="5"/>
          </reference>
        </references>
      </pivotArea>
    </format>
    <format dxfId="425">
      <pivotArea dataOnly="0" labelOnly="1" outline="0" fieldPosition="0">
        <references count="5">
          <reference field="4" count="1" selected="0">
            <x v="38"/>
          </reference>
          <reference field="5" count="1" selected="0">
            <x v="1"/>
          </reference>
          <reference field="6" count="1" selected="0">
            <x v="9"/>
          </reference>
          <reference field="31" count="1" selected="0">
            <x v="9"/>
          </reference>
          <reference field="36" count="1">
            <x v="9"/>
          </reference>
        </references>
      </pivotArea>
    </format>
    <format dxfId="424">
      <pivotArea dataOnly="0" labelOnly="1" outline="0" fieldPosition="0">
        <references count="5">
          <reference field="4" count="1" selected="0">
            <x v="19"/>
          </reference>
          <reference field="5" count="1" selected="0">
            <x v="1"/>
          </reference>
          <reference field="6" count="1" selected="0">
            <x v="11"/>
          </reference>
          <reference field="31" count="1" selected="0">
            <x v="13"/>
          </reference>
          <reference field="36" count="1">
            <x v="12"/>
          </reference>
        </references>
      </pivotArea>
    </format>
    <format dxfId="423">
      <pivotArea dataOnly="0" labelOnly="1" outline="0" fieldPosition="0">
        <references count="5">
          <reference field="4" count="1" selected="0">
            <x v="40"/>
          </reference>
          <reference field="5" count="1" selected="0">
            <x v="1"/>
          </reference>
          <reference field="6" count="1" selected="0">
            <x v="11"/>
          </reference>
          <reference field="31" count="1" selected="0">
            <x v="10"/>
          </reference>
          <reference field="36" count="1">
            <x v="0"/>
          </reference>
        </references>
      </pivotArea>
    </format>
    <format dxfId="422">
      <pivotArea dataOnly="0" labelOnly="1" outline="0" fieldPosition="0">
        <references count="4">
          <reference field="4" count="1" selected="0">
            <x v="49"/>
          </reference>
          <reference field="5" count="1" selected="0">
            <x v="1"/>
          </reference>
          <reference field="6" count="1" selected="0">
            <x v="0"/>
          </reference>
          <reference field="31" count="1">
            <x v="16"/>
          </reference>
        </references>
      </pivotArea>
    </format>
    <format dxfId="421">
      <pivotArea dataOnly="0" labelOnly="1" outline="0" fieldPosition="0">
        <references count="5">
          <reference field="4" count="1" selected="0">
            <x v="49"/>
          </reference>
          <reference field="5" count="1" selected="0">
            <x v="1"/>
          </reference>
          <reference field="6" count="1" selected="0">
            <x v="0"/>
          </reference>
          <reference field="31" count="1" selected="0">
            <x v="16"/>
          </reference>
          <reference field="36" count="1">
            <x v="17"/>
          </reference>
        </references>
      </pivotArea>
    </format>
    <format dxfId="420">
      <pivotArea dataOnly="0" labelOnly="1" outline="0" fieldPosition="0">
        <references count="4">
          <reference field="4" count="1" selected="0">
            <x v="49"/>
          </reference>
          <reference field="5" count="1" selected="0">
            <x v="1"/>
          </reference>
          <reference field="6" count="1" selected="0">
            <x v="0"/>
          </reference>
          <reference field="31" count="1">
            <x v="16"/>
          </reference>
        </references>
      </pivotArea>
    </format>
    <format dxfId="419">
      <pivotArea dataOnly="0" labelOnly="1" outline="0" fieldPosition="0">
        <references count="5">
          <reference field="4" count="1" selected="0">
            <x v="49"/>
          </reference>
          <reference field="5" count="1" selected="0">
            <x v="1"/>
          </reference>
          <reference field="6" count="1" selected="0">
            <x v="0"/>
          </reference>
          <reference field="31" count="1" selected="0">
            <x v="16"/>
          </reference>
          <reference field="36" count="1">
            <x v="17"/>
          </reference>
        </references>
      </pivotArea>
    </format>
    <format dxfId="418">
      <pivotArea dataOnly="0" labelOnly="1" outline="0" fieldPosition="0">
        <references count="4">
          <reference field="4" count="1" selected="0">
            <x v="49"/>
          </reference>
          <reference field="5" count="1" selected="0">
            <x v="1"/>
          </reference>
          <reference field="6" count="1" selected="0">
            <x v="0"/>
          </reference>
          <reference field="31" count="1">
            <x v="16"/>
          </reference>
        </references>
      </pivotArea>
    </format>
    <format dxfId="417">
      <pivotArea dataOnly="0" labelOnly="1" outline="0" fieldPosition="0">
        <references count="5">
          <reference field="4" count="1" selected="0">
            <x v="49"/>
          </reference>
          <reference field="5" count="1" selected="0">
            <x v="1"/>
          </reference>
          <reference field="6" count="1" selected="0">
            <x v="0"/>
          </reference>
          <reference field="31" count="1" selected="0">
            <x v="16"/>
          </reference>
          <reference field="36" count="1">
            <x v="17"/>
          </reference>
        </references>
      </pivotArea>
    </format>
    <format dxfId="416">
      <pivotArea dataOnly="0" labelOnly="1" outline="0" fieldPosition="0">
        <references count="4">
          <reference field="4" count="1" selected="0">
            <x v="14"/>
          </reference>
          <reference field="5" count="1" selected="0">
            <x v="1"/>
          </reference>
          <reference field="6" count="1" selected="0">
            <x v="8"/>
          </reference>
          <reference field="31" count="1">
            <x v="4"/>
          </reference>
        </references>
      </pivotArea>
    </format>
    <format dxfId="415">
      <pivotArea dataOnly="0" labelOnly="1" outline="0" fieldPosition="0">
        <references count="5">
          <reference field="4" count="1" selected="0">
            <x v="14"/>
          </reference>
          <reference field="5" count="1" selected="0">
            <x v="1"/>
          </reference>
          <reference field="6" count="1" selected="0">
            <x v="8"/>
          </reference>
          <reference field="31" count="1" selected="0">
            <x v="4"/>
          </reference>
          <reference field="36" count="1">
            <x v="5"/>
          </reference>
        </references>
      </pivotArea>
    </format>
    <format dxfId="414">
      <pivotArea dataOnly="0" labelOnly="1" outline="0" fieldPosition="0">
        <references count="4">
          <reference field="4" count="1" selected="0">
            <x v="14"/>
          </reference>
          <reference field="5" count="1" selected="0">
            <x v="1"/>
          </reference>
          <reference field="6" count="1" selected="0">
            <x v="8"/>
          </reference>
          <reference field="31" count="1">
            <x v="4"/>
          </reference>
        </references>
      </pivotArea>
    </format>
    <format dxfId="413">
      <pivotArea dataOnly="0" labelOnly="1" outline="0" fieldPosition="0">
        <references count="5">
          <reference field="4" count="1" selected="0">
            <x v="14"/>
          </reference>
          <reference field="5" count="1" selected="0">
            <x v="1"/>
          </reference>
          <reference field="6" count="1" selected="0">
            <x v="8"/>
          </reference>
          <reference field="31" count="1" selected="0">
            <x v="4"/>
          </reference>
          <reference field="36" count="1">
            <x v="5"/>
          </reference>
        </references>
      </pivotArea>
    </format>
    <format dxfId="412">
      <pivotArea dataOnly="0" labelOnly="1" outline="0" fieldPosition="0">
        <references count="4">
          <reference field="4" count="1" selected="0">
            <x v="14"/>
          </reference>
          <reference field="5" count="1" selected="0">
            <x v="1"/>
          </reference>
          <reference field="6" count="1" selected="0">
            <x v="8"/>
          </reference>
          <reference field="31" count="1">
            <x v="4"/>
          </reference>
        </references>
      </pivotArea>
    </format>
    <format dxfId="411">
      <pivotArea dataOnly="0" labelOnly="1" outline="0" fieldPosition="0">
        <references count="5">
          <reference field="4" count="1" selected="0">
            <x v="14"/>
          </reference>
          <reference field="5" count="1" selected="0">
            <x v="1"/>
          </reference>
          <reference field="6" count="1" selected="0">
            <x v="8"/>
          </reference>
          <reference field="31" count="1" selected="0">
            <x v="4"/>
          </reference>
          <reference field="36" count="1">
            <x v="5"/>
          </reference>
        </references>
      </pivotArea>
    </format>
    <format dxfId="410">
      <pivotArea dataOnly="0" labelOnly="1" outline="0" fieldPosition="0">
        <references count="4">
          <reference field="4" count="1" selected="0">
            <x v="54"/>
          </reference>
          <reference field="5" count="1" selected="0">
            <x v="1"/>
          </reference>
          <reference field="6" count="1" selected="0">
            <x v="15"/>
          </reference>
          <reference field="31" count="1">
            <x v="15"/>
          </reference>
        </references>
      </pivotArea>
    </format>
    <format dxfId="409">
      <pivotArea dataOnly="0" labelOnly="1" outline="0" fieldPosition="0">
        <references count="4">
          <reference field="4" count="1" selected="0">
            <x v="54"/>
          </reference>
          <reference field="5" count="1" selected="0">
            <x v="1"/>
          </reference>
          <reference field="6" count="1" selected="0">
            <x v="15"/>
          </reference>
          <reference field="31" count="1">
            <x v="15"/>
          </reference>
        </references>
      </pivotArea>
    </format>
    <format dxfId="408">
      <pivotArea dataOnly="0" labelOnly="1" outline="0" fieldPosition="0">
        <references count="4">
          <reference field="4" count="1" selected="0">
            <x v="54"/>
          </reference>
          <reference field="5" count="1" selected="0">
            <x v="1"/>
          </reference>
          <reference field="6" count="1" selected="0">
            <x v="15"/>
          </reference>
          <reference field="31" count="1">
            <x v="15"/>
          </reference>
        </references>
      </pivotArea>
    </format>
    <format dxfId="407">
      <pivotArea dataOnly="0" labelOnly="1" outline="0" fieldPosition="0">
        <references count="4">
          <reference field="4" count="1" selected="0">
            <x v="7"/>
          </reference>
          <reference field="5" count="1" selected="0">
            <x v="2"/>
          </reference>
          <reference field="6" count="1" selected="0">
            <x v="7"/>
          </reference>
          <reference field="31" count="1">
            <x v="23"/>
          </reference>
        </references>
      </pivotArea>
    </format>
    <format dxfId="406">
      <pivotArea dataOnly="0" labelOnly="1" outline="0" fieldPosition="0">
        <references count="5">
          <reference field="4" count="1" selected="0">
            <x v="7"/>
          </reference>
          <reference field="5" count="1" selected="0">
            <x v="2"/>
          </reference>
          <reference field="6" count="1" selected="0">
            <x v="7"/>
          </reference>
          <reference field="31" count="1" selected="0">
            <x v="23"/>
          </reference>
          <reference field="36" count="1">
            <x v="20"/>
          </reference>
        </references>
      </pivotArea>
    </format>
    <format dxfId="405">
      <pivotArea dataOnly="0" labelOnly="1" outline="0" fieldPosition="0">
        <references count="4">
          <reference field="4" count="1" selected="0">
            <x v="7"/>
          </reference>
          <reference field="5" count="1" selected="0">
            <x v="2"/>
          </reference>
          <reference field="6" count="1" selected="0">
            <x v="7"/>
          </reference>
          <reference field="31" count="1">
            <x v="23"/>
          </reference>
        </references>
      </pivotArea>
    </format>
    <format dxfId="404">
      <pivotArea dataOnly="0" labelOnly="1" outline="0" fieldPosition="0">
        <references count="5">
          <reference field="4" count="1" selected="0">
            <x v="7"/>
          </reference>
          <reference field="5" count="1" selected="0">
            <x v="2"/>
          </reference>
          <reference field="6" count="1" selected="0">
            <x v="7"/>
          </reference>
          <reference field="31" count="1" selected="0">
            <x v="23"/>
          </reference>
          <reference field="36" count="1">
            <x v="20"/>
          </reference>
        </references>
      </pivotArea>
    </format>
    <format dxfId="403">
      <pivotArea dataOnly="0" labelOnly="1" outline="0" fieldPosition="0">
        <references count="4">
          <reference field="4" count="1" selected="0">
            <x v="21"/>
          </reference>
          <reference field="5" count="1" selected="0">
            <x v="2"/>
          </reference>
          <reference field="6" count="1" selected="0">
            <x v="10"/>
          </reference>
          <reference field="31" count="1">
            <x v="7"/>
          </reference>
        </references>
      </pivotArea>
    </format>
    <format dxfId="402">
      <pivotArea dataOnly="0" labelOnly="1" outline="0" fieldPosition="0">
        <references count="5">
          <reference field="4" count="1" selected="0">
            <x v="21"/>
          </reference>
          <reference field="5" count="1" selected="0">
            <x v="2"/>
          </reference>
          <reference field="6" count="1" selected="0">
            <x v="10"/>
          </reference>
          <reference field="31" count="1" selected="0">
            <x v="7"/>
          </reference>
          <reference field="36" count="1">
            <x v="13"/>
          </reference>
        </references>
      </pivotArea>
    </format>
    <format dxfId="401">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400">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399">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398">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397">
      <pivotArea dataOnly="0" labelOnly="1" outline="0" fieldPosition="0">
        <references count="5">
          <reference field="4" count="1" selected="0">
            <x v="59"/>
          </reference>
          <reference field="5" count="1" selected="0">
            <x v="2"/>
          </reference>
          <reference field="6" count="1" selected="0">
            <x v="10"/>
          </reference>
          <reference field="31" count="1" selected="0">
            <x v="15"/>
          </reference>
          <reference field="36" count="1">
            <x v="8"/>
          </reference>
        </references>
      </pivotArea>
    </format>
    <format dxfId="396">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395">
      <pivotArea dataOnly="0" labelOnly="1" outline="0" fieldPosition="0">
        <references count="5">
          <reference field="4" count="1" selected="0">
            <x v="60"/>
          </reference>
          <reference field="5" count="1" selected="0">
            <x v="2"/>
          </reference>
          <reference field="6" count="1" selected="0">
            <x v="10"/>
          </reference>
          <reference field="31" count="1" selected="0">
            <x v="15"/>
          </reference>
          <reference field="36" count="1">
            <x v="0"/>
          </reference>
        </references>
      </pivotArea>
    </format>
    <format dxfId="394">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393">
      <pivotArea dataOnly="0" labelOnly="1" outline="0" fieldPosition="0">
        <references count="5">
          <reference field="4" count="1" selected="0">
            <x v="60"/>
          </reference>
          <reference field="5" count="1" selected="0">
            <x v="2"/>
          </reference>
          <reference field="6" count="1" selected="0">
            <x v="10"/>
          </reference>
          <reference field="31" count="1" selected="0">
            <x v="15"/>
          </reference>
          <reference field="36" count="1">
            <x v="0"/>
          </reference>
        </references>
      </pivotArea>
    </format>
    <format dxfId="392">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391">
      <pivotArea dataOnly="0" labelOnly="1" outline="0" fieldPosition="0">
        <references count="5">
          <reference field="4" count="1" selected="0">
            <x v="60"/>
          </reference>
          <reference field="5" count="1" selected="0">
            <x v="2"/>
          </reference>
          <reference field="6" count="1" selected="0">
            <x v="10"/>
          </reference>
          <reference field="31" count="1" selected="0">
            <x v="15"/>
          </reference>
          <reference field="36" count="1">
            <x v="0"/>
          </reference>
        </references>
      </pivotArea>
    </format>
    <format dxfId="390">
      <pivotArea dataOnly="0" labelOnly="1" outline="0" fieldPosition="0">
        <references count="4">
          <reference field="4" count="1" selected="0">
            <x v="5"/>
          </reference>
          <reference field="5" count="1" selected="0">
            <x v="2"/>
          </reference>
          <reference field="6" count="1" selected="0">
            <x v="13"/>
          </reference>
          <reference field="31" count="1">
            <x v="8"/>
          </reference>
        </references>
      </pivotArea>
    </format>
    <format dxfId="389">
      <pivotArea dataOnly="0" labelOnly="1" outline="0" fieldPosition="0">
        <references count="5">
          <reference field="4" count="1" selected="0">
            <x v="5"/>
          </reference>
          <reference field="5" count="1" selected="0">
            <x v="2"/>
          </reference>
          <reference field="6" count="1" selected="0">
            <x v="13"/>
          </reference>
          <reference field="31" count="1" selected="0">
            <x v="8"/>
          </reference>
          <reference field="36" count="1">
            <x v="15"/>
          </reference>
        </references>
      </pivotArea>
    </format>
    <format dxfId="388">
      <pivotArea dataOnly="0" labelOnly="1" outline="0" fieldPosition="0">
        <references count="4">
          <reference field="4" count="1" selected="0">
            <x v="10"/>
          </reference>
          <reference field="5" count="1" selected="0">
            <x v="2"/>
          </reference>
          <reference field="6" count="1" selected="0">
            <x v="13"/>
          </reference>
          <reference field="31" count="1">
            <x v="15"/>
          </reference>
        </references>
      </pivotArea>
    </format>
    <format dxfId="387">
      <pivotArea dataOnly="0" labelOnly="1" outline="0" fieldPosition="0">
        <references count="5">
          <reference field="4" count="1" selected="0">
            <x v="10"/>
          </reference>
          <reference field="5" count="1" selected="0">
            <x v="2"/>
          </reference>
          <reference field="6" count="1" selected="0">
            <x v="13"/>
          </reference>
          <reference field="31" count="1" selected="0">
            <x v="15"/>
          </reference>
          <reference field="36" count="1">
            <x v="17"/>
          </reference>
        </references>
      </pivotArea>
    </format>
    <format dxfId="386">
      <pivotArea dataOnly="0" labelOnly="1" outline="0" fieldPosition="0">
        <references count="4">
          <reference field="4" count="1" selected="0">
            <x v="37"/>
          </reference>
          <reference field="5" count="1" selected="0">
            <x v="3"/>
          </reference>
          <reference field="6" count="1" selected="0">
            <x v="10"/>
          </reference>
          <reference field="31" count="1">
            <x v="7"/>
          </reference>
        </references>
      </pivotArea>
    </format>
    <format dxfId="385">
      <pivotArea dataOnly="0" labelOnly="1" outline="0" fieldPosition="0">
        <references count="5">
          <reference field="4" count="1" selected="0">
            <x v="37"/>
          </reference>
          <reference field="5" count="1" selected="0">
            <x v="3"/>
          </reference>
          <reference field="6" count="1" selected="0">
            <x v="10"/>
          </reference>
          <reference field="31" count="1" selected="0">
            <x v="7"/>
          </reference>
          <reference field="36" count="1">
            <x v="14"/>
          </reference>
        </references>
      </pivotArea>
    </format>
    <format dxfId="384">
      <pivotArea dataOnly="0" labelOnly="1" outline="0" fieldPosition="0">
        <references count="4">
          <reference field="4" count="1" selected="0">
            <x v="62"/>
          </reference>
          <reference field="5" count="1" selected="0">
            <x v="3"/>
          </reference>
          <reference field="6" count="1" selected="0">
            <x v="11"/>
          </reference>
          <reference field="31" count="1">
            <x v="15"/>
          </reference>
        </references>
      </pivotArea>
    </format>
    <format dxfId="383">
      <pivotArea dataOnly="0" labelOnly="1" outline="0" fieldPosition="0">
        <references count="5">
          <reference field="4" count="1" selected="0">
            <x v="62"/>
          </reference>
          <reference field="5" count="1" selected="0">
            <x v="3"/>
          </reference>
          <reference field="6" count="1" selected="0">
            <x v="11"/>
          </reference>
          <reference field="31" count="1" selected="0">
            <x v="15"/>
          </reference>
          <reference field="36" count="1">
            <x v="17"/>
          </reference>
        </references>
      </pivotArea>
    </format>
    <format dxfId="382">
      <pivotArea dataOnly="0" labelOnly="1" outline="0" fieldPosition="0">
        <references count="3">
          <reference field="4" count="5">
            <x v="2"/>
            <x v="55"/>
            <x v="56"/>
            <x v="57"/>
            <x v="58"/>
          </reference>
          <reference field="5" count="1" selected="0">
            <x v="0"/>
          </reference>
          <reference field="6" count="1" selected="0">
            <x v="5"/>
          </reference>
        </references>
      </pivotArea>
    </format>
    <format dxfId="381">
      <pivotArea dataOnly="0" labelOnly="1" outline="0" fieldPosition="0">
        <references count="3">
          <reference field="4" count="1">
            <x v="49"/>
          </reference>
          <reference field="5" count="1" selected="0">
            <x v="1"/>
          </reference>
          <reference field="6" count="1" selected="0">
            <x v="0"/>
          </reference>
        </references>
      </pivotArea>
    </format>
    <format dxfId="380">
      <pivotArea dataOnly="0" labelOnly="1" outline="0" fieldPosition="0">
        <references count="3">
          <reference field="4" count="1">
            <x v="34"/>
          </reference>
          <reference field="5" count="1" selected="0">
            <x v="1"/>
          </reference>
          <reference field="6" count="1" selected="0">
            <x v="1"/>
          </reference>
        </references>
      </pivotArea>
    </format>
    <format dxfId="379">
      <pivotArea dataOnly="0" labelOnly="1" outline="0" fieldPosition="0">
        <references count="3">
          <reference field="4" count="1">
            <x v="48"/>
          </reference>
          <reference field="5" count="1" selected="0">
            <x v="1"/>
          </reference>
          <reference field="6" count="1" selected="0">
            <x v="2"/>
          </reference>
        </references>
      </pivotArea>
    </format>
    <format dxfId="378">
      <pivotArea dataOnly="0" labelOnly="1" outline="0" fieldPosition="0">
        <references count="3">
          <reference field="4" count="1">
            <x v="51"/>
          </reference>
          <reference field="5" count="1" selected="0">
            <x v="1"/>
          </reference>
          <reference field="6" count="1" selected="0">
            <x v="3"/>
          </reference>
        </references>
      </pivotArea>
    </format>
    <format dxfId="377">
      <pivotArea dataOnly="0" labelOnly="1" outline="0" fieldPosition="0">
        <references count="3">
          <reference field="4" count="2">
            <x v="44"/>
            <x v="63"/>
          </reference>
          <reference field="5" count="1" selected="0">
            <x v="1"/>
          </reference>
          <reference field="6" count="1" selected="0">
            <x v="6"/>
          </reference>
        </references>
      </pivotArea>
    </format>
    <format dxfId="376">
      <pivotArea dataOnly="0" labelOnly="1" outline="0" fieldPosition="0">
        <references count="3">
          <reference field="4" count="1">
            <x v="14"/>
          </reference>
          <reference field="5" count="1" selected="0">
            <x v="1"/>
          </reference>
          <reference field="6" count="1" selected="0">
            <x v="8"/>
          </reference>
        </references>
      </pivotArea>
    </format>
    <format dxfId="375">
      <pivotArea dataOnly="0" labelOnly="1" outline="0" fieldPosition="0">
        <references count="3">
          <reference field="4" count="1">
            <x v="38"/>
          </reference>
          <reference field="5" count="1" selected="0">
            <x v="1"/>
          </reference>
          <reference field="6" count="1" selected="0">
            <x v="9"/>
          </reference>
        </references>
      </pivotArea>
    </format>
    <format dxfId="374">
      <pivotArea dataOnly="0" labelOnly="1" outline="0" fieldPosition="0">
        <references count="3">
          <reference field="4" count="3">
            <x v="19"/>
            <x v="40"/>
            <x v="42"/>
          </reference>
          <reference field="5" count="1" selected="0">
            <x v="1"/>
          </reference>
          <reference field="6" count="1" selected="0">
            <x v="11"/>
          </reference>
        </references>
      </pivotArea>
    </format>
    <format dxfId="373">
      <pivotArea dataOnly="0" labelOnly="1" outline="0" fieldPosition="0">
        <references count="3">
          <reference field="4" count="2">
            <x v="0"/>
            <x v="61"/>
          </reference>
          <reference field="5" count="1" selected="0">
            <x v="1"/>
          </reference>
          <reference field="6" count="1" selected="0">
            <x v="12"/>
          </reference>
        </references>
      </pivotArea>
    </format>
    <format dxfId="372">
      <pivotArea dataOnly="0" labelOnly="1" outline="0" fieldPosition="0">
        <references count="3">
          <reference field="4" count="1">
            <x v="50"/>
          </reference>
          <reference field="5" count="1" selected="0">
            <x v="1"/>
          </reference>
          <reference field="6" count="1" selected="0">
            <x v="14"/>
          </reference>
        </references>
      </pivotArea>
    </format>
    <format dxfId="371">
      <pivotArea dataOnly="0" labelOnly="1" outline="0" fieldPosition="0">
        <references count="3">
          <reference field="4" count="4">
            <x v="33"/>
            <x v="39"/>
            <x v="53"/>
            <x v="54"/>
          </reference>
          <reference field="5" count="1" selected="0">
            <x v="1"/>
          </reference>
          <reference field="6" count="1" selected="0">
            <x v="15"/>
          </reference>
        </references>
      </pivotArea>
    </format>
    <format dxfId="370">
      <pivotArea dataOnly="0" labelOnly="1" outline="0" fieldPosition="0">
        <references count="3">
          <reference field="4" count="1">
            <x v="9"/>
          </reference>
          <reference field="5" count="1" selected="0">
            <x v="1"/>
          </reference>
          <reference field="6" count="1" selected="0">
            <x v="16"/>
          </reference>
        </references>
      </pivotArea>
    </format>
    <format dxfId="369">
      <pivotArea dataOnly="0" labelOnly="1" outline="0" fieldPosition="0">
        <references count="3">
          <reference field="4" count="1">
            <x v="52"/>
          </reference>
          <reference field="5" count="1" selected="0">
            <x v="1"/>
          </reference>
          <reference field="6" count="1" selected="0">
            <x v="17"/>
          </reference>
        </references>
      </pivotArea>
    </format>
    <format dxfId="368">
      <pivotArea dataOnly="0" labelOnly="1" outline="0" fieldPosition="0">
        <references count="3">
          <reference field="4" count="1">
            <x v="35"/>
          </reference>
          <reference field="5" count="1" selected="0">
            <x v="2"/>
          </reference>
          <reference field="6" count="1" selected="0">
            <x v="4"/>
          </reference>
        </references>
      </pivotArea>
    </format>
    <format dxfId="367">
      <pivotArea dataOnly="0" labelOnly="1" outline="0" fieldPosition="0">
        <references count="3">
          <reference field="4" count="2">
            <x v="7"/>
            <x v="8"/>
          </reference>
          <reference field="5" count="1" selected="0">
            <x v="2"/>
          </reference>
          <reference field="6" count="1" selected="0">
            <x v="7"/>
          </reference>
        </references>
      </pivotArea>
    </format>
    <format dxfId="366">
      <pivotArea dataOnly="0" labelOnly="1" outline="0" fieldPosition="0">
        <references count="3">
          <reference field="4" count="4">
            <x v="17"/>
            <x v="21"/>
            <x v="59"/>
            <x v="60"/>
          </reference>
          <reference field="5" count="1" selected="0">
            <x v="2"/>
          </reference>
          <reference field="6" count="1" selected="0">
            <x v="10"/>
          </reference>
        </references>
      </pivotArea>
    </format>
    <format dxfId="365">
      <pivotArea dataOnly="0" labelOnly="1" outline="0" fieldPosition="0">
        <references count="3">
          <reference field="4" count="4">
            <x v="1"/>
            <x v="3"/>
            <x v="24"/>
            <x v="47"/>
          </reference>
          <reference field="5" count="1" selected="0">
            <x v="2"/>
          </reference>
          <reference field="6" count="1" selected="0">
            <x v="11"/>
          </reference>
        </references>
      </pivotArea>
    </format>
    <format dxfId="364">
      <pivotArea dataOnly="0" labelOnly="1" outline="0" fieldPosition="0">
        <references count="3">
          <reference field="4" count="2">
            <x v="5"/>
            <x v="10"/>
          </reference>
          <reference field="5" count="1" selected="0">
            <x v="2"/>
          </reference>
          <reference field="6" count="1" selected="0">
            <x v="13"/>
          </reference>
        </references>
      </pivotArea>
    </format>
    <format dxfId="363">
      <pivotArea dataOnly="0" labelOnly="1" outline="0" fieldPosition="0">
        <references count="3">
          <reference field="4" count="1">
            <x v="6"/>
          </reference>
          <reference field="5" count="1" selected="0">
            <x v="3"/>
          </reference>
          <reference field="6" count="1" selected="0">
            <x v="7"/>
          </reference>
        </references>
      </pivotArea>
    </format>
    <format dxfId="362">
      <pivotArea dataOnly="0" labelOnly="1" outline="0" fieldPosition="0">
        <references count="3">
          <reference field="4" count="1">
            <x v="37"/>
          </reference>
          <reference field="5" count="1" selected="0">
            <x v="3"/>
          </reference>
          <reference field="6" count="1" selected="0">
            <x v="10"/>
          </reference>
        </references>
      </pivotArea>
    </format>
    <format dxfId="361">
      <pivotArea dataOnly="0" labelOnly="1" outline="0" fieldPosition="0">
        <references count="3">
          <reference field="4" count="1">
            <x v="62"/>
          </reference>
          <reference field="5" count="1" selected="0">
            <x v="3"/>
          </reference>
          <reference field="6" count="1" selected="0">
            <x v="11"/>
          </reference>
        </references>
      </pivotArea>
    </format>
    <format dxfId="360">
      <pivotArea dataOnly="0" labelOnly="1" outline="0" fieldPosition="0">
        <references count="3">
          <reference field="4" count="1">
            <x v="4"/>
          </reference>
          <reference field="5" count="1" selected="0">
            <x v="3"/>
          </reference>
          <reference field="6" count="1" selected="0">
            <x v="13"/>
          </reference>
        </references>
      </pivotArea>
    </format>
    <format dxfId="359">
      <pivotArea dataOnly="0" labelOnly="1" outline="0" fieldPosition="0">
        <references count="4">
          <reference field="4" count="1" selected="0">
            <x v="54"/>
          </reference>
          <reference field="5" count="1" selected="0">
            <x v="1"/>
          </reference>
          <reference field="6" count="1" selected="0">
            <x v="15"/>
          </reference>
          <reference field="31" count="1">
            <x v="15"/>
          </reference>
        </references>
      </pivotArea>
    </format>
    <format dxfId="358">
      <pivotArea dataOnly="0" labelOnly="1" outline="0" fieldPosition="0">
        <references count="4">
          <reference field="4" count="1" selected="0">
            <x v="54"/>
          </reference>
          <reference field="5" count="1" selected="0">
            <x v="1"/>
          </reference>
          <reference field="6" count="1" selected="0">
            <x v="15"/>
          </reference>
          <reference field="31" count="1">
            <x v="15"/>
          </reference>
        </references>
      </pivotArea>
    </format>
    <format dxfId="357">
      <pivotArea dataOnly="0" labelOnly="1" outline="0" fieldPosition="0">
        <references count="4">
          <reference field="4" count="1" selected="0">
            <x v="54"/>
          </reference>
          <reference field="5" count="1" selected="0">
            <x v="1"/>
          </reference>
          <reference field="6" count="1" selected="0">
            <x v="15"/>
          </reference>
          <reference field="31" count="1">
            <x v="15"/>
          </reference>
        </references>
      </pivotArea>
    </format>
    <format dxfId="356">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355">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354">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353">
      <pivotArea dataOnly="0" labelOnly="1" outline="0" fieldPosition="0">
        <references count="5">
          <reference field="4" count="1" selected="0">
            <x v="60"/>
          </reference>
          <reference field="5" count="1" selected="0">
            <x v="2"/>
          </reference>
          <reference field="6" count="1" selected="0">
            <x v="10"/>
          </reference>
          <reference field="31" count="1" selected="0">
            <x v="15"/>
          </reference>
          <reference field="36" count="1">
            <x v="0"/>
          </reference>
        </references>
      </pivotArea>
    </format>
    <format dxfId="352">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351">
      <pivotArea dataOnly="0" labelOnly="1" outline="0" fieldPosition="0">
        <references count="5">
          <reference field="4" count="1" selected="0">
            <x v="60"/>
          </reference>
          <reference field="5" count="1" selected="0">
            <x v="2"/>
          </reference>
          <reference field="6" count="1" selected="0">
            <x v="10"/>
          </reference>
          <reference field="31" count="1" selected="0">
            <x v="15"/>
          </reference>
          <reference field="36" count="1">
            <x v="0"/>
          </reference>
        </references>
      </pivotArea>
    </format>
    <format dxfId="350">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349">
      <pivotArea dataOnly="0" labelOnly="1" outline="0" fieldPosition="0">
        <references count="5">
          <reference field="4" count="1" selected="0">
            <x v="60"/>
          </reference>
          <reference field="5" count="1" selected="0">
            <x v="2"/>
          </reference>
          <reference field="6" count="1" selected="0">
            <x v="10"/>
          </reference>
          <reference field="31" count="1" selected="0">
            <x v="15"/>
          </reference>
          <reference field="36" count="1">
            <x v="0"/>
          </reference>
        </references>
      </pivotArea>
    </format>
    <format dxfId="348">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347">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346">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345">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344">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343">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342">
      <pivotArea dataOnly="0" labelOnly="1" outline="0" fieldPosition="0">
        <references count="1">
          <reference field="1" count="0"/>
        </references>
      </pivotArea>
    </format>
    <format dxfId="341">
      <pivotArea field="1" type="button" dataOnly="0" labelOnly="1" outline="0" axis="axisPage" fieldPosition="0"/>
    </format>
    <format dxfId="340">
      <pivotArea field="1" type="button" dataOnly="0" labelOnly="1" outline="0" axis="axisPage" fieldPosition="0"/>
    </format>
    <format dxfId="339">
      <pivotArea dataOnly="0" labelOnly="1" outline="0" fieldPosition="0">
        <references count="1">
          <reference field="1" count="0"/>
        </references>
      </pivotArea>
    </format>
    <format dxfId="338">
      <pivotArea dataOnly="0" labelOnly="1" outline="0" fieldPosition="0">
        <references count="2">
          <reference field="5" count="1" selected="0">
            <x v="0"/>
          </reference>
          <reference field="6" count="1">
            <x v="5"/>
          </reference>
        </references>
      </pivotArea>
    </format>
    <format dxfId="337">
      <pivotArea dataOnly="0" labelOnly="1" outline="0" fieldPosition="0">
        <references count="2">
          <reference field="5" count="1" selected="0">
            <x v="1"/>
          </reference>
          <reference field="6" count="13">
            <x v="0"/>
            <x v="1"/>
            <x v="2"/>
            <x v="3"/>
            <x v="6"/>
            <x v="8"/>
            <x v="9"/>
            <x v="11"/>
            <x v="12"/>
            <x v="14"/>
            <x v="15"/>
            <x v="16"/>
            <x v="17"/>
          </reference>
        </references>
      </pivotArea>
    </format>
    <format dxfId="336">
      <pivotArea dataOnly="0" labelOnly="1" outline="0" fieldPosition="0">
        <references count="2">
          <reference field="5" count="1" selected="0">
            <x v="2"/>
          </reference>
          <reference field="6" count="5">
            <x v="4"/>
            <x v="7"/>
            <x v="10"/>
            <x v="11"/>
            <x v="13"/>
          </reference>
        </references>
      </pivotArea>
    </format>
    <format dxfId="335">
      <pivotArea dataOnly="0" labelOnly="1" outline="0" fieldPosition="0">
        <references count="2">
          <reference field="5" count="1" selected="0">
            <x v="3"/>
          </reference>
          <reference field="6" count="4">
            <x v="7"/>
            <x v="10"/>
            <x v="11"/>
            <x v="13"/>
          </reference>
        </references>
      </pivotArea>
    </format>
    <format dxfId="334">
      <pivotArea dataOnly="0" labelOnly="1" outline="0" fieldPosition="0">
        <references count="2">
          <reference field="5" count="1" selected="0">
            <x v="0"/>
          </reference>
          <reference field="6" count="1">
            <x v="5"/>
          </reference>
        </references>
      </pivotArea>
    </format>
    <format dxfId="333">
      <pivotArea dataOnly="0" labelOnly="1" outline="0" fieldPosition="0">
        <references count="2">
          <reference field="5" count="1" selected="0">
            <x v="1"/>
          </reference>
          <reference field="6" count="13">
            <x v="0"/>
            <x v="1"/>
            <x v="2"/>
            <x v="3"/>
            <x v="6"/>
            <x v="8"/>
            <x v="9"/>
            <x v="11"/>
            <x v="12"/>
            <x v="14"/>
            <x v="15"/>
            <x v="16"/>
            <x v="17"/>
          </reference>
        </references>
      </pivotArea>
    </format>
    <format dxfId="332">
      <pivotArea dataOnly="0" labelOnly="1" outline="0" fieldPosition="0">
        <references count="2">
          <reference field="5" count="1" selected="0">
            <x v="2"/>
          </reference>
          <reference field="6" count="5">
            <x v="4"/>
            <x v="7"/>
            <x v="10"/>
            <x v="11"/>
            <x v="13"/>
          </reference>
        </references>
      </pivotArea>
    </format>
    <format dxfId="331">
      <pivotArea dataOnly="0" labelOnly="1" outline="0" fieldPosition="0">
        <references count="2">
          <reference field="5" count="1" selected="0">
            <x v="3"/>
          </reference>
          <reference field="6" count="4">
            <x v="7"/>
            <x v="10"/>
            <x v="11"/>
            <x v="13"/>
          </reference>
        </references>
      </pivotArea>
    </format>
    <format dxfId="330">
      <pivotArea dataOnly="0" labelOnly="1" outline="0" fieldPosition="0">
        <references count="4">
          <reference field="4" count="1" selected="0">
            <x v="2"/>
          </reference>
          <reference field="5" count="1" selected="0">
            <x v="0"/>
          </reference>
          <reference field="6" count="1" selected="0">
            <x v="5"/>
          </reference>
          <reference field="31" count="1">
            <x v="17"/>
          </reference>
        </references>
      </pivotArea>
    </format>
    <format dxfId="329">
      <pivotArea dataOnly="0" labelOnly="1" outline="0" fieldPosition="0">
        <references count="4">
          <reference field="4" count="1" selected="0">
            <x v="55"/>
          </reference>
          <reference field="5" count="1" selected="0">
            <x v="0"/>
          </reference>
          <reference field="6" count="1" selected="0">
            <x v="5"/>
          </reference>
          <reference field="31" count="1">
            <x v="14"/>
          </reference>
        </references>
      </pivotArea>
    </format>
    <format dxfId="328">
      <pivotArea dataOnly="0" labelOnly="1" outline="0" fieldPosition="0">
        <references count="4">
          <reference field="4" count="1" selected="0">
            <x v="56"/>
          </reference>
          <reference field="5" count="1" selected="0">
            <x v="0"/>
          </reference>
          <reference field="6" count="1" selected="0">
            <x v="5"/>
          </reference>
          <reference field="31" count="1">
            <x v="13"/>
          </reference>
        </references>
      </pivotArea>
    </format>
    <format dxfId="327">
      <pivotArea dataOnly="0" labelOnly="1" outline="0" fieldPosition="0">
        <references count="4">
          <reference field="4" count="1" selected="0">
            <x v="57"/>
          </reference>
          <reference field="5" count="1" selected="0">
            <x v="0"/>
          </reference>
          <reference field="6" count="1" selected="0">
            <x v="5"/>
          </reference>
          <reference field="31" count="1">
            <x v="15"/>
          </reference>
        </references>
      </pivotArea>
    </format>
    <format dxfId="326">
      <pivotArea dataOnly="0" labelOnly="1" outline="0" fieldPosition="0">
        <references count="4">
          <reference field="4" count="1" selected="0">
            <x v="49"/>
          </reference>
          <reference field="5" count="1" selected="0">
            <x v="1"/>
          </reference>
          <reference field="6" count="1" selected="0">
            <x v="0"/>
          </reference>
          <reference field="31" count="1">
            <x v="16"/>
          </reference>
        </references>
      </pivotArea>
    </format>
    <format dxfId="325">
      <pivotArea dataOnly="0" labelOnly="1" outline="0" fieldPosition="0">
        <references count="4">
          <reference field="4" count="1" selected="0">
            <x v="34"/>
          </reference>
          <reference field="5" count="1" selected="0">
            <x v="1"/>
          </reference>
          <reference field="6" count="1" selected="0">
            <x v="1"/>
          </reference>
          <reference field="31" count="1">
            <x v="15"/>
          </reference>
        </references>
      </pivotArea>
    </format>
    <format dxfId="324">
      <pivotArea dataOnly="0" labelOnly="1" outline="0" fieldPosition="0">
        <references count="4">
          <reference field="4" count="1" selected="0">
            <x v="48"/>
          </reference>
          <reference field="5" count="1" selected="0">
            <x v="1"/>
          </reference>
          <reference field="6" count="1" selected="0">
            <x v="2"/>
          </reference>
          <reference field="31" count="1">
            <x v="11"/>
          </reference>
        </references>
      </pivotArea>
    </format>
    <format dxfId="323">
      <pivotArea dataOnly="0" labelOnly="1" outline="0" fieldPosition="0">
        <references count="4">
          <reference field="4" count="1" selected="0">
            <x v="51"/>
          </reference>
          <reference field="5" count="1" selected="0">
            <x v="1"/>
          </reference>
          <reference field="6" count="1" selected="0">
            <x v="3"/>
          </reference>
          <reference field="31" count="1">
            <x v="15"/>
          </reference>
        </references>
      </pivotArea>
    </format>
    <format dxfId="322">
      <pivotArea dataOnly="0" labelOnly="1" outline="0" fieldPosition="0">
        <references count="4">
          <reference field="4" count="1" selected="0">
            <x v="44"/>
          </reference>
          <reference field="5" count="1" selected="0">
            <x v="1"/>
          </reference>
          <reference field="6" count="1" selected="0">
            <x v="6"/>
          </reference>
          <reference field="31" count="1">
            <x v="11"/>
          </reference>
        </references>
      </pivotArea>
    </format>
    <format dxfId="321">
      <pivotArea dataOnly="0" labelOnly="1" outline="0" fieldPosition="0">
        <references count="4">
          <reference field="4" count="1" selected="0">
            <x v="63"/>
          </reference>
          <reference field="5" count="1" selected="0">
            <x v="1"/>
          </reference>
          <reference field="6" count="1" selected="0">
            <x v="6"/>
          </reference>
          <reference field="31" count="1">
            <x v="15"/>
          </reference>
        </references>
      </pivotArea>
    </format>
    <format dxfId="320">
      <pivotArea dataOnly="0" labelOnly="1" outline="0" fieldPosition="0">
        <references count="4">
          <reference field="4" count="1" selected="0">
            <x v="14"/>
          </reference>
          <reference field="5" count="1" selected="0">
            <x v="1"/>
          </reference>
          <reference field="6" count="1" selected="0">
            <x v="8"/>
          </reference>
          <reference field="31" count="1">
            <x v="4"/>
          </reference>
        </references>
      </pivotArea>
    </format>
    <format dxfId="319">
      <pivotArea dataOnly="0" labelOnly="1" outline="0" fieldPosition="0">
        <references count="4">
          <reference field="4" count="1" selected="0">
            <x v="38"/>
          </reference>
          <reference field="5" count="1" selected="0">
            <x v="1"/>
          </reference>
          <reference field="6" count="1" selected="0">
            <x v="9"/>
          </reference>
          <reference field="31" count="1">
            <x v="9"/>
          </reference>
        </references>
      </pivotArea>
    </format>
    <format dxfId="318">
      <pivotArea dataOnly="0" labelOnly="1" outline="0" fieldPosition="0">
        <references count="4">
          <reference field="4" count="1" selected="0">
            <x v="19"/>
          </reference>
          <reference field="5" count="1" selected="0">
            <x v="1"/>
          </reference>
          <reference field="6" count="1" selected="0">
            <x v="11"/>
          </reference>
          <reference field="31" count="1">
            <x v="13"/>
          </reference>
        </references>
      </pivotArea>
    </format>
    <format dxfId="317">
      <pivotArea dataOnly="0" labelOnly="1" outline="0" fieldPosition="0">
        <references count="4">
          <reference field="4" count="1" selected="0">
            <x v="40"/>
          </reference>
          <reference field="5" count="1" selected="0">
            <x v="1"/>
          </reference>
          <reference field="6" count="1" selected="0">
            <x v="11"/>
          </reference>
          <reference field="31" count="1">
            <x v="10"/>
          </reference>
        </references>
      </pivotArea>
    </format>
    <format dxfId="316">
      <pivotArea dataOnly="0" labelOnly="1" outline="0" fieldPosition="0">
        <references count="4">
          <reference field="4" count="1" selected="0">
            <x v="42"/>
          </reference>
          <reference field="5" count="1" selected="0">
            <x v="1"/>
          </reference>
          <reference field="6" count="1" selected="0">
            <x v="11"/>
          </reference>
          <reference field="31" count="1">
            <x v="15"/>
          </reference>
        </references>
      </pivotArea>
    </format>
    <format dxfId="315">
      <pivotArea dataOnly="0" labelOnly="1" outline="0" fieldPosition="0">
        <references count="4">
          <reference field="4" count="1" selected="0">
            <x v="0"/>
          </reference>
          <reference field="5" count="1" selected="0">
            <x v="1"/>
          </reference>
          <reference field="6" count="1" selected="0">
            <x v="12"/>
          </reference>
          <reference field="31" count="1">
            <x v="21"/>
          </reference>
        </references>
      </pivotArea>
    </format>
    <format dxfId="314">
      <pivotArea dataOnly="0" labelOnly="1" outline="0" fieldPosition="0">
        <references count="4">
          <reference field="4" count="1" selected="0">
            <x v="61"/>
          </reference>
          <reference field="5" count="1" selected="0">
            <x v="1"/>
          </reference>
          <reference field="6" count="1" selected="0">
            <x v="12"/>
          </reference>
          <reference field="31" count="1">
            <x v="15"/>
          </reference>
        </references>
      </pivotArea>
    </format>
    <format dxfId="313">
      <pivotArea dataOnly="0" labelOnly="1" outline="0" fieldPosition="0">
        <references count="4">
          <reference field="4" count="1" selected="0">
            <x v="50"/>
          </reference>
          <reference field="5" count="1" selected="0">
            <x v="1"/>
          </reference>
          <reference field="6" count="1" selected="0">
            <x v="14"/>
          </reference>
          <reference field="31" count="1">
            <x v="0"/>
          </reference>
        </references>
      </pivotArea>
    </format>
    <format dxfId="312">
      <pivotArea dataOnly="0" labelOnly="1" outline="0" fieldPosition="0">
        <references count="4">
          <reference field="4" count="1" selected="0">
            <x v="33"/>
          </reference>
          <reference field="5" count="1" selected="0">
            <x v="1"/>
          </reference>
          <reference field="6" count="1" selected="0">
            <x v="15"/>
          </reference>
          <reference field="31" count="1">
            <x v="5"/>
          </reference>
        </references>
      </pivotArea>
    </format>
    <format dxfId="311">
      <pivotArea dataOnly="0" labelOnly="1" outline="0" fieldPosition="0">
        <references count="4">
          <reference field="4" count="1" selected="0">
            <x v="39"/>
          </reference>
          <reference field="5" count="1" selected="0">
            <x v="1"/>
          </reference>
          <reference field="6" count="1" selected="0">
            <x v="15"/>
          </reference>
          <reference field="31" count="1">
            <x v="2"/>
          </reference>
        </references>
      </pivotArea>
    </format>
    <format dxfId="310">
      <pivotArea dataOnly="0" labelOnly="1" outline="0" fieldPosition="0">
        <references count="4">
          <reference field="4" count="1" selected="0">
            <x v="53"/>
          </reference>
          <reference field="5" count="1" selected="0">
            <x v="1"/>
          </reference>
          <reference field="6" count="1" selected="0">
            <x v="15"/>
          </reference>
          <reference field="31" count="1">
            <x v="19"/>
          </reference>
        </references>
      </pivotArea>
    </format>
    <format dxfId="309">
      <pivotArea dataOnly="0" labelOnly="1" outline="0" fieldPosition="0">
        <references count="4">
          <reference field="4" count="1" selected="0">
            <x v="54"/>
          </reference>
          <reference field="5" count="1" selected="0">
            <x v="1"/>
          </reference>
          <reference field="6" count="1" selected="0">
            <x v="15"/>
          </reference>
          <reference field="31" count="1">
            <x v="15"/>
          </reference>
        </references>
      </pivotArea>
    </format>
    <format dxfId="308">
      <pivotArea dataOnly="0" labelOnly="1" outline="0" fieldPosition="0">
        <references count="4">
          <reference field="4" count="1" selected="0">
            <x v="7"/>
          </reference>
          <reference field="5" count="1" selected="0">
            <x v="2"/>
          </reference>
          <reference field="6" count="1" selected="0">
            <x v="7"/>
          </reference>
          <reference field="31" count="1">
            <x v="23"/>
          </reference>
        </references>
      </pivotArea>
    </format>
    <format dxfId="307">
      <pivotArea dataOnly="0" labelOnly="1" outline="0" fieldPosition="0">
        <references count="4">
          <reference field="4" count="1" selected="0">
            <x v="8"/>
          </reference>
          <reference field="5" count="1" selected="0">
            <x v="2"/>
          </reference>
          <reference field="6" count="1" selected="0">
            <x v="7"/>
          </reference>
          <reference field="31" count="1">
            <x v="15"/>
          </reference>
        </references>
      </pivotArea>
    </format>
    <format dxfId="306">
      <pivotArea dataOnly="0" labelOnly="1" outline="0" fieldPosition="0">
        <references count="4">
          <reference field="4" count="1" selected="0">
            <x v="17"/>
          </reference>
          <reference field="5" count="1" selected="0">
            <x v="2"/>
          </reference>
          <reference field="6" count="1" selected="0">
            <x v="10"/>
          </reference>
          <reference field="31" count="1">
            <x v="17"/>
          </reference>
        </references>
      </pivotArea>
    </format>
    <format dxfId="305">
      <pivotArea dataOnly="0" labelOnly="1" outline="0" fieldPosition="0">
        <references count="4">
          <reference field="4" count="1" selected="0">
            <x v="21"/>
          </reference>
          <reference field="5" count="1" selected="0">
            <x v="2"/>
          </reference>
          <reference field="6" count="1" selected="0">
            <x v="10"/>
          </reference>
          <reference field="31" count="1">
            <x v="7"/>
          </reference>
        </references>
      </pivotArea>
    </format>
    <format dxfId="304">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303">
      <pivotArea dataOnly="0" labelOnly="1" outline="0" fieldPosition="0">
        <references count="4">
          <reference field="4" count="1" selected="0">
            <x v="1"/>
          </reference>
          <reference field="5" count="1" selected="0">
            <x v="2"/>
          </reference>
          <reference field="6" count="1" selected="0">
            <x v="11"/>
          </reference>
          <reference field="31" count="1">
            <x v="19"/>
          </reference>
        </references>
      </pivotArea>
    </format>
    <format dxfId="302">
      <pivotArea dataOnly="0" labelOnly="1" outline="0" fieldPosition="0">
        <references count="4">
          <reference field="4" count="1" selected="0">
            <x v="3"/>
          </reference>
          <reference field="5" count="1" selected="0">
            <x v="2"/>
          </reference>
          <reference field="6" count="1" selected="0">
            <x v="11"/>
          </reference>
          <reference field="31" count="1">
            <x v="20"/>
          </reference>
        </references>
      </pivotArea>
    </format>
    <format dxfId="301">
      <pivotArea dataOnly="0" labelOnly="1" outline="0" fieldPosition="0">
        <references count="4">
          <reference field="4" count="1" selected="0">
            <x v="24"/>
          </reference>
          <reference field="5" count="1" selected="0">
            <x v="2"/>
          </reference>
          <reference field="6" count="1" selected="0">
            <x v="11"/>
          </reference>
          <reference field="31" count="1">
            <x v="18"/>
          </reference>
        </references>
      </pivotArea>
    </format>
    <format dxfId="300">
      <pivotArea dataOnly="0" labelOnly="1" outline="0" fieldPosition="0">
        <references count="4">
          <reference field="4" count="1" selected="0">
            <x v="47"/>
          </reference>
          <reference field="5" count="1" selected="0">
            <x v="2"/>
          </reference>
          <reference field="6" count="1" selected="0">
            <x v="11"/>
          </reference>
          <reference field="31" count="1">
            <x v="4"/>
          </reference>
        </references>
      </pivotArea>
    </format>
    <format dxfId="299">
      <pivotArea dataOnly="0" labelOnly="1" outline="0" fieldPosition="0">
        <references count="4">
          <reference field="4" count="1" selected="0">
            <x v="5"/>
          </reference>
          <reference field="5" count="1" selected="0">
            <x v="2"/>
          </reference>
          <reference field="6" count="1" selected="0">
            <x v="13"/>
          </reference>
          <reference field="31" count="1">
            <x v="8"/>
          </reference>
        </references>
      </pivotArea>
    </format>
    <format dxfId="298">
      <pivotArea dataOnly="0" labelOnly="1" outline="0" fieldPosition="0">
        <references count="4">
          <reference field="4" count="1" selected="0">
            <x v="10"/>
          </reference>
          <reference field="5" count="1" selected="0">
            <x v="2"/>
          </reference>
          <reference field="6" count="1" selected="0">
            <x v="13"/>
          </reference>
          <reference field="31" count="1">
            <x v="15"/>
          </reference>
        </references>
      </pivotArea>
    </format>
    <format dxfId="297">
      <pivotArea dataOnly="0" labelOnly="1" outline="0" fieldPosition="0">
        <references count="4">
          <reference field="4" count="1" selected="0">
            <x v="6"/>
          </reference>
          <reference field="5" count="1" selected="0">
            <x v="3"/>
          </reference>
          <reference field="6" count="1" selected="0">
            <x v="7"/>
          </reference>
          <reference field="31" count="1">
            <x v="17"/>
          </reference>
        </references>
      </pivotArea>
    </format>
    <format dxfId="296">
      <pivotArea dataOnly="0" labelOnly="1" outline="0" fieldPosition="0">
        <references count="4">
          <reference field="4" count="1" selected="0">
            <x v="37"/>
          </reference>
          <reference field="5" count="1" selected="0">
            <x v="3"/>
          </reference>
          <reference field="6" count="1" selected="0">
            <x v="10"/>
          </reference>
          <reference field="31" count="1">
            <x v="7"/>
          </reference>
        </references>
      </pivotArea>
    </format>
    <format dxfId="295">
      <pivotArea dataOnly="0" labelOnly="1" outline="0" fieldPosition="0">
        <references count="4">
          <reference field="4" count="1" selected="0">
            <x v="62"/>
          </reference>
          <reference field="5" count="1" selected="0">
            <x v="3"/>
          </reference>
          <reference field="6" count="1" selected="0">
            <x v="11"/>
          </reference>
          <reference field="31" count="1">
            <x v="15"/>
          </reference>
        </references>
      </pivotArea>
    </format>
    <format dxfId="294">
      <pivotArea dataOnly="0" labelOnly="1" outline="0" fieldPosition="0">
        <references count="4">
          <reference field="4" count="1" selected="0">
            <x v="4"/>
          </reference>
          <reference field="5" count="1" selected="0">
            <x v="3"/>
          </reference>
          <reference field="6" count="1" selected="0">
            <x v="13"/>
          </reference>
          <reference field="31" count="1">
            <x v="22"/>
          </reference>
        </references>
      </pivotArea>
    </format>
    <format dxfId="293">
      <pivotArea dataOnly="0" labelOnly="1" outline="0" fieldPosition="0">
        <references count="5">
          <reference field="4" count="1" selected="0">
            <x v="2"/>
          </reference>
          <reference field="5" count="1" selected="0">
            <x v="0"/>
          </reference>
          <reference field="6" count="1" selected="0">
            <x v="5"/>
          </reference>
          <reference field="31" count="1" selected="0">
            <x v="17"/>
          </reference>
          <reference field="36" count="1">
            <x v="0"/>
          </reference>
        </references>
      </pivotArea>
    </format>
    <format dxfId="292">
      <pivotArea dataOnly="0" labelOnly="1" outline="0" fieldPosition="0">
        <references count="5">
          <reference field="4" count="1" selected="0">
            <x v="55"/>
          </reference>
          <reference field="5" count="1" selected="0">
            <x v="0"/>
          </reference>
          <reference field="6" count="1" selected="0">
            <x v="5"/>
          </reference>
          <reference field="31" count="1" selected="0">
            <x v="14"/>
          </reference>
          <reference field="36" count="1">
            <x v="16"/>
          </reference>
        </references>
      </pivotArea>
    </format>
    <format dxfId="291">
      <pivotArea dataOnly="0" labelOnly="1" outline="0" fieldPosition="0">
        <references count="5">
          <reference field="4" count="1" selected="0">
            <x v="56"/>
          </reference>
          <reference field="5" count="1" selected="0">
            <x v="0"/>
          </reference>
          <reference field="6" count="1" selected="0">
            <x v="5"/>
          </reference>
          <reference field="31" count="1" selected="0">
            <x v="13"/>
          </reference>
          <reference field="36" count="1">
            <x v="0"/>
          </reference>
        </references>
      </pivotArea>
    </format>
    <format dxfId="290">
      <pivotArea dataOnly="0" labelOnly="1" outline="0" fieldPosition="0">
        <references count="5">
          <reference field="4" count="1" selected="0">
            <x v="57"/>
          </reference>
          <reference field="5" count="1" selected="0">
            <x v="0"/>
          </reference>
          <reference field="6" count="1" selected="0">
            <x v="5"/>
          </reference>
          <reference field="31" count="1" selected="0">
            <x v="15"/>
          </reference>
          <reference field="36" count="1">
            <x v="4"/>
          </reference>
        </references>
      </pivotArea>
    </format>
    <format dxfId="289">
      <pivotArea dataOnly="0" labelOnly="1" outline="0" fieldPosition="0">
        <references count="5">
          <reference field="4" count="1" selected="0">
            <x v="58"/>
          </reference>
          <reference field="5" count="1" selected="0">
            <x v="0"/>
          </reference>
          <reference field="6" count="1" selected="0">
            <x v="5"/>
          </reference>
          <reference field="31" count="1" selected="0">
            <x v="15"/>
          </reference>
          <reference field="36" count="1">
            <x v="6"/>
          </reference>
        </references>
      </pivotArea>
    </format>
    <format dxfId="288">
      <pivotArea dataOnly="0" labelOnly="1" outline="0" fieldPosition="0">
        <references count="5">
          <reference field="4" count="1" selected="0">
            <x v="49"/>
          </reference>
          <reference field="5" count="1" selected="0">
            <x v="1"/>
          </reference>
          <reference field="6" count="1" selected="0">
            <x v="0"/>
          </reference>
          <reference field="31" count="1" selected="0">
            <x v="16"/>
          </reference>
          <reference field="36" count="1">
            <x v="17"/>
          </reference>
        </references>
      </pivotArea>
    </format>
    <format dxfId="287">
      <pivotArea dataOnly="0" labelOnly="1" outline="0" fieldPosition="0">
        <references count="5">
          <reference field="4" count="1" selected="0">
            <x v="34"/>
          </reference>
          <reference field="5" count="1" selected="0">
            <x v="1"/>
          </reference>
          <reference field="6" count="1" selected="0">
            <x v="1"/>
          </reference>
          <reference field="31" count="1" selected="0">
            <x v="15"/>
          </reference>
          <reference field="36" count="1">
            <x v="0"/>
          </reference>
        </references>
      </pivotArea>
    </format>
    <format dxfId="286">
      <pivotArea dataOnly="0" labelOnly="1" outline="0" fieldPosition="0">
        <references count="5">
          <reference field="4" count="1" selected="0">
            <x v="48"/>
          </reference>
          <reference field="5" count="1" selected="0">
            <x v="1"/>
          </reference>
          <reference field="6" count="1" selected="0">
            <x v="2"/>
          </reference>
          <reference field="31" count="1" selected="0">
            <x v="11"/>
          </reference>
          <reference field="36" count="1">
            <x v="0"/>
          </reference>
        </references>
      </pivotArea>
    </format>
    <format dxfId="285">
      <pivotArea dataOnly="0" labelOnly="1" outline="0" fieldPosition="0">
        <references count="5">
          <reference field="4" count="1" selected="0">
            <x v="51"/>
          </reference>
          <reference field="5" count="1" selected="0">
            <x v="1"/>
          </reference>
          <reference field="6" count="1" selected="0">
            <x v="3"/>
          </reference>
          <reference field="31" count="1" selected="0">
            <x v="15"/>
          </reference>
          <reference field="36" count="1">
            <x v="11"/>
          </reference>
        </references>
      </pivotArea>
    </format>
    <format dxfId="284">
      <pivotArea dataOnly="0" labelOnly="1" outline="0" fieldPosition="0">
        <references count="5">
          <reference field="4" count="1" selected="0">
            <x v="44"/>
          </reference>
          <reference field="5" count="1" selected="0">
            <x v="1"/>
          </reference>
          <reference field="6" count="1" selected="0">
            <x v="6"/>
          </reference>
          <reference field="31" count="1" selected="0">
            <x v="11"/>
          </reference>
          <reference field="36" count="1">
            <x v="0"/>
          </reference>
        </references>
      </pivotArea>
    </format>
    <format dxfId="283">
      <pivotArea dataOnly="0" labelOnly="1" outline="0" fieldPosition="0">
        <references count="5">
          <reference field="4" count="1" selected="0">
            <x v="63"/>
          </reference>
          <reference field="5" count="1" selected="0">
            <x v="1"/>
          </reference>
          <reference field="6" count="1" selected="0">
            <x v="6"/>
          </reference>
          <reference field="31" count="1" selected="0">
            <x v="15"/>
          </reference>
          <reference field="36" count="1">
            <x v="6"/>
          </reference>
        </references>
      </pivotArea>
    </format>
    <format dxfId="282">
      <pivotArea dataOnly="0" labelOnly="1" outline="0" fieldPosition="0">
        <references count="5">
          <reference field="4" count="1" selected="0">
            <x v="14"/>
          </reference>
          <reference field="5" count="1" selected="0">
            <x v="1"/>
          </reference>
          <reference field="6" count="1" selected="0">
            <x v="8"/>
          </reference>
          <reference field="31" count="1" selected="0">
            <x v="4"/>
          </reference>
          <reference field="36" count="1">
            <x v="5"/>
          </reference>
        </references>
      </pivotArea>
    </format>
    <format dxfId="281">
      <pivotArea dataOnly="0" labelOnly="1" outline="0" fieldPosition="0">
        <references count="5">
          <reference field="4" count="1" selected="0">
            <x v="38"/>
          </reference>
          <reference field="5" count="1" selected="0">
            <x v="1"/>
          </reference>
          <reference field="6" count="1" selected="0">
            <x v="9"/>
          </reference>
          <reference field="31" count="1" selected="0">
            <x v="9"/>
          </reference>
          <reference field="36" count="1">
            <x v="9"/>
          </reference>
        </references>
      </pivotArea>
    </format>
    <format dxfId="280">
      <pivotArea dataOnly="0" labelOnly="1" outline="0" fieldPosition="0">
        <references count="5">
          <reference field="4" count="1" selected="0">
            <x v="19"/>
          </reference>
          <reference field="5" count="1" selected="0">
            <x v="1"/>
          </reference>
          <reference field="6" count="1" selected="0">
            <x v="11"/>
          </reference>
          <reference field="31" count="1" selected="0">
            <x v="13"/>
          </reference>
          <reference field="36" count="1">
            <x v="12"/>
          </reference>
        </references>
      </pivotArea>
    </format>
    <format dxfId="279">
      <pivotArea dataOnly="0" labelOnly="1" outline="0" fieldPosition="0">
        <references count="5">
          <reference field="4" count="1" selected="0">
            <x v="40"/>
          </reference>
          <reference field="5" count="1" selected="0">
            <x v="1"/>
          </reference>
          <reference field="6" count="1" selected="0">
            <x v="11"/>
          </reference>
          <reference field="31" count="1" selected="0">
            <x v="10"/>
          </reference>
          <reference field="36" count="1">
            <x v="0"/>
          </reference>
        </references>
      </pivotArea>
    </format>
    <format dxfId="278">
      <pivotArea dataOnly="0" labelOnly="1" outline="0" fieldPosition="0">
        <references count="5">
          <reference field="4" count="1" selected="0">
            <x v="42"/>
          </reference>
          <reference field="5" count="1" selected="0">
            <x v="1"/>
          </reference>
          <reference field="6" count="1" selected="0">
            <x v="11"/>
          </reference>
          <reference field="31" count="1" selected="0">
            <x v="15"/>
          </reference>
          <reference field="36" count="1">
            <x v="17"/>
          </reference>
        </references>
      </pivotArea>
    </format>
    <format dxfId="277">
      <pivotArea dataOnly="0" labelOnly="1" outline="0" fieldPosition="0">
        <references count="5">
          <reference field="4" count="1" selected="0">
            <x v="0"/>
          </reference>
          <reference field="5" count="1" selected="0">
            <x v="1"/>
          </reference>
          <reference field="6" count="1" selected="0">
            <x v="12"/>
          </reference>
          <reference field="31" count="1" selected="0">
            <x v="21"/>
          </reference>
          <reference field="36" count="1">
            <x v="19"/>
          </reference>
        </references>
      </pivotArea>
    </format>
    <format dxfId="276">
      <pivotArea dataOnly="0" labelOnly="1" outline="0" fieldPosition="0">
        <references count="5">
          <reference field="4" count="1" selected="0">
            <x v="61"/>
          </reference>
          <reference field="5" count="1" selected="0">
            <x v="1"/>
          </reference>
          <reference field="6" count="1" selected="0">
            <x v="12"/>
          </reference>
          <reference field="31" count="1" selected="0">
            <x v="15"/>
          </reference>
          <reference field="36" count="1">
            <x v="10"/>
          </reference>
        </references>
      </pivotArea>
    </format>
    <format dxfId="275">
      <pivotArea dataOnly="0" labelOnly="1" outline="0" fieldPosition="0">
        <references count="5">
          <reference field="4" count="1" selected="0">
            <x v="50"/>
          </reference>
          <reference field="5" count="1" selected="0">
            <x v="1"/>
          </reference>
          <reference field="6" count="1" selected="0">
            <x v="14"/>
          </reference>
          <reference field="31" count="1" selected="0">
            <x v="0"/>
          </reference>
          <reference field="36" count="1">
            <x v="0"/>
          </reference>
        </references>
      </pivotArea>
    </format>
    <format dxfId="274">
      <pivotArea dataOnly="0" labelOnly="1" outline="0" fieldPosition="0">
        <references count="5">
          <reference field="4" count="1" selected="0">
            <x v="33"/>
          </reference>
          <reference field="5" count="1" selected="0">
            <x v="1"/>
          </reference>
          <reference field="6" count="1" selected="0">
            <x v="15"/>
          </reference>
          <reference field="31" count="1" selected="0">
            <x v="5"/>
          </reference>
          <reference field="36" count="1">
            <x v="3"/>
          </reference>
        </references>
      </pivotArea>
    </format>
    <format dxfId="273">
      <pivotArea dataOnly="0" labelOnly="1" outline="0" fieldPosition="0">
        <references count="5">
          <reference field="4" count="1" selected="0">
            <x v="39"/>
          </reference>
          <reference field="5" count="1" selected="0">
            <x v="1"/>
          </reference>
          <reference field="6" count="1" selected="0">
            <x v="15"/>
          </reference>
          <reference field="31" count="1" selected="0">
            <x v="2"/>
          </reference>
          <reference field="36" count="1">
            <x v="1"/>
          </reference>
        </references>
      </pivotArea>
    </format>
    <format dxfId="272">
      <pivotArea dataOnly="0" labelOnly="1" outline="0" fieldPosition="0">
        <references count="5">
          <reference field="4" count="1" selected="0">
            <x v="53"/>
          </reference>
          <reference field="5" count="1" selected="0">
            <x v="1"/>
          </reference>
          <reference field="6" count="1" selected="0">
            <x v="15"/>
          </reference>
          <reference field="31" count="1" selected="0">
            <x v="19"/>
          </reference>
          <reference field="36" count="1">
            <x v="0"/>
          </reference>
        </references>
      </pivotArea>
    </format>
    <format dxfId="271">
      <pivotArea dataOnly="0" labelOnly="1" outline="0" fieldPosition="0">
        <references count="5">
          <reference field="4" count="1" selected="0">
            <x v="54"/>
          </reference>
          <reference field="5" count="1" selected="0">
            <x v="1"/>
          </reference>
          <reference field="6" count="1" selected="0">
            <x v="15"/>
          </reference>
          <reference field="31" count="1" selected="0">
            <x v="15"/>
          </reference>
          <reference field="36" count="1">
            <x v="10"/>
          </reference>
        </references>
      </pivotArea>
    </format>
    <format dxfId="270">
      <pivotArea dataOnly="0" labelOnly="1" outline="0" fieldPosition="0">
        <references count="5">
          <reference field="4" count="1" selected="0">
            <x v="9"/>
          </reference>
          <reference field="5" count="1" selected="0">
            <x v="1"/>
          </reference>
          <reference field="6" count="1" selected="0">
            <x v="16"/>
          </reference>
          <reference field="31" count="1" selected="0">
            <x v="15"/>
          </reference>
          <reference field="36" count="1">
            <x v="0"/>
          </reference>
        </references>
      </pivotArea>
    </format>
    <format dxfId="269">
      <pivotArea dataOnly="0" labelOnly="1" outline="0" fieldPosition="0">
        <references count="5">
          <reference field="4" count="1" selected="0">
            <x v="52"/>
          </reference>
          <reference field="5" count="1" selected="0">
            <x v="1"/>
          </reference>
          <reference field="6" count="1" selected="0">
            <x v="17"/>
          </reference>
          <reference field="31" count="1" selected="0">
            <x v="15"/>
          </reference>
          <reference field="36" count="1">
            <x v="17"/>
          </reference>
        </references>
      </pivotArea>
    </format>
    <format dxfId="268">
      <pivotArea dataOnly="0" labelOnly="1" outline="0" fieldPosition="0">
        <references count="5">
          <reference field="4" count="1" selected="0">
            <x v="35"/>
          </reference>
          <reference field="5" count="1" selected="0">
            <x v="2"/>
          </reference>
          <reference field="6" count="1" selected="0">
            <x v="4"/>
          </reference>
          <reference field="31" count="1" selected="0">
            <x v="15"/>
          </reference>
          <reference field="36" count="1">
            <x v="10"/>
          </reference>
        </references>
      </pivotArea>
    </format>
    <format dxfId="267">
      <pivotArea dataOnly="0" labelOnly="1" outline="0" fieldPosition="0">
        <references count="5">
          <reference field="4" count="1" selected="0">
            <x v="7"/>
          </reference>
          <reference field="5" count="1" selected="0">
            <x v="2"/>
          </reference>
          <reference field="6" count="1" selected="0">
            <x v="7"/>
          </reference>
          <reference field="31" count="1" selected="0">
            <x v="23"/>
          </reference>
          <reference field="36" count="1">
            <x v="20"/>
          </reference>
        </references>
      </pivotArea>
    </format>
    <format dxfId="266">
      <pivotArea dataOnly="0" labelOnly="1" outline="0" fieldPosition="0">
        <references count="5">
          <reference field="4" count="1" selected="0">
            <x v="8"/>
          </reference>
          <reference field="5" count="1" selected="0">
            <x v="2"/>
          </reference>
          <reference field="6" count="1" selected="0">
            <x v="7"/>
          </reference>
          <reference field="31" count="1" selected="0">
            <x v="15"/>
          </reference>
          <reference field="36" count="1">
            <x v="2"/>
          </reference>
        </references>
      </pivotArea>
    </format>
    <format dxfId="265">
      <pivotArea dataOnly="0" labelOnly="1" outline="0" fieldPosition="0">
        <references count="5">
          <reference field="4" count="1" selected="0">
            <x v="17"/>
          </reference>
          <reference field="5" count="1" selected="0">
            <x v="2"/>
          </reference>
          <reference field="6" count="1" selected="0">
            <x v="10"/>
          </reference>
          <reference field="31" count="1" selected="0">
            <x v="17"/>
          </reference>
          <reference field="36" count="1">
            <x v="0"/>
          </reference>
        </references>
      </pivotArea>
    </format>
    <format dxfId="264">
      <pivotArea dataOnly="0" labelOnly="1" outline="0" fieldPosition="0">
        <references count="5">
          <reference field="4" count="1" selected="0">
            <x v="21"/>
          </reference>
          <reference field="5" count="1" selected="0">
            <x v="2"/>
          </reference>
          <reference field="6" count="1" selected="0">
            <x v="10"/>
          </reference>
          <reference field="31" count="1" selected="0">
            <x v="7"/>
          </reference>
          <reference field="36" count="1">
            <x v="13"/>
          </reference>
        </references>
      </pivotArea>
    </format>
    <format dxfId="263">
      <pivotArea dataOnly="0" labelOnly="1" outline="0" fieldPosition="0">
        <references count="5">
          <reference field="4" count="1" selected="0">
            <x v="59"/>
          </reference>
          <reference field="5" count="1" selected="0">
            <x v="2"/>
          </reference>
          <reference field="6" count="1" selected="0">
            <x v="10"/>
          </reference>
          <reference field="31" count="1" selected="0">
            <x v="15"/>
          </reference>
          <reference field="36" count="1">
            <x v="8"/>
          </reference>
        </references>
      </pivotArea>
    </format>
    <format dxfId="262">
      <pivotArea dataOnly="0" labelOnly="1" outline="0" fieldPosition="0">
        <references count="5">
          <reference field="4" count="1" selected="0">
            <x v="60"/>
          </reference>
          <reference field="5" count="1" selected="0">
            <x v="2"/>
          </reference>
          <reference field="6" count="1" selected="0">
            <x v="10"/>
          </reference>
          <reference field="31" count="1" selected="0">
            <x v="15"/>
          </reference>
          <reference field="36" count="1">
            <x v="0"/>
          </reference>
        </references>
      </pivotArea>
    </format>
    <format dxfId="261">
      <pivotArea dataOnly="0" labelOnly="1" outline="0" fieldPosition="0">
        <references count="5">
          <reference field="4" count="1" selected="0">
            <x v="1"/>
          </reference>
          <reference field="5" count="1" selected="0">
            <x v="2"/>
          </reference>
          <reference field="6" count="1" selected="0">
            <x v="11"/>
          </reference>
          <reference field="31" count="1" selected="0">
            <x v="19"/>
          </reference>
          <reference field="36" count="1">
            <x v="0"/>
          </reference>
        </references>
      </pivotArea>
    </format>
    <format dxfId="260">
      <pivotArea dataOnly="0" labelOnly="1" outline="0" fieldPosition="0">
        <references count="5">
          <reference field="4" count="1" selected="0">
            <x v="3"/>
          </reference>
          <reference field="5" count="1" selected="0">
            <x v="2"/>
          </reference>
          <reference field="6" count="1" selected="0">
            <x v="11"/>
          </reference>
          <reference field="31" count="1" selected="0">
            <x v="20"/>
          </reference>
          <reference field="36" count="1">
            <x v="0"/>
          </reference>
        </references>
      </pivotArea>
    </format>
    <format dxfId="259">
      <pivotArea dataOnly="0" labelOnly="1" outline="0" fieldPosition="0">
        <references count="5">
          <reference field="4" count="1" selected="0">
            <x v="24"/>
          </reference>
          <reference field="5" count="1" selected="0">
            <x v="2"/>
          </reference>
          <reference field="6" count="1" selected="0">
            <x v="11"/>
          </reference>
          <reference field="31" count="1" selected="0">
            <x v="18"/>
          </reference>
          <reference field="36" count="1">
            <x v="0"/>
          </reference>
        </references>
      </pivotArea>
    </format>
    <format dxfId="258">
      <pivotArea dataOnly="0" labelOnly="1" outline="0" fieldPosition="0">
        <references count="5">
          <reference field="4" count="1" selected="0">
            <x v="47"/>
          </reference>
          <reference field="5" count="1" selected="0">
            <x v="2"/>
          </reference>
          <reference field="6" count="1" selected="0">
            <x v="11"/>
          </reference>
          <reference field="31" count="1" selected="0">
            <x v="4"/>
          </reference>
          <reference field="36" count="1">
            <x v="4"/>
          </reference>
        </references>
      </pivotArea>
    </format>
    <format dxfId="257">
      <pivotArea dataOnly="0" labelOnly="1" outline="0" fieldPosition="0">
        <references count="5">
          <reference field="4" count="1" selected="0">
            <x v="5"/>
          </reference>
          <reference field="5" count="1" selected="0">
            <x v="2"/>
          </reference>
          <reference field="6" count="1" selected="0">
            <x v="13"/>
          </reference>
          <reference field="31" count="1" selected="0">
            <x v="8"/>
          </reference>
          <reference field="36" count="1">
            <x v="15"/>
          </reference>
        </references>
      </pivotArea>
    </format>
    <format dxfId="256">
      <pivotArea dataOnly="0" labelOnly="1" outline="0" fieldPosition="0">
        <references count="5">
          <reference field="4" count="1" selected="0">
            <x v="10"/>
          </reference>
          <reference field="5" count="1" selected="0">
            <x v="2"/>
          </reference>
          <reference field="6" count="1" selected="0">
            <x v="13"/>
          </reference>
          <reference field="31" count="1" selected="0">
            <x v="15"/>
          </reference>
          <reference field="36" count="1">
            <x v="17"/>
          </reference>
        </references>
      </pivotArea>
    </format>
    <format dxfId="255">
      <pivotArea dataOnly="0" labelOnly="1" outline="0" fieldPosition="0">
        <references count="5">
          <reference field="4" count="1" selected="0">
            <x v="6"/>
          </reference>
          <reference field="5" count="1" selected="0">
            <x v="3"/>
          </reference>
          <reference field="6" count="1" selected="0">
            <x v="7"/>
          </reference>
          <reference field="31" count="1" selected="0">
            <x v="17"/>
          </reference>
          <reference field="36" count="1">
            <x v="0"/>
          </reference>
        </references>
      </pivotArea>
    </format>
    <format dxfId="254">
      <pivotArea dataOnly="0" labelOnly="1" outline="0" fieldPosition="0">
        <references count="5">
          <reference field="4" count="1" selected="0">
            <x v="37"/>
          </reference>
          <reference field="5" count="1" selected="0">
            <x v="3"/>
          </reference>
          <reference field="6" count="1" selected="0">
            <x v="10"/>
          </reference>
          <reference field="31" count="1" selected="0">
            <x v="7"/>
          </reference>
          <reference field="36" count="1">
            <x v="14"/>
          </reference>
        </references>
      </pivotArea>
    </format>
    <format dxfId="253">
      <pivotArea dataOnly="0" labelOnly="1" outline="0" fieldPosition="0">
        <references count="5">
          <reference field="4" count="1" selected="0">
            <x v="62"/>
          </reference>
          <reference field="5" count="1" selected="0">
            <x v="3"/>
          </reference>
          <reference field="6" count="1" selected="0">
            <x v="11"/>
          </reference>
          <reference field="31" count="1" selected="0">
            <x v="15"/>
          </reference>
          <reference field="36" count="1">
            <x v="17"/>
          </reference>
        </references>
      </pivotArea>
    </format>
    <format dxfId="252">
      <pivotArea dataOnly="0" labelOnly="1" outline="0" fieldPosition="0">
        <references count="5">
          <reference field="4" count="1" selected="0">
            <x v="4"/>
          </reference>
          <reference field="5" count="1" selected="0">
            <x v="3"/>
          </reference>
          <reference field="6" count="1" selected="0">
            <x v="13"/>
          </reference>
          <reference field="31" count="1" selected="0">
            <x v="22"/>
          </reference>
          <reference field="36" count="1">
            <x v="0"/>
          </reference>
        </references>
      </pivotArea>
    </format>
    <format dxfId="251">
      <pivotArea dataOnly="0" labelOnly="1" outline="0" fieldPosition="0">
        <references count="4">
          <reference field="4" count="1" selected="0">
            <x v="2"/>
          </reference>
          <reference field="5" count="1" selected="0">
            <x v="0"/>
          </reference>
          <reference field="6" count="1" selected="0">
            <x v="5"/>
          </reference>
          <reference field="31" count="1">
            <x v="17"/>
          </reference>
        </references>
      </pivotArea>
    </format>
    <format dxfId="250">
      <pivotArea dataOnly="0" labelOnly="1" outline="0" fieldPosition="0">
        <references count="4">
          <reference field="4" count="1" selected="0">
            <x v="55"/>
          </reference>
          <reference field="5" count="1" selected="0">
            <x v="0"/>
          </reference>
          <reference field="6" count="1" selected="0">
            <x v="5"/>
          </reference>
          <reference field="31" count="1">
            <x v="14"/>
          </reference>
        </references>
      </pivotArea>
    </format>
    <format dxfId="249">
      <pivotArea dataOnly="0" labelOnly="1" outline="0" fieldPosition="0">
        <references count="4">
          <reference field="4" count="1" selected="0">
            <x v="56"/>
          </reference>
          <reference field="5" count="1" selected="0">
            <x v="0"/>
          </reference>
          <reference field="6" count="1" selected="0">
            <x v="5"/>
          </reference>
          <reference field="31" count="1">
            <x v="13"/>
          </reference>
        </references>
      </pivotArea>
    </format>
    <format dxfId="248">
      <pivotArea dataOnly="0" labelOnly="1" outline="0" fieldPosition="0">
        <references count="4">
          <reference field="4" count="1" selected="0">
            <x v="57"/>
          </reference>
          <reference field="5" count="1" selected="0">
            <x v="0"/>
          </reference>
          <reference field="6" count="1" selected="0">
            <x v="5"/>
          </reference>
          <reference field="31" count="1">
            <x v="15"/>
          </reference>
        </references>
      </pivotArea>
    </format>
    <format dxfId="247">
      <pivotArea dataOnly="0" labelOnly="1" outline="0" fieldPosition="0">
        <references count="4">
          <reference field="4" count="1" selected="0">
            <x v="49"/>
          </reference>
          <reference field="5" count="1" selected="0">
            <x v="1"/>
          </reference>
          <reference field="6" count="1" selected="0">
            <x v="0"/>
          </reference>
          <reference field="31" count="1">
            <x v="16"/>
          </reference>
        </references>
      </pivotArea>
    </format>
    <format dxfId="246">
      <pivotArea dataOnly="0" labelOnly="1" outline="0" fieldPosition="0">
        <references count="4">
          <reference field="4" count="1" selected="0">
            <x v="34"/>
          </reference>
          <reference field="5" count="1" selected="0">
            <x v="1"/>
          </reference>
          <reference field="6" count="1" selected="0">
            <x v="1"/>
          </reference>
          <reference field="31" count="1">
            <x v="15"/>
          </reference>
        </references>
      </pivotArea>
    </format>
    <format dxfId="245">
      <pivotArea dataOnly="0" labelOnly="1" outline="0" fieldPosition="0">
        <references count="4">
          <reference field="4" count="1" selected="0">
            <x v="48"/>
          </reference>
          <reference field="5" count="1" selected="0">
            <x v="1"/>
          </reference>
          <reference field="6" count="1" selected="0">
            <x v="2"/>
          </reference>
          <reference field="31" count="1">
            <x v="11"/>
          </reference>
        </references>
      </pivotArea>
    </format>
    <format dxfId="244">
      <pivotArea dataOnly="0" labelOnly="1" outline="0" fieldPosition="0">
        <references count="4">
          <reference field="4" count="1" selected="0">
            <x v="51"/>
          </reference>
          <reference field="5" count="1" selected="0">
            <x v="1"/>
          </reference>
          <reference field="6" count="1" selected="0">
            <x v="3"/>
          </reference>
          <reference field="31" count="1">
            <x v="15"/>
          </reference>
        </references>
      </pivotArea>
    </format>
    <format dxfId="243">
      <pivotArea dataOnly="0" labelOnly="1" outline="0" fieldPosition="0">
        <references count="4">
          <reference field="4" count="1" selected="0">
            <x v="44"/>
          </reference>
          <reference field="5" count="1" selected="0">
            <x v="1"/>
          </reference>
          <reference field="6" count="1" selected="0">
            <x v="6"/>
          </reference>
          <reference field="31" count="1">
            <x v="11"/>
          </reference>
        </references>
      </pivotArea>
    </format>
    <format dxfId="242">
      <pivotArea dataOnly="0" labelOnly="1" outline="0" fieldPosition="0">
        <references count="4">
          <reference field="4" count="1" selected="0">
            <x v="63"/>
          </reference>
          <reference field="5" count="1" selected="0">
            <x v="1"/>
          </reference>
          <reference field="6" count="1" selected="0">
            <x v="6"/>
          </reference>
          <reference field="31" count="1">
            <x v="15"/>
          </reference>
        </references>
      </pivotArea>
    </format>
    <format dxfId="241">
      <pivotArea dataOnly="0" labelOnly="1" outline="0" fieldPosition="0">
        <references count="4">
          <reference field="4" count="1" selected="0">
            <x v="14"/>
          </reference>
          <reference field="5" count="1" selected="0">
            <x v="1"/>
          </reference>
          <reference field="6" count="1" selected="0">
            <x v="8"/>
          </reference>
          <reference field="31" count="1">
            <x v="4"/>
          </reference>
        </references>
      </pivotArea>
    </format>
    <format dxfId="240">
      <pivotArea dataOnly="0" labelOnly="1" outline="0" fieldPosition="0">
        <references count="4">
          <reference field="4" count="1" selected="0">
            <x v="38"/>
          </reference>
          <reference field="5" count="1" selected="0">
            <x v="1"/>
          </reference>
          <reference field="6" count="1" selected="0">
            <x v="9"/>
          </reference>
          <reference field="31" count="1">
            <x v="9"/>
          </reference>
        </references>
      </pivotArea>
    </format>
    <format dxfId="239">
      <pivotArea dataOnly="0" labelOnly="1" outline="0" fieldPosition="0">
        <references count="4">
          <reference field="4" count="1" selected="0">
            <x v="19"/>
          </reference>
          <reference field="5" count="1" selected="0">
            <x v="1"/>
          </reference>
          <reference field="6" count="1" selected="0">
            <x v="11"/>
          </reference>
          <reference field="31" count="1">
            <x v="13"/>
          </reference>
        </references>
      </pivotArea>
    </format>
    <format dxfId="238">
      <pivotArea dataOnly="0" labelOnly="1" outline="0" fieldPosition="0">
        <references count="4">
          <reference field="4" count="1" selected="0">
            <x v="40"/>
          </reference>
          <reference field="5" count="1" selected="0">
            <x v="1"/>
          </reference>
          <reference field="6" count="1" selected="0">
            <x v="11"/>
          </reference>
          <reference field="31" count="1">
            <x v="10"/>
          </reference>
        </references>
      </pivotArea>
    </format>
    <format dxfId="237">
      <pivotArea dataOnly="0" labelOnly="1" outline="0" fieldPosition="0">
        <references count="4">
          <reference field="4" count="1" selected="0">
            <x v="42"/>
          </reference>
          <reference field="5" count="1" selected="0">
            <x v="1"/>
          </reference>
          <reference field="6" count="1" selected="0">
            <x v="11"/>
          </reference>
          <reference field="31" count="1">
            <x v="15"/>
          </reference>
        </references>
      </pivotArea>
    </format>
    <format dxfId="236">
      <pivotArea dataOnly="0" labelOnly="1" outline="0" fieldPosition="0">
        <references count="4">
          <reference field="4" count="1" selected="0">
            <x v="0"/>
          </reference>
          <reference field="5" count="1" selected="0">
            <x v="1"/>
          </reference>
          <reference field="6" count="1" selected="0">
            <x v="12"/>
          </reference>
          <reference field="31" count="1">
            <x v="21"/>
          </reference>
        </references>
      </pivotArea>
    </format>
    <format dxfId="235">
      <pivotArea dataOnly="0" labelOnly="1" outline="0" fieldPosition="0">
        <references count="4">
          <reference field="4" count="1" selected="0">
            <x v="61"/>
          </reference>
          <reference field="5" count="1" selected="0">
            <x v="1"/>
          </reference>
          <reference field="6" count="1" selected="0">
            <x v="12"/>
          </reference>
          <reference field="31" count="1">
            <x v="15"/>
          </reference>
        </references>
      </pivotArea>
    </format>
    <format dxfId="234">
      <pivotArea dataOnly="0" labelOnly="1" outline="0" fieldPosition="0">
        <references count="4">
          <reference field="4" count="1" selected="0">
            <x v="50"/>
          </reference>
          <reference field="5" count="1" selected="0">
            <x v="1"/>
          </reference>
          <reference field="6" count="1" selected="0">
            <x v="14"/>
          </reference>
          <reference field="31" count="1">
            <x v="0"/>
          </reference>
        </references>
      </pivotArea>
    </format>
    <format dxfId="233">
      <pivotArea dataOnly="0" labelOnly="1" outline="0" fieldPosition="0">
        <references count="4">
          <reference field="4" count="1" selected="0">
            <x v="33"/>
          </reference>
          <reference field="5" count="1" selected="0">
            <x v="1"/>
          </reference>
          <reference field="6" count="1" selected="0">
            <x v="15"/>
          </reference>
          <reference field="31" count="1">
            <x v="5"/>
          </reference>
        </references>
      </pivotArea>
    </format>
    <format dxfId="232">
      <pivotArea dataOnly="0" labelOnly="1" outline="0" fieldPosition="0">
        <references count="4">
          <reference field="4" count="1" selected="0">
            <x v="39"/>
          </reference>
          <reference field="5" count="1" selected="0">
            <x v="1"/>
          </reference>
          <reference field="6" count="1" selected="0">
            <x v="15"/>
          </reference>
          <reference field="31" count="1">
            <x v="2"/>
          </reference>
        </references>
      </pivotArea>
    </format>
    <format dxfId="231">
      <pivotArea dataOnly="0" labelOnly="1" outline="0" fieldPosition="0">
        <references count="4">
          <reference field="4" count="1" selected="0">
            <x v="53"/>
          </reference>
          <reference field="5" count="1" selected="0">
            <x v="1"/>
          </reference>
          <reference field="6" count="1" selected="0">
            <x v="15"/>
          </reference>
          <reference field="31" count="1">
            <x v="19"/>
          </reference>
        </references>
      </pivotArea>
    </format>
    <format dxfId="230">
      <pivotArea dataOnly="0" labelOnly="1" outline="0" fieldPosition="0">
        <references count="4">
          <reference field="4" count="1" selected="0">
            <x v="54"/>
          </reference>
          <reference field="5" count="1" selected="0">
            <x v="1"/>
          </reference>
          <reference field="6" count="1" selected="0">
            <x v="15"/>
          </reference>
          <reference field="31" count="1">
            <x v="15"/>
          </reference>
        </references>
      </pivotArea>
    </format>
    <format dxfId="229">
      <pivotArea dataOnly="0" labelOnly="1" outline="0" fieldPosition="0">
        <references count="4">
          <reference field="4" count="1" selected="0">
            <x v="7"/>
          </reference>
          <reference field="5" count="1" selected="0">
            <x v="2"/>
          </reference>
          <reference field="6" count="1" selected="0">
            <x v="7"/>
          </reference>
          <reference field="31" count="1">
            <x v="23"/>
          </reference>
        </references>
      </pivotArea>
    </format>
    <format dxfId="228">
      <pivotArea dataOnly="0" labelOnly="1" outline="0" fieldPosition="0">
        <references count="4">
          <reference field="4" count="1" selected="0">
            <x v="8"/>
          </reference>
          <reference field="5" count="1" selected="0">
            <x v="2"/>
          </reference>
          <reference field="6" count="1" selected="0">
            <x v="7"/>
          </reference>
          <reference field="31" count="1">
            <x v="15"/>
          </reference>
        </references>
      </pivotArea>
    </format>
    <format dxfId="227">
      <pivotArea dataOnly="0" labelOnly="1" outline="0" fieldPosition="0">
        <references count="4">
          <reference field="4" count="1" selected="0">
            <x v="17"/>
          </reference>
          <reference field="5" count="1" selected="0">
            <x v="2"/>
          </reference>
          <reference field="6" count="1" selected="0">
            <x v="10"/>
          </reference>
          <reference field="31" count="1">
            <x v="17"/>
          </reference>
        </references>
      </pivotArea>
    </format>
    <format dxfId="226">
      <pivotArea dataOnly="0" labelOnly="1" outline="0" fieldPosition="0">
        <references count="4">
          <reference field="4" count="1" selected="0">
            <x v="21"/>
          </reference>
          <reference field="5" count="1" selected="0">
            <x v="2"/>
          </reference>
          <reference field="6" count="1" selected="0">
            <x v="10"/>
          </reference>
          <reference field="31" count="1">
            <x v="7"/>
          </reference>
        </references>
      </pivotArea>
    </format>
    <format dxfId="225">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224">
      <pivotArea dataOnly="0" labelOnly="1" outline="0" fieldPosition="0">
        <references count="4">
          <reference field="4" count="1" selected="0">
            <x v="1"/>
          </reference>
          <reference field="5" count="1" selected="0">
            <x v="2"/>
          </reference>
          <reference field="6" count="1" selected="0">
            <x v="11"/>
          </reference>
          <reference field="31" count="1">
            <x v="19"/>
          </reference>
        </references>
      </pivotArea>
    </format>
    <format dxfId="223">
      <pivotArea dataOnly="0" labelOnly="1" outline="0" fieldPosition="0">
        <references count="4">
          <reference field="4" count="1" selected="0">
            <x v="3"/>
          </reference>
          <reference field="5" count="1" selected="0">
            <x v="2"/>
          </reference>
          <reference field="6" count="1" selected="0">
            <x v="11"/>
          </reference>
          <reference field="31" count="1">
            <x v="20"/>
          </reference>
        </references>
      </pivotArea>
    </format>
    <format dxfId="222">
      <pivotArea dataOnly="0" labelOnly="1" outline="0" fieldPosition="0">
        <references count="4">
          <reference field="4" count="1" selected="0">
            <x v="24"/>
          </reference>
          <reference field="5" count="1" selected="0">
            <x v="2"/>
          </reference>
          <reference field="6" count="1" selected="0">
            <x v="11"/>
          </reference>
          <reference field="31" count="1">
            <x v="18"/>
          </reference>
        </references>
      </pivotArea>
    </format>
    <format dxfId="221">
      <pivotArea dataOnly="0" labelOnly="1" outline="0" fieldPosition="0">
        <references count="4">
          <reference field="4" count="1" selected="0">
            <x v="47"/>
          </reference>
          <reference field="5" count="1" selected="0">
            <x v="2"/>
          </reference>
          <reference field="6" count="1" selected="0">
            <x v="11"/>
          </reference>
          <reference field="31" count="1">
            <x v="4"/>
          </reference>
        </references>
      </pivotArea>
    </format>
    <format dxfId="220">
      <pivotArea dataOnly="0" labelOnly="1" outline="0" fieldPosition="0">
        <references count="4">
          <reference field="4" count="1" selected="0">
            <x v="5"/>
          </reference>
          <reference field="5" count="1" selected="0">
            <x v="2"/>
          </reference>
          <reference field="6" count="1" selected="0">
            <x v="13"/>
          </reference>
          <reference field="31" count="1">
            <x v="8"/>
          </reference>
        </references>
      </pivotArea>
    </format>
    <format dxfId="219">
      <pivotArea dataOnly="0" labelOnly="1" outline="0" fieldPosition="0">
        <references count="4">
          <reference field="4" count="1" selected="0">
            <x v="10"/>
          </reference>
          <reference field="5" count="1" selected="0">
            <x v="2"/>
          </reference>
          <reference field="6" count="1" selected="0">
            <x v="13"/>
          </reference>
          <reference field="31" count="1">
            <x v="15"/>
          </reference>
        </references>
      </pivotArea>
    </format>
    <format dxfId="218">
      <pivotArea dataOnly="0" labelOnly="1" outline="0" fieldPosition="0">
        <references count="4">
          <reference field="4" count="1" selected="0">
            <x v="6"/>
          </reference>
          <reference field="5" count="1" selected="0">
            <x v="3"/>
          </reference>
          <reference field="6" count="1" selected="0">
            <x v="7"/>
          </reference>
          <reference field="31" count="1">
            <x v="17"/>
          </reference>
        </references>
      </pivotArea>
    </format>
    <format dxfId="217">
      <pivotArea dataOnly="0" labelOnly="1" outline="0" fieldPosition="0">
        <references count="4">
          <reference field="4" count="1" selected="0">
            <x v="37"/>
          </reference>
          <reference field="5" count="1" selected="0">
            <x v="3"/>
          </reference>
          <reference field="6" count="1" selected="0">
            <x v="10"/>
          </reference>
          <reference field="31" count="1">
            <x v="7"/>
          </reference>
        </references>
      </pivotArea>
    </format>
    <format dxfId="216">
      <pivotArea dataOnly="0" labelOnly="1" outline="0" fieldPosition="0">
        <references count="4">
          <reference field="4" count="1" selected="0">
            <x v="62"/>
          </reference>
          <reference field="5" count="1" selected="0">
            <x v="3"/>
          </reference>
          <reference field="6" count="1" selected="0">
            <x v="11"/>
          </reference>
          <reference field="31" count="1">
            <x v="15"/>
          </reference>
        </references>
      </pivotArea>
    </format>
    <format dxfId="215">
      <pivotArea dataOnly="0" labelOnly="1" outline="0" fieldPosition="0">
        <references count="4">
          <reference field="4" count="1" selected="0">
            <x v="4"/>
          </reference>
          <reference field="5" count="1" selected="0">
            <x v="3"/>
          </reference>
          <reference field="6" count="1" selected="0">
            <x v="13"/>
          </reference>
          <reference field="31" count="1">
            <x v="22"/>
          </reference>
        </references>
      </pivotArea>
    </format>
    <format dxfId="214">
      <pivotArea dataOnly="0" labelOnly="1" outline="0" fieldPosition="0">
        <references count="5">
          <reference field="4" count="1" selected="0">
            <x v="2"/>
          </reference>
          <reference field="5" count="1" selected="0">
            <x v="0"/>
          </reference>
          <reference field="6" count="1" selected="0">
            <x v="5"/>
          </reference>
          <reference field="31" count="1" selected="0">
            <x v="17"/>
          </reference>
          <reference field="36" count="1">
            <x v="0"/>
          </reference>
        </references>
      </pivotArea>
    </format>
    <format dxfId="213">
      <pivotArea dataOnly="0" labelOnly="1" outline="0" fieldPosition="0">
        <references count="5">
          <reference field="4" count="1" selected="0">
            <x v="55"/>
          </reference>
          <reference field="5" count="1" selected="0">
            <x v="0"/>
          </reference>
          <reference field="6" count="1" selected="0">
            <x v="5"/>
          </reference>
          <reference field="31" count="1" selected="0">
            <x v="14"/>
          </reference>
          <reference field="36" count="1">
            <x v="16"/>
          </reference>
        </references>
      </pivotArea>
    </format>
    <format dxfId="212">
      <pivotArea dataOnly="0" labelOnly="1" outline="0" fieldPosition="0">
        <references count="5">
          <reference field="4" count="1" selected="0">
            <x v="56"/>
          </reference>
          <reference field="5" count="1" selected="0">
            <x v="0"/>
          </reference>
          <reference field="6" count="1" selected="0">
            <x v="5"/>
          </reference>
          <reference field="31" count="1" selected="0">
            <x v="13"/>
          </reference>
          <reference field="36" count="1">
            <x v="0"/>
          </reference>
        </references>
      </pivotArea>
    </format>
    <format dxfId="211">
      <pivotArea dataOnly="0" labelOnly="1" outline="0" fieldPosition="0">
        <references count="5">
          <reference field="4" count="1" selected="0">
            <x v="57"/>
          </reference>
          <reference field="5" count="1" selected="0">
            <x v="0"/>
          </reference>
          <reference field="6" count="1" selected="0">
            <x v="5"/>
          </reference>
          <reference field="31" count="1" selected="0">
            <x v="15"/>
          </reference>
          <reference field="36" count="1">
            <x v="4"/>
          </reference>
        </references>
      </pivotArea>
    </format>
    <format dxfId="210">
      <pivotArea dataOnly="0" labelOnly="1" outline="0" fieldPosition="0">
        <references count="5">
          <reference field="4" count="1" selected="0">
            <x v="58"/>
          </reference>
          <reference field="5" count="1" selected="0">
            <x v="0"/>
          </reference>
          <reference field="6" count="1" selected="0">
            <x v="5"/>
          </reference>
          <reference field="31" count="1" selected="0">
            <x v="15"/>
          </reference>
          <reference field="36" count="1">
            <x v="6"/>
          </reference>
        </references>
      </pivotArea>
    </format>
    <format dxfId="209">
      <pivotArea dataOnly="0" labelOnly="1" outline="0" fieldPosition="0">
        <references count="5">
          <reference field="4" count="1" selected="0">
            <x v="49"/>
          </reference>
          <reference field="5" count="1" selected="0">
            <x v="1"/>
          </reference>
          <reference field="6" count="1" selected="0">
            <x v="0"/>
          </reference>
          <reference field="31" count="1" selected="0">
            <x v="16"/>
          </reference>
          <reference field="36" count="1">
            <x v="17"/>
          </reference>
        </references>
      </pivotArea>
    </format>
    <format dxfId="208">
      <pivotArea dataOnly="0" labelOnly="1" outline="0" fieldPosition="0">
        <references count="5">
          <reference field="4" count="1" selected="0">
            <x v="34"/>
          </reference>
          <reference field="5" count="1" selected="0">
            <x v="1"/>
          </reference>
          <reference field="6" count="1" selected="0">
            <x v="1"/>
          </reference>
          <reference field="31" count="1" selected="0">
            <x v="15"/>
          </reference>
          <reference field="36" count="1">
            <x v="0"/>
          </reference>
        </references>
      </pivotArea>
    </format>
    <format dxfId="207">
      <pivotArea dataOnly="0" labelOnly="1" outline="0" fieldPosition="0">
        <references count="5">
          <reference field="4" count="1" selected="0">
            <x v="48"/>
          </reference>
          <reference field="5" count="1" selected="0">
            <x v="1"/>
          </reference>
          <reference field="6" count="1" selected="0">
            <x v="2"/>
          </reference>
          <reference field="31" count="1" selected="0">
            <x v="11"/>
          </reference>
          <reference field="36" count="1">
            <x v="0"/>
          </reference>
        </references>
      </pivotArea>
    </format>
    <format dxfId="206">
      <pivotArea dataOnly="0" labelOnly="1" outline="0" fieldPosition="0">
        <references count="5">
          <reference field="4" count="1" selected="0">
            <x v="51"/>
          </reference>
          <reference field="5" count="1" selected="0">
            <x v="1"/>
          </reference>
          <reference field="6" count="1" selected="0">
            <x v="3"/>
          </reference>
          <reference field="31" count="1" selected="0">
            <x v="15"/>
          </reference>
          <reference field="36" count="1">
            <x v="11"/>
          </reference>
        </references>
      </pivotArea>
    </format>
    <format dxfId="205">
      <pivotArea dataOnly="0" labelOnly="1" outline="0" fieldPosition="0">
        <references count="5">
          <reference field="4" count="1" selected="0">
            <x v="44"/>
          </reference>
          <reference field="5" count="1" selected="0">
            <x v="1"/>
          </reference>
          <reference field="6" count="1" selected="0">
            <x v="6"/>
          </reference>
          <reference field="31" count="1" selected="0">
            <x v="11"/>
          </reference>
          <reference field="36" count="1">
            <x v="0"/>
          </reference>
        </references>
      </pivotArea>
    </format>
    <format dxfId="204">
      <pivotArea dataOnly="0" labelOnly="1" outline="0" fieldPosition="0">
        <references count="5">
          <reference field="4" count="1" selected="0">
            <x v="63"/>
          </reference>
          <reference field="5" count="1" selected="0">
            <x v="1"/>
          </reference>
          <reference field="6" count="1" selected="0">
            <x v="6"/>
          </reference>
          <reference field="31" count="1" selected="0">
            <x v="15"/>
          </reference>
          <reference field="36" count="1">
            <x v="6"/>
          </reference>
        </references>
      </pivotArea>
    </format>
    <format dxfId="203">
      <pivotArea dataOnly="0" labelOnly="1" outline="0" fieldPosition="0">
        <references count="5">
          <reference field="4" count="1" selected="0">
            <x v="14"/>
          </reference>
          <reference field="5" count="1" selected="0">
            <x v="1"/>
          </reference>
          <reference field="6" count="1" selected="0">
            <x v="8"/>
          </reference>
          <reference field="31" count="1" selected="0">
            <x v="4"/>
          </reference>
          <reference field="36" count="1">
            <x v="5"/>
          </reference>
        </references>
      </pivotArea>
    </format>
    <format dxfId="202">
      <pivotArea dataOnly="0" labelOnly="1" outline="0" fieldPosition="0">
        <references count="5">
          <reference field="4" count="1" selected="0">
            <x v="38"/>
          </reference>
          <reference field="5" count="1" selected="0">
            <x v="1"/>
          </reference>
          <reference field="6" count="1" selected="0">
            <x v="9"/>
          </reference>
          <reference field="31" count="1" selected="0">
            <x v="9"/>
          </reference>
          <reference field="36" count="1">
            <x v="9"/>
          </reference>
        </references>
      </pivotArea>
    </format>
    <format dxfId="201">
      <pivotArea dataOnly="0" labelOnly="1" outline="0" fieldPosition="0">
        <references count="5">
          <reference field="4" count="1" selected="0">
            <x v="19"/>
          </reference>
          <reference field="5" count="1" selected="0">
            <x v="1"/>
          </reference>
          <reference field="6" count="1" selected="0">
            <x v="11"/>
          </reference>
          <reference field="31" count="1" selected="0">
            <x v="13"/>
          </reference>
          <reference field="36" count="1">
            <x v="12"/>
          </reference>
        </references>
      </pivotArea>
    </format>
    <format dxfId="200">
      <pivotArea dataOnly="0" labelOnly="1" outline="0" fieldPosition="0">
        <references count="5">
          <reference field="4" count="1" selected="0">
            <x v="40"/>
          </reference>
          <reference field="5" count="1" selected="0">
            <x v="1"/>
          </reference>
          <reference field="6" count="1" selected="0">
            <x v="11"/>
          </reference>
          <reference field="31" count="1" selected="0">
            <x v="10"/>
          </reference>
          <reference field="36" count="1">
            <x v="0"/>
          </reference>
        </references>
      </pivotArea>
    </format>
    <format dxfId="199">
      <pivotArea dataOnly="0" labelOnly="1" outline="0" fieldPosition="0">
        <references count="5">
          <reference field="4" count="1" selected="0">
            <x v="42"/>
          </reference>
          <reference field="5" count="1" selected="0">
            <x v="1"/>
          </reference>
          <reference field="6" count="1" selected="0">
            <x v="11"/>
          </reference>
          <reference field="31" count="1" selected="0">
            <x v="15"/>
          </reference>
          <reference field="36" count="1">
            <x v="17"/>
          </reference>
        </references>
      </pivotArea>
    </format>
    <format dxfId="198">
      <pivotArea dataOnly="0" labelOnly="1" outline="0" fieldPosition="0">
        <references count="5">
          <reference field="4" count="1" selected="0">
            <x v="0"/>
          </reference>
          <reference field="5" count="1" selected="0">
            <x v="1"/>
          </reference>
          <reference field="6" count="1" selected="0">
            <x v="12"/>
          </reference>
          <reference field="31" count="1" selected="0">
            <x v="21"/>
          </reference>
          <reference field="36" count="1">
            <x v="19"/>
          </reference>
        </references>
      </pivotArea>
    </format>
    <format dxfId="197">
      <pivotArea dataOnly="0" labelOnly="1" outline="0" fieldPosition="0">
        <references count="5">
          <reference field="4" count="1" selected="0">
            <x v="61"/>
          </reference>
          <reference field="5" count="1" selected="0">
            <x v="1"/>
          </reference>
          <reference field="6" count="1" selected="0">
            <x v="12"/>
          </reference>
          <reference field="31" count="1" selected="0">
            <x v="15"/>
          </reference>
          <reference field="36" count="1">
            <x v="10"/>
          </reference>
        </references>
      </pivotArea>
    </format>
    <format dxfId="196">
      <pivotArea dataOnly="0" labelOnly="1" outline="0" fieldPosition="0">
        <references count="5">
          <reference field="4" count="1" selected="0">
            <x v="50"/>
          </reference>
          <reference field="5" count="1" selected="0">
            <x v="1"/>
          </reference>
          <reference field="6" count="1" selected="0">
            <x v="14"/>
          </reference>
          <reference field="31" count="1" selected="0">
            <x v="0"/>
          </reference>
          <reference field="36" count="1">
            <x v="0"/>
          </reference>
        </references>
      </pivotArea>
    </format>
    <format dxfId="195">
      <pivotArea dataOnly="0" labelOnly="1" outline="0" fieldPosition="0">
        <references count="5">
          <reference field="4" count="1" selected="0">
            <x v="33"/>
          </reference>
          <reference field="5" count="1" selected="0">
            <x v="1"/>
          </reference>
          <reference field="6" count="1" selected="0">
            <x v="15"/>
          </reference>
          <reference field="31" count="1" selected="0">
            <x v="5"/>
          </reference>
          <reference field="36" count="1">
            <x v="3"/>
          </reference>
        </references>
      </pivotArea>
    </format>
    <format dxfId="194">
      <pivotArea dataOnly="0" labelOnly="1" outline="0" fieldPosition="0">
        <references count="5">
          <reference field="4" count="1" selected="0">
            <x v="39"/>
          </reference>
          <reference field="5" count="1" selected="0">
            <x v="1"/>
          </reference>
          <reference field="6" count="1" selected="0">
            <x v="15"/>
          </reference>
          <reference field="31" count="1" selected="0">
            <x v="2"/>
          </reference>
          <reference field="36" count="1">
            <x v="1"/>
          </reference>
        </references>
      </pivotArea>
    </format>
    <format dxfId="193">
      <pivotArea dataOnly="0" labelOnly="1" outline="0" fieldPosition="0">
        <references count="5">
          <reference field="4" count="1" selected="0">
            <x v="53"/>
          </reference>
          <reference field="5" count="1" selected="0">
            <x v="1"/>
          </reference>
          <reference field="6" count="1" selected="0">
            <x v="15"/>
          </reference>
          <reference field="31" count="1" selected="0">
            <x v="19"/>
          </reference>
          <reference field="36" count="1">
            <x v="0"/>
          </reference>
        </references>
      </pivotArea>
    </format>
    <format dxfId="192">
      <pivotArea dataOnly="0" labelOnly="1" outline="0" fieldPosition="0">
        <references count="5">
          <reference field="4" count="1" selected="0">
            <x v="54"/>
          </reference>
          <reference field="5" count="1" selected="0">
            <x v="1"/>
          </reference>
          <reference field="6" count="1" selected="0">
            <x v="15"/>
          </reference>
          <reference field="31" count="1" selected="0">
            <x v="15"/>
          </reference>
          <reference field="36" count="1">
            <x v="10"/>
          </reference>
        </references>
      </pivotArea>
    </format>
    <format dxfId="191">
      <pivotArea dataOnly="0" labelOnly="1" outline="0" fieldPosition="0">
        <references count="5">
          <reference field="4" count="1" selected="0">
            <x v="9"/>
          </reference>
          <reference field="5" count="1" selected="0">
            <x v="1"/>
          </reference>
          <reference field="6" count="1" selected="0">
            <x v="16"/>
          </reference>
          <reference field="31" count="1" selected="0">
            <x v="15"/>
          </reference>
          <reference field="36" count="1">
            <x v="0"/>
          </reference>
        </references>
      </pivotArea>
    </format>
    <format dxfId="190">
      <pivotArea dataOnly="0" labelOnly="1" outline="0" fieldPosition="0">
        <references count="5">
          <reference field="4" count="1" selected="0">
            <x v="52"/>
          </reference>
          <reference field="5" count="1" selected="0">
            <x v="1"/>
          </reference>
          <reference field="6" count="1" selected="0">
            <x v="17"/>
          </reference>
          <reference field="31" count="1" selected="0">
            <x v="15"/>
          </reference>
          <reference field="36" count="1">
            <x v="17"/>
          </reference>
        </references>
      </pivotArea>
    </format>
    <format dxfId="189">
      <pivotArea dataOnly="0" labelOnly="1" outline="0" fieldPosition="0">
        <references count="5">
          <reference field="4" count="1" selected="0">
            <x v="35"/>
          </reference>
          <reference field="5" count="1" selected="0">
            <x v="2"/>
          </reference>
          <reference field="6" count="1" selected="0">
            <x v="4"/>
          </reference>
          <reference field="31" count="1" selected="0">
            <x v="15"/>
          </reference>
          <reference field="36" count="1">
            <x v="10"/>
          </reference>
        </references>
      </pivotArea>
    </format>
    <format dxfId="188">
      <pivotArea dataOnly="0" labelOnly="1" outline="0" fieldPosition="0">
        <references count="5">
          <reference field="4" count="1" selected="0">
            <x v="7"/>
          </reference>
          <reference field="5" count="1" selected="0">
            <x v="2"/>
          </reference>
          <reference field="6" count="1" selected="0">
            <x v="7"/>
          </reference>
          <reference field="31" count="1" selected="0">
            <x v="23"/>
          </reference>
          <reference field="36" count="1">
            <x v="20"/>
          </reference>
        </references>
      </pivotArea>
    </format>
    <format dxfId="187">
      <pivotArea dataOnly="0" labelOnly="1" outline="0" fieldPosition="0">
        <references count="5">
          <reference field="4" count="1" selected="0">
            <x v="8"/>
          </reference>
          <reference field="5" count="1" selected="0">
            <x v="2"/>
          </reference>
          <reference field="6" count="1" selected="0">
            <x v="7"/>
          </reference>
          <reference field="31" count="1" selected="0">
            <x v="15"/>
          </reference>
          <reference field="36" count="1">
            <x v="2"/>
          </reference>
        </references>
      </pivotArea>
    </format>
    <format dxfId="186">
      <pivotArea dataOnly="0" labelOnly="1" outline="0" fieldPosition="0">
        <references count="5">
          <reference field="4" count="1" selected="0">
            <x v="17"/>
          </reference>
          <reference field="5" count="1" selected="0">
            <x v="2"/>
          </reference>
          <reference field="6" count="1" selected="0">
            <x v="10"/>
          </reference>
          <reference field="31" count="1" selected="0">
            <x v="17"/>
          </reference>
          <reference field="36" count="1">
            <x v="0"/>
          </reference>
        </references>
      </pivotArea>
    </format>
    <format dxfId="185">
      <pivotArea dataOnly="0" labelOnly="1" outline="0" fieldPosition="0">
        <references count="5">
          <reference field="4" count="1" selected="0">
            <x v="21"/>
          </reference>
          <reference field="5" count="1" selected="0">
            <x v="2"/>
          </reference>
          <reference field="6" count="1" selected="0">
            <x v="10"/>
          </reference>
          <reference field="31" count="1" selected="0">
            <x v="7"/>
          </reference>
          <reference field="36" count="1">
            <x v="13"/>
          </reference>
        </references>
      </pivotArea>
    </format>
    <format dxfId="184">
      <pivotArea dataOnly="0" labelOnly="1" outline="0" fieldPosition="0">
        <references count="5">
          <reference field="4" count="1" selected="0">
            <x v="59"/>
          </reference>
          <reference field="5" count="1" selected="0">
            <x v="2"/>
          </reference>
          <reference field="6" count="1" selected="0">
            <x v="10"/>
          </reference>
          <reference field="31" count="1" selected="0">
            <x v="15"/>
          </reference>
          <reference field="36" count="1">
            <x v="8"/>
          </reference>
        </references>
      </pivotArea>
    </format>
    <format dxfId="183">
      <pivotArea dataOnly="0" labelOnly="1" outline="0" fieldPosition="0">
        <references count="5">
          <reference field="4" count="1" selected="0">
            <x v="60"/>
          </reference>
          <reference field="5" count="1" selected="0">
            <x v="2"/>
          </reference>
          <reference field="6" count="1" selected="0">
            <x v="10"/>
          </reference>
          <reference field="31" count="1" selected="0">
            <x v="15"/>
          </reference>
          <reference field="36" count="1">
            <x v="0"/>
          </reference>
        </references>
      </pivotArea>
    </format>
    <format dxfId="182">
      <pivotArea dataOnly="0" labelOnly="1" outline="0" fieldPosition="0">
        <references count="5">
          <reference field="4" count="1" selected="0">
            <x v="1"/>
          </reference>
          <reference field="5" count="1" selected="0">
            <x v="2"/>
          </reference>
          <reference field="6" count="1" selected="0">
            <x v="11"/>
          </reference>
          <reference field="31" count="1" selected="0">
            <x v="19"/>
          </reference>
          <reference field="36" count="1">
            <x v="0"/>
          </reference>
        </references>
      </pivotArea>
    </format>
    <format dxfId="181">
      <pivotArea dataOnly="0" labelOnly="1" outline="0" fieldPosition="0">
        <references count="5">
          <reference field="4" count="1" selected="0">
            <x v="3"/>
          </reference>
          <reference field="5" count="1" selected="0">
            <x v="2"/>
          </reference>
          <reference field="6" count="1" selected="0">
            <x v="11"/>
          </reference>
          <reference field="31" count="1" selected="0">
            <x v="20"/>
          </reference>
          <reference field="36" count="1">
            <x v="0"/>
          </reference>
        </references>
      </pivotArea>
    </format>
    <format dxfId="180">
      <pivotArea dataOnly="0" labelOnly="1" outline="0" fieldPosition="0">
        <references count="5">
          <reference field="4" count="1" selected="0">
            <x v="24"/>
          </reference>
          <reference field="5" count="1" selected="0">
            <x v="2"/>
          </reference>
          <reference field="6" count="1" selected="0">
            <x v="11"/>
          </reference>
          <reference field="31" count="1" selected="0">
            <x v="18"/>
          </reference>
          <reference field="36" count="1">
            <x v="0"/>
          </reference>
        </references>
      </pivotArea>
    </format>
    <format dxfId="179">
      <pivotArea dataOnly="0" labelOnly="1" outline="0" fieldPosition="0">
        <references count="5">
          <reference field="4" count="1" selected="0">
            <x v="47"/>
          </reference>
          <reference field="5" count="1" selected="0">
            <x v="2"/>
          </reference>
          <reference field="6" count="1" selected="0">
            <x v="11"/>
          </reference>
          <reference field="31" count="1" selected="0">
            <x v="4"/>
          </reference>
          <reference field="36" count="1">
            <x v="4"/>
          </reference>
        </references>
      </pivotArea>
    </format>
    <format dxfId="178">
      <pivotArea dataOnly="0" labelOnly="1" outline="0" fieldPosition="0">
        <references count="5">
          <reference field="4" count="1" selected="0">
            <x v="5"/>
          </reference>
          <reference field="5" count="1" selected="0">
            <x v="2"/>
          </reference>
          <reference field="6" count="1" selected="0">
            <x v="13"/>
          </reference>
          <reference field="31" count="1" selected="0">
            <x v="8"/>
          </reference>
          <reference field="36" count="1">
            <x v="15"/>
          </reference>
        </references>
      </pivotArea>
    </format>
    <format dxfId="177">
      <pivotArea dataOnly="0" labelOnly="1" outline="0" fieldPosition="0">
        <references count="5">
          <reference field="4" count="1" selected="0">
            <x v="10"/>
          </reference>
          <reference field="5" count="1" selected="0">
            <x v="2"/>
          </reference>
          <reference field="6" count="1" selected="0">
            <x v="13"/>
          </reference>
          <reference field="31" count="1" selected="0">
            <x v="15"/>
          </reference>
          <reference field="36" count="1">
            <x v="17"/>
          </reference>
        </references>
      </pivotArea>
    </format>
    <format dxfId="176">
      <pivotArea dataOnly="0" labelOnly="1" outline="0" fieldPosition="0">
        <references count="5">
          <reference field="4" count="1" selected="0">
            <x v="6"/>
          </reference>
          <reference field="5" count="1" selected="0">
            <x v="3"/>
          </reference>
          <reference field="6" count="1" selected="0">
            <x v="7"/>
          </reference>
          <reference field="31" count="1" selected="0">
            <x v="17"/>
          </reference>
          <reference field="36" count="1">
            <x v="0"/>
          </reference>
        </references>
      </pivotArea>
    </format>
    <format dxfId="175">
      <pivotArea dataOnly="0" labelOnly="1" outline="0" fieldPosition="0">
        <references count="5">
          <reference field="4" count="1" selected="0">
            <x v="37"/>
          </reference>
          <reference field="5" count="1" selected="0">
            <x v="3"/>
          </reference>
          <reference field="6" count="1" selected="0">
            <x v="10"/>
          </reference>
          <reference field="31" count="1" selected="0">
            <x v="7"/>
          </reference>
          <reference field="36" count="1">
            <x v="14"/>
          </reference>
        </references>
      </pivotArea>
    </format>
    <format dxfId="174">
      <pivotArea dataOnly="0" labelOnly="1" outline="0" fieldPosition="0">
        <references count="5">
          <reference field="4" count="1" selected="0">
            <x v="62"/>
          </reference>
          <reference field="5" count="1" selected="0">
            <x v="3"/>
          </reference>
          <reference field="6" count="1" selected="0">
            <x v="11"/>
          </reference>
          <reference field="31" count="1" selected="0">
            <x v="15"/>
          </reference>
          <reference field="36" count="1">
            <x v="17"/>
          </reference>
        </references>
      </pivotArea>
    </format>
    <format dxfId="173">
      <pivotArea dataOnly="0" labelOnly="1" outline="0" fieldPosition="0">
        <references count="5">
          <reference field="4" count="1" selected="0">
            <x v="4"/>
          </reference>
          <reference field="5" count="1" selected="0">
            <x v="3"/>
          </reference>
          <reference field="6" count="1" selected="0">
            <x v="13"/>
          </reference>
          <reference field="31" count="1" selected="0">
            <x v="22"/>
          </reference>
          <reference field="36" count="1">
            <x v="0"/>
          </reference>
        </references>
      </pivotArea>
    </format>
    <format dxfId="172">
      <pivotArea dataOnly="0" labelOnly="1" outline="0" fieldPosition="0">
        <references count="4">
          <reference field="4" count="1" selected="0">
            <x v="2"/>
          </reference>
          <reference field="5" count="1" selected="0">
            <x v="0"/>
          </reference>
          <reference field="6" count="1" selected="0">
            <x v="5"/>
          </reference>
          <reference field="31" count="1">
            <x v="17"/>
          </reference>
        </references>
      </pivotArea>
    </format>
    <format dxfId="171">
      <pivotArea dataOnly="0" labelOnly="1" outline="0" fieldPosition="0">
        <references count="4">
          <reference field="4" count="1" selected="0">
            <x v="55"/>
          </reference>
          <reference field="5" count="1" selected="0">
            <x v="0"/>
          </reference>
          <reference field="6" count="1" selected="0">
            <x v="5"/>
          </reference>
          <reference field="31" count="1">
            <x v="14"/>
          </reference>
        </references>
      </pivotArea>
    </format>
    <format dxfId="170">
      <pivotArea dataOnly="0" labelOnly="1" outline="0" fieldPosition="0">
        <references count="4">
          <reference field="4" count="1" selected="0">
            <x v="56"/>
          </reference>
          <reference field="5" count="1" selected="0">
            <x v="0"/>
          </reference>
          <reference field="6" count="1" selected="0">
            <x v="5"/>
          </reference>
          <reference field="31" count="1">
            <x v="13"/>
          </reference>
        </references>
      </pivotArea>
    </format>
    <format dxfId="169">
      <pivotArea dataOnly="0" labelOnly="1" outline="0" fieldPosition="0">
        <references count="4">
          <reference field="4" count="1" selected="0">
            <x v="57"/>
          </reference>
          <reference field="5" count="1" selected="0">
            <x v="0"/>
          </reference>
          <reference field="6" count="1" selected="0">
            <x v="5"/>
          </reference>
          <reference field="31" count="1">
            <x v="15"/>
          </reference>
        </references>
      </pivotArea>
    </format>
    <format dxfId="168">
      <pivotArea dataOnly="0" labelOnly="1" outline="0" fieldPosition="0">
        <references count="4">
          <reference field="4" count="1" selected="0">
            <x v="49"/>
          </reference>
          <reference field="5" count="1" selected="0">
            <x v="1"/>
          </reference>
          <reference field="6" count="1" selected="0">
            <x v="0"/>
          </reference>
          <reference field="31" count="1">
            <x v="16"/>
          </reference>
        </references>
      </pivotArea>
    </format>
    <format dxfId="167">
      <pivotArea dataOnly="0" labelOnly="1" outline="0" fieldPosition="0">
        <references count="4">
          <reference field="4" count="1" selected="0">
            <x v="34"/>
          </reference>
          <reference field="5" count="1" selected="0">
            <x v="1"/>
          </reference>
          <reference field="6" count="1" selected="0">
            <x v="1"/>
          </reference>
          <reference field="31" count="1">
            <x v="15"/>
          </reference>
        </references>
      </pivotArea>
    </format>
    <format dxfId="166">
      <pivotArea dataOnly="0" labelOnly="1" outline="0" fieldPosition="0">
        <references count="4">
          <reference field="4" count="1" selected="0">
            <x v="48"/>
          </reference>
          <reference field="5" count="1" selected="0">
            <x v="1"/>
          </reference>
          <reference field="6" count="1" selected="0">
            <x v="2"/>
          </reference>
          <reference field="31" count="1">
            <x v="11"/>
          </reference>
        </references>
      </pivotArea>
    </format>
    <format dxfId="165">
      <pivotArea dataOnly="0" labelOnly="1" outline="0" fieldPosition="0">
        <references count="4">
          <reference field="4" count="1" selected="0">
            <x v="51"/>
          </reference>
          <reference field="5" count="1" selected="0">
            <x v="1"/>
          </reference>
          <reference field="6" count="1" selected="0">
            <x v="3"/>
          </reference>
          <reference field="31" count="1">
            <x v="15"/>
          </reference>
        </references>
      </pivotArea>
    </format>
    <format dxfId="164">
      <pivotArea dataOnly="0" labelOnly="1" outline="0" fieldPosition="0">
        <references count="4">
          <reference field="4" count="1" selected="0">
            <x v="44"/>
          </reference>
          <reference field="5" count="1" selected="0">
            <x v="1"/>
          </reference>
          <reference field="6" count="1" selected="0">
            <x v="6"/>
          </reference>
          <reference field="31" count="1">
            <x v="11"/>
          </reference>
        </references>
      </pivotArea>
    </format>
    <format dxfId="163">
      <pivotArea dataOnly="0" labelOnly="1" outline="0" fieldPosition="0">
        <references count="4">
          <reference field="4" count="1" selected="0">
            <x v="63"/>
          </reference>
          <reference field="5" count="1" selected="0">
            <x v="1"/>
          </reference>
          <reference field="6" count="1" selected="0">
            <x v="6"/>
          </reference>
          <reference field="31" count="1">
            <x v="15"/>
          </reference>
        </references>
      </pivotArea>
    </format>
    <format dxfId="162">
      <pivotArea dataOnly="0" labelOnly="1" outline="0" fieldPosition="0">
        <references count="4">
          <reference field="4" count="1" selected="0">
            <x v="14"/>
          </reference>
          <reference field="5" count="1" selected="0">
            <x v="1"/>
          </reference>
          <reference field="6" count="1" selected="0">
            <x v="8"/>
          </reference>
          <reference field="31" count="1">
            <x v="4"/>
          </reference>
        </references>
      </pivotArea>
    </format>
    <format dxfId="161">
      <pivotArea dataOnly="0" labelOnly="1" outline="0" fieldPosition="0">
        <references count="4">
          <reference field="4" count="1" selected="0">
            <x v="38"/>
          </reference>
          <reference field="5" count="1" selected="0">
            <x v="1"/>
          </reference>
          <reference field="6" count="1" selected="0">
            <x v="9"/>
          </reference>
          <reference field="31" count="1">
            <x v="9"/>
          </reference>
        </references>
      </pivotArea>
    </format>
    <format dxfId="160">
      <pivotArea dataOnly="0" labelOnly="1" outline="0" fieldPosition="0">
        <references count="4">
          <reference field="4" count="1" selected="0">
            <x v="19"/>
          </reference>
          <reference field="5" count="1" selected="0">
            <x v="1"/>
          </reference>
          <reference field="6" count="1" selected="0">
            <x v="11"/>
          </reference>
          <reference field="31" count="1">
            <x v="13"/>
          </reference>
        </references>
      </pivotArea>
    </format>
    <format dxfId="159">
      <pivotArea dataOnly="0" labelOnly="1" outline="0" fieldPosition="0">
        <references count="4">
          <reference field="4" count="1" selected="0">
            <x v="40"/>
          </reference>
          <reference field="5" count="1" selected="0">
            <x v="1"/>
          </reference>
          <reference field="6" count="1" selected="0">
            <x v="11"/>
          </reference>
          <reference field="31" count="1">
            <x v="10"/>
          </reference>
        </references>
      </pivotArea>
    </format>
    <format dxfId="158">
      <pivotArea dataOnly="0" labelOnly="1" outline="0" fieldPosition="0">
        <references count="4">
          <reference field="4" count="1" selected="0">
            <x v="42"/>
          </reference>
          <reference field="5" count="1" selected="0">
            <x v="1"/>
          </reference>
          <reference field="6" count="1" selected="0">
            <x v="11"/>
          </reference>
          <reference field="31" count="1">
            <x v="15"/>
          </reference>
        </references>
      </pivotArea>
    </format>
    <format dxfId="157">
      <pivotArea dataOnly="0" labelOnly="1" outline="0" fieldPosition="0">
        <references count="4">
          <reference field="4" count="1" selected="0">
            <x v="0"/>
          </reference>
          <reference field="5" count="1" selected="0">
            <x v="1"/>
          </reference>
          <reference field="6" count="1" selected="0">
            <x v="12"/>
          </reference>
          <reference field="31" count="1">
            <x v="21"/>
          </reference>
        </references>
      </pivotArea>
    </format>
    <format dxfId="156">
      <pivotArea dataOnly="0" labelOnly="1" outline="0" fieldPosition="0">
        <references count="4">
          <reference field="4" count="1" selected="0">
            <x v="61"/>
          </reference>
          <reference field="5" count="1" selected="0">
            <x v="1"/>
          </reference>
          <reference field="6" count="1" selected="0">
            <x v="12"/>
          </reference>
          <reference field="31" count="1">
            <x v="15"/>
          </reference>
        </references>
      </pivotArea>
    </format>
    <format dxfId="155">
      <pivotArea dataOnly="0" labelOnly="1" outline="0" fieldPosition="0">
        <references count="4">
          <reference field="4" count="1" selected="0">
            <x v="50"/>
          </reference>
          <reference field="5" count="1" selected="0">
            <x v="1"/>
          </reference>
          <reference field="6" count="1" selected="0">
            <x v="14"/>
          </reference>
          <reference field="31" count="1">
            <x v="0"/>
          </reference>
        </references>
      </pivotArea>
    </format>
    <format dxfId="154">
      <pivotArea dataOnly="0" labelOnly="1" outline="0" fieldPosition="0">
        <references count="4">
          <reference field="4" count="1" selected="0">
            <x v="33"/>
          </reference>
          <reference field="5" count="1" selected="0">
            <x v="1"/>
          </reference>
          <reference field="6" count="1" selected="0">
            <x v="15"/>
          </reference>
          <reference field="31" count="1">
            <x v="5"/>
          </reference>
        </references>
      </pivotArea>
    </format>
    <format dxfId="153">
      <pivotArea dataOnly="0" labelOnly="1" outline="0" fieldPosition="0">
        <references count="4">
          <reference field="4" count="1" selected="0">
            <x v="39"/>
          </reference>
          <reference field="5" count="1" selected="0">
            <x v="1"/>
          </reference>
          <reference field="6" count="1" selected="0">
            <x v="15"/>
          </reference>
          <reference field="31" count="1">
            <x v="2"/>
          </reference>
        </references>
      </pivotArea>
    </format>
    <format dxfId="152">
      <pivotArea dataOnly="0" labelOnly="1" outline="0" fieldPosition="0">
        <references count="4">
          <reference field="4" count="1" selected="0">
            <x v="53"/>
          </reference>
          <reference field="5" count="1" selected="0">
            <x v="1"/>
          </reference>
          <reference field="6" count="1" selected="0">
            <x v="15"/>
          </reference>
          <reference field="31" count="1">
            <x v="19"/>
          </reference>
        </references>
      </pivotArea>
    </format>
    <format dxfId="151">
      <pivotArea dataOnly="0" labelOnly="1" outline="0" fieldPosition="0">
        <references count="4">
          <reference field="4" count="1" selected="0">
            <x v="54"/>
          </reference>
          <reference field="5" count="1" selected="0">
            <x v="1"/>
          </reference>
          <reference field="6" count="1" selected="0">
            <x v="15"/>
          </reference>
          <reference field="31" count="1">
            <x v="15"/>
          </reference>
        </references>
      </pivotArea>
    </format>
    <format dxfId="150">
      <pivotArea dataOnly="0" labelOnly="1" outline="0" fieldPosition="0">
        <references count="4">
          <reference field="4" count="1" selected="0">
            <x v="7"/>
          </reference>
          <reference field="5" count="1" selected="0">
            <x v="2"/>
          </reference>
          <reference field="6" count="1" selected="0">
            <x v="7"/>
          </reference>
          <reference field="31" count="1">
            <x v="23"/>
          </reference>
        </references>
      </pivotArea>
    </format>
    <format dxfId="149">
      <pivotArea dataOnly="0" labelOnly="1" outline="0" fieldPosition="0">
        <references count="4">
          <reference field="4" count="1" selected="0">
            <x v="8"/>
          </reference>
          <reference field="5" count="1" selected="0">
            <x v="2"/>
          </reference>
          <reference field="6" count="1" selected="0">
            <x v="7"/>
          </reference>
          <reference field="31" count="1">
            <x v="15"/>
          </reference>
        </references>
      </pivotArea>
    </format>
    <format dxfId="148">
      <pivotArea dataOnly="0" labelOnly="1" outline="0" fieldPosition="0">
        <references count="4">
          <reference field="4" count="1" selected="0">
            <x v="17"/>
          </reference>
          <reference field="5" count="1" selected="0">
            <x v="2"/>
          </reference>
          <reference field="6" count="1" selected="0">
            <x v="10"/>
          </reference>
          <reference field="31" count="1">
            <x v="17"/>
          </reference>
        </references>
      </pivotArea>
    </format>
    <format dxfId="147">
      <pivotArea dataOnly="0" labelOnly="1" outline="0" fieldPosition="0">
        <references count="4">
          <reference field="4" count="1" selected="0">
            <x v="21"/>
          </reference>
          <reference field="5" count="1" selected="0">
            <x v="2"/>
          </reference>
          <reference field="6" count="1" selected="0">
            <x v="10"/>
          </reference>
          <reference field="31" count="1">
            <x v="7"/>
          </reference>
        </references>
      </pivotArea>
    </format>
    <format dxfId="146">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145">
      <pivotArea dataOnly="0" labelOnly="1" outline="0" fieldPosition="0">
        <references count="4">
          <reference field="4" count="1" selected="0">
            <x v="1"/>
          </reference>
          <reference field="5" count="1" selected="0">
            <x v="2"/>
          </reference>
          <reference field="6" count="1" selected="0">
            <x v="11"/>
          </reference>
          <reference field="31" count="1">
            <x v="19"/>
          </reference>
        </references>
      </pivotArea>
    </format>
    <format dxfId="144">
      <pivotArea dataOnly="0" labelOnly="1" outline="0" fieldPosition="0">
        <references count="4">
          <reference field="4" count="1" selected="0">
            <x v="3"/>
          </reference>
          <reference field="5" count="1" selected="0">
            <x v="2"/>
          </reference>
          <reference field="6" count="1" selected="0">
            <x v="11"/>
          </reference>
          <reference field="31" count="1">
            <x v="20"/>
          </reference>
        </references>
      </pivotArea>
    </format>
    <format dxfId="143">
      <pivotArea dataOnly="0" labelOnly="1" outline="0" fieldPosition="0">
        <references count="4">
          <reference field="4" count="1" selected="0">
            <x v="24"/>
          </reference>
          <reference field="5" count="1" selected="0">
            <x v="2"/>
          </reference>
          <reference field="6" count="1" selected="0">
            <x v="11"/>
          </reference>
          <reference field="31" count="1">
            <x v="18"/>
          </reference>
        </references>
      </pivotArea>
    </format>
    <format dxfId="142">
      <pivotArea dataOnly="0" labelOnly="1" outline="0" fieldPosition="0">
        <references count="4">
          <reference field="4" count="1" selected="0">
            <x v="47"/>
          </reference>
          <reference field="5" count="1" selected="0">
            <x v="2"/>
          </reference>
          <reference field="6" count="1" selected="0">
            <x v="11"/>
          </reference>
          <reference field="31" count="1">
            <x v="4"/>
          </reference>
        </references>
      </pivotArea>
    </format>
    <format dxfId="141">
      <pivotArea dataOnly="0" labelOnly="1" outline="0" fieldPosition="0">
        <references count="4">
          <reference field="4" count="1" selected="0">
            <x v="5"/>
          </reference>
          <reference field="5" count="1" selected="0">
            <x v="2"/>
          </reference>
          <reference field="6" count="1" selected="0">
            <x v="13"/>
          </reference>
          <reference field="31" count="1">
            <x v="8"/>
          </reference>
        </references>
      </pivotArea>
    </format>
    <format dxfId="140">
      <pivotArea dataOnly="0" labelOnly="1" outline="0" fieldPosition="0">
        <references count="4">
          <reference field="4" count="1" selected="0">
            <x v="10"/>
          </reference>
          <reference field="5" count="1" selected="0">
            <x v="2"/>
          </reference>
          <reference field="6" count="1" selected="0">
            <x v="13"/>
          </reference>
          <reference field="31" count="1">
            <x v="15"/>
          </reference>
        </references>
      </pivotArea>
    </format>
    <format dxfId="139">
      <pivotArea dataOnly="0" labelOnly="1" outline="0" fieldPosition="0">
        <references count="4">
          <reference field="4" count="1" selected="0">
            <x v="6"/>
          </reference>
          <reference field="5" count="1" selected="0">
            <x v="3"/>
          </reference>
          <reference field="6" count="1" selected="0">
            <x v="7"/>
          </reference>
          <reference field="31" count="1">
            <x v="17"/>
          </reference>
        </references>
      </pivotArea>
    </format>
    <format dxfId="138">
      <pivotArea dataOnly="0" labelOnly="1" outline="0" fieldPosition="0">
        <references count="4">
          <reference field="4" count="1" selected="0">
            <x v="37"/>
          </reference>
          <reference field="5" count="1" selected="0">
            <x v="3"/>
          </reference>
          <reference field="6" count="1" selected="0">
            <x v="10"/>
          </reference>
          <reference field="31" count="1">
            <x v="7"/>
          </reference>
        </references>
      </pivotArea>
    </format>
    <format dxfId="137">
      <pivotArea dataOnly="0" labelOnly="1" outline="0" fieldPosition="0">
        <references count="4">
          <reference field="4" count="1" selected="0">
            <x v="62"/>
          </reference>
          <reference field="5" count="1" selected="0">
            <x v="3"/>
          </reference>
          <reference field="6" count="1" selected="0">
            <x v="11"/>
          </reference>
          <reference field="31" count="1">
            <x v="15"/>
          </reference>
        </references>
      </pivotArea>
    </format>
    <format dxfId="136">
      <pivotArea dataOnly="0" labelOnly="1" outline="0" fieldPosition="0">
        <references count="4">
          <reference field="4" count="1" selected="0">
            <x v="4"/>
          </reference>
          <reference field="5" count="1" selected="0">
            <x v="3"/>
          </reference>
          <reference field="6" count="1" selected="0">
            <x v="13"/>
          </reference>
          <reference field="31" count="1">
            <x v="22"/>
          </reference>
        </references>
      </pivotArea>
    </format>
    <format dxfId="135">
      <pivotArea dataOnly="0" labelOnly="1" outline="0" fieldPosition="0">
        <references count="5">
          <reference field="4" count="1" selected="0">
            <x v="2"/>
          </reference>
          <reference field="5" count="1" selected="0">
            <x v="0"/>
          </reference>
          <reference field="6" count="1" selected="0">
            <x v="5"/>
          </reference>
          <reference field="31" count="1" selected="0">
            <x v="17"/>
          </reference>
          <reference field="36" count="1">
            <x v="0"/>
          </reference>
        </references>
      </pivotArea>
    </format>
    <format dxfId="134">
      <pivotArea dataOnly="0" labelOnly="1" outline="0" fieldPosition="0">
        <references count="5">
          <reference field="4" count="1" selected="0">
            <x v="55"/>
          </reference>
          <reference field="5" count="1" selected="0">
            <x v="0"/>
          </reference>
          <reference field="6" count="1" selected="0">
            <x v="5"/>
          </reference>
          <reference field="31" count="1" selected="0">
            <x v="14"/>
          </reference>
          <reference field="36" count="1">
            <x v="16"/>
          </reference>
        </references>
      </pivotArea>
    </format>
    <format dxfId="133">
      <pivotArea dataOnly="0" labelOnly="1" outline="0" fieldPosition="0">
        <references count="5">
          <reference field="4" count="1" selected="0">
            <x v="56"/>
          </reference>
          <reference field="5" count="1" selected="0">
            <x v="0"/>
          </reference>
          <reference field="6" count="1" selected="0">
            <x v="5"/>
          </reference>
          <reference field="31" count="1" selected="0">
            <x v="13"/>
          </reference>
          <reference field="36" count="1">
            <x v="0"/>
          </reference>
        </references>
      </pivotArea>
    </format>
    <format dxfId="132">
      <pivotArea dataOnly="0" labelOnly="1" outline="0" fieldPosition="0">
        <references count="5">
          <reference field="4" count="1" selected="0">
            <x v="57"/>
          </reference>
          <reference field="5" count="1" selected="0">
            <x v="0"/>
          </reference>
          <reference field="6" count="1" selected="0">
            <x v="5"/>
          </reference>
          <reference field="31" count="1" selected="0">
            <x v="15"/>
          </reference>
          <reference field="36" count="1">
            <x v="4"/>
          </reference>
        </references>
      </pivotArea>
    </format>
    <format dxfId="131">
      <pivotArea dataOnly="0" labelOnly="1" outline="0" fieldPosition="0">
        <references count="5">
          <reference field="4" count="1" selected="0">
            <x v="58"/>
          </reference>
          <reference field="5" count="1" selected="0">
            <x v="0"/>
          </reference>
          <reference field="6" count="1" selected="0">
            <x v="5"/>
          </reference>
          <reference field="31" count="1" selected="0">
            <x v="15"/>
          </reference>
          <reference field="36" count="1">
            <x v="6"/>
          </reference>
        </references>
      </pivotArea>
    </format>
    <format dxfId="130">
      <pivotArea dataOnly="0" labelOnly="1" outline="0" fieldPosition="0">
        <references count="5">
          <reference field="4" count="1" selected="0">
            <x v="49"/>
          </reference>
          <reference field="5" count="1" selected="0">
            <x v="1"/>
          </reference>
          <reference field="6" count="1" selected="0">
            <x v="0"/>
          </reference>
          <reference field="31" count="1" selected="0">
            <x v="16"/>
          </reference>
          <reference field="36" count="1">
            <x v="17"/>
          </reference>
        </references>
      </pivotArea>
    </format>
    <format dxfId="129">
      <pivotArea dataOnly="0" labelOnly="1" outline="0" fieldPosition="0">
        <references count="5">
          <reference field="4" count="1" selected="0">
            <x v="34"/>
          </reference>
          <reference field="5" count="1" selected="0">
            <x v="1"/>
          </reference>
          <reference field="6" count="1" selected="0">
            <x v="1"/>
          </reference>
          <reference field="31" count="1" selected="0">
            <x v="15"/>
          </reference>
          <reference field="36" count="1">
            <x v="0"/>
          </reference>
        </references>
      </pivotArea>
    </format>
    <format dxfId="128">
      <pivotArea dataOnly="0" labelOnly="1" outline="0" fieldPosition="0">
        <references count="5">
          <reference field="4" count="1" selected="0">
            <x v="48"/>
          </reference>
          <reference field="5" count="1" selected="0">
            <x v="1"/>
          </reference>
          <reference field="6" count="1" selected="0">
            <x v="2"/>
          </reference>
          <reference field="31" count="1" selected="0">
            <x v="11"/>
          </reference>
          <reference field="36" count="1">
            <x v="0"/>
          </reference>
        </references>
      </pivotArea>
    </format>
    <format dxfId="127">
      <pivotArea dataOnly="0" labelOnly="1" outline="0" fieldPosition="0">
        <references count="5">
          <reference field="4" count="1" selected="0">
            <x v="51"/>
          </reference>
          <reference field="5" count="1" selected="0">
            <x v="1"/>
          </reference>
          <reference field="6" count="1" selected="0">
            <x v="3"/>
          </reference>
          <reference field="31" count="1" selected="0">
            <x v="15"/>
          </reference>
          <reference field="36" count="1">
            <x v="11"/>
          </reference>
        </references>
      </pivotArea>
    </format>
    <format dxfId="126">
      <pivotArea dataOnly="0" labelOnly="1" outline="0" fieldPosition="0">
        <references count="5">
          <reference field="4" count="1" selected="0">
            <x v="44"/>
          </reference>
          <reference field="5" count="1" selected="0">
            <x v="1"/>
          </reference>
          <reference field="6" count="1" selected="0">
            <x v="6"/>
          </reference>
          <reference field="31" count="1" selected="0">
            <x v="11"/>
          </reference>
          <reference field="36" count="1">
            <x v="0"/>
          </reference>
        </references>
      </pivotArea>
    </format>
    <format dxfId="125">
      <pivotArea dataOnly="0" labelOnly="1" outline="0" fieldPosition="0">
        <references count="5">
          <reference field="4" count="1" selected="0">
            <x v="63"/>
          </reference>
          <reference field="5" count="1" selected="0">
            <x v="1"/>
          </reference>
          <reference field="6" count="1" selected="0">
            <x v="6"/>
          </reference>
          <reference field="31" count="1" selected="0">
            <x v="15"/>
          </reference>
          <reference field="36" count="1">
            <x v="6"/>
          </reference>
        </references>
      </pivotArea>
    </format>
    <format dxfId="124">
      <pivotArea dataOnly="0" labelOnly="1" outline="0" fieldPosition="0">
        <references count="5">
          <reference field="4" count="1" selected="0">
            <x v="14"/>
          </reference>
          <reference field="5" count="1" selected="0">
            <x v="1"/>
          </reference>
          <reference field="6" count="1" selected="0">
            <x v="8"/>
          </reference>
          <reference field="31" count="1" selected="0">
            <x v="4"/>
          </reference>
          <reference field="36" count="1">
            <x v="5"/>
          </reference>
        </references>
      </pivotArea>
    </format>
    <format dxfId="123">
      <pivotArea dataOnly="0" labelOnly="1" outline="0" fieldPosition="0">
        <references count="5">
          <reference field="4" count="1" selected="0">
            <x v="38"/>
          </reference>
          <reference field="5" count="1" selected="0">
            <x v="1"/>
          </reference>
          <reference field="6" count="1" selected="0">
            <x v="9"/>
          </reference>
          <reference field="31" count="1" selected="0">
            <x v="9"/>
          </reference>
          <reference field="36" count="1">
            <x v="9"/>
          </reference>
        </references>
      </pivotArea>
    </format>
    <format dxfId="122">
      <pivotArea dataOnly="0" labelOnly="1" outline="0" fieldPosition="0">
        <references count="5">
          <reference field="4" count="1" selected="0">
            <x v="19"/>
          </reference>
          <reference field="5" count="1" selected="0">
            <x v="1"/>
          </reference>
          <reference field="6" count="1" selected="0">
            <x v="11"/>
          </reference>
          <reference field="31" count="1" selected="0">
            <x v="13"/>
          </reference>
          <reference field="36" count="1">
            <x v="12"/>
          </reference>
        </references>
      </pivotArea>
    </format>
    <format dxfId="121">
      <pivotArea dataOnly="0" labelOnly="1" outline="0" fieldPosition="0">
        <references count="5">
          <reference field="4" count="1" selected="0">
            <x v="40"/>
          </reference>
          <reference field="5" count="1" selected="0">
            <x v="1"/>
          </reference>
          <reference field="6" count="1" selected="0">
            <x v="11"/>
          </reference>
          <reference field="31" count="1" selected="0">
            <x v="10"/>
          </reference>
          <reference field="36" count="1">
            <x v="0"/>
          </reference>
        </references>
      </pivotArea>
    </format>
    <format dxfId="120">
      <pivotArea dataOnly="0" labelOnly="1" outline="0" fieldPosition="0">
        <references count="5">
          <reference field="4" count="1" selected="0">
            <x v="42"/>
          </reference>
          <reference field="5" count="1" selected="0">
            <x v="1"/>
          </reference>
          <reference field="6" count="1" selected="0">
            <x v="11"/>
          </reference>
          <reference field="31" count="1" selected="0">
            <x v="15"/>
          </reference>
          <reference field="36" count="1">
            <x v="17"/>
          </reference>
        </references>
      </pivotArea>
    </format>
    <format dxfId="119">
      <pivotArea dataOnly="0" labelOnly="1" outline="0" fieldPosition="0">
        <references count="5">
          <reference field="4" count="1" selected="0">
            <x v="0"/>
          </reference>
          <reference field="5" count="1" selected="0">
            <x v="1"/>
          </reference>
          <reference field="6" count="1" selected="0">
            <x v="12"/>
          </reference>
          <reference field="31" count="1" selected="0">
            <x v="21"/>
          </reference>
          <reference field="36" count="1">
            <x v="19"/>
          </reference>
        </references>
      </pivotArea>
    </format>
    <format dxfId="118">
      <pivotArea dataOnly="0" labelOnly="1" outline="0" fieldPosition="0">
        <references count="5">
          <reference field="4" count="1" selected="0">
            <x v="61"/>
          </reference>
          <reference field="5" count="1" selected="0">
            <x v="1"/>
          </reference>
          <reference field="6" count="1" selected="0">
            <x v="12"/>
          </reference>
          <reference field="31" count="1" selected="0">
            <x v="15"/>
          </reference>
          <reference field="36" count="1">
            <x v="10"/>
          </reference>
        </references>
      </pivotArea>
    </format>
    <format dxfId="117">
      <pivotArea dataOnly="0" labelOnly="1" outline="0" fieldPosition="0">
        <references count="5">
          <reference field="4" count="1" selected="0">
            <x v="50"/>
          </reference>
          <reference field="5" count="1" selected="0">
            <x v="1"/>
          </reference>
          <reference field="6" count="1" selected="0">
            <x v="14"/>
          </reference>
          <reference field="31" count="1" selected="0">
            <x v="0"/>
          </reference>
          <reference field="36" count="1">
            <x v="0"/>
          </reference>
        </references>
      </pivotArea>
    </format>
    <format dxfId="116">
      <pivotArea dataOnly="0" labelOnly="1" outline="0" fieldPosition="0">
        <references count="5">
          <reference field="4" count="1" selected="0">
            <x v="33"/>
          </reference>
          <reference field="5" count="1" selected="0">
            <x v="1"/>
          </reference>
          <reference field="6" count="1" selected="0">
            <x v="15"/>
          </reference>
          <reference field="31" count="1" selected="0">
            <x v="5"/>
          </reference>
          <reference field="36" count="1">
            <x v="3"/>
          </reference>
        </references>
      </pivotArea>
    </format>
    <format dxfId="115">
      <pivotArea dataOnly="0" labelOnly="1" outline="0" fieldPosition="0">
        <references count="5">
          <reference field="4" count="1" selected="0">
            <x v="39"/>
          </reference>
          <reference field="5" count="1" selected="0">
            <x v="1"/>
          </reference>
          <reference field="6" count="1" selected="0">
            <x v="15"/>
          </reference>
          <reference field="31" count="1" selected="0">
            <x v="2"/>
          </reference>
          <reference field="36" count="1">
            <x v="1"/>
          </reference>
        </references>
      </pivotArea>
    </format>
    <format dxfId="114">
      <pivotArea dataOnly="0" labelOnly="1" outline="0" fieldPosition="0">
        <references count="5">
          <reference field="4" count="1" selected="0">
            <x v="53"/>
          </reference>
          <reference field="5" count="1" selected="0">
            <x v="1"/>
          </reference>
          <reference field="6" count="1" selected="0">
            <x v="15"/>
          </reference>
          <reference field="31" count="1" selected="0">
            <x v="19"/>
          </reference>
          <reference field="36" count="1">
            <x v="0"/>
          </reference>
        </references>
      </pivotArea>
    </format>
    <format dxfId="113">
      <pivotArea dataOnly="0" labelOnly="1" outline="0" fieldPosition="0">
        <references count="5">
          <reference field="4" count="1" selected="0">
            <x v="54"/>
          </reference>
          <reference field="5" count="1" selected="0">
            <x v="1"/>
          </reference>
          <reference field="6" count="1" selected="0">
            <x v="15"/>
          </reference>
          <reference field="31" count="1" selected="0">
            <x v="15"/>
          </reference>
          <reference field="36" count="1">
            <x v="10"/>
          </reference>
        </references>
      </pivotArea>
    </format>
    <format dxfId="112">
      <pivotArea dataOnly="0" labelOnly="1" outline="0" fieldPosition="0">
        <references count="5">
          <reference field="4" count="1" selected="0">
            <x v="9"/>
          </reference>
          <reference field="5" count="1" selected="0">
            <x v="1"/>
          </reference>
          <reference field="6" count="1" selected="0">
            <x v="16"/>
          </reference>
          <reference field="31" count="1" selected="0">
            <x v="15"/>
          </reference>
          <reference field="36" count="1">
            <x v="0"/>
          </reference>
        </references>
      </pivotArea>
    </format>
    <format dxfId="111">
      <pivotArea dataOnly="0" labelOnly="1" outline="0" fieldPosition="0">
        <references count="5">
          <reference field="4" count="1" selected="0">
            <x v="52"/>
          </reference>
          <reference field="5" count="1" selected="0">
            <x v="1"/>
          </reference>
          <reference field="6" count="1" selected="0">
            <x v="17"/>
          </reference>
          <reference field="31" count="1" selected="0">
            <x v="15"/>
          </reference>
          <reference field="36" count="1">
            <x v="17"/>
          </reference>
        </references>
      </pivotArea>
    </format>
    <format dxfId="110">
      <pivotArea dataOnly="0" labelOnly="1" outline="0" fieldPosition="0">
        <references count="5">
          <reference field="4" count="1" selected="0">
            <x v="35"/>
          </reference>
          <reference field="5" count="1" selected="0">
            <x v="2"/>
          </reference>
          <reference field="6" count="1" selected="0">
            <x v="4"/>
          </reference>
          <reference field="31" count="1" selected="0">
            <x v="15"/>
          </reference>
          <reference field="36" count="1">
            <x v="10"/>
          </reference>
        </references>
      </pivotArea>
    </format>
    <format dxfId="109">
      <pivotArea dataOnly="0" labelOnly="1" outline="0" fieldPosition="0">
        <references count="5">
          <reference field="4" count="1" selected="0">
            <x v="7"/>
          </reference>
          <reference field="5" count="1" selected="0">
            <x v="2"/>
          </reference>
          <reference field="6" count="1" selected="0">
            <x v="7"/>
          </reference>
          <reference field="31" count="1" selected="0">
            <x v="23"/>
          </reference>
          <reference field="36" count="1">
            <x v="20"/>
          </reference>
        </references>
      </pivotArea>
    </format>
    <format dxfId="108">
      <pivotArea dataOnly="0" labelOnly="1" outline="0" fieldPosition="0">
        <references count="5">
          <reference field="4" count="1" selected="0">
            <x v="8"/>
          </reference>
          <reference field="5" count="1" selected="0">
            <x v="2"/>
          </reference>
          <reference field="6" count="1" selected="0">
            <x v="7"/>
          </reference>
          <reference field="31" count="1" selected="0">
            <x v="15"/>
          </reference>
          <reference field="36" count="1">
            <x v="2"/>
          </reference>
        </references>
      </pivotArea>
    </format>
    <format dxfId="107">
      <pivotArea dataOnly="0" labelOnly="1" outline="0" fieldPosition="0">
        <references count="5">
          <reference field="4" count="1" selected="0">
            <x v="17"/>
          </reference>
          <reference field="5" count="1" selected="0">
            <x v="2"/>
          </reference>
          <reference field="6" count="1" selected="0">
            <x v="10"/>
          </reference>
          <reference field="31" count="1" selected="0">
            <x v="17"/>
          </reference>
          <reference field="36" count="1">
            <x v="0"/>
          </reference>
        </references>
      </pivotArea>
    </format>
    <format dxfId="106">
      <pivotArea dataOnly="0" labelOnly="1" outline="0" fieldPosition="0">
        <references count="5">
          <reference field="4" count="1" selected="0">
            <x v="21"/>
          </reference>
          <reference field="5" count="1" selected="0">
            <x v="2"/>
          </reference>
          <reference field="6" count="1" selected="0">
            <x v="10"/>
          </reference>
          <reference field="31" count="1" selected="0">
            <x v="7"/>
          </reference>
          <reference field="36" count="1">
            <x v="13"/>
          </reference>
        </references>
      </pivotArea>
    </format>
    <format dxfId="105">
      <pivotArea dataOnly="0" labelOnly="1" outline="0" fieldPosition="0">
        <references count="5">
          <reference field="4" count="1" selected="0">
            <x v="59"/>
          </reference>
          <reference field="5" count="1" selected="0">
            <x v="2"/>
          </reference>
          <reference field="6" count="1" selected="0">
            <x v="10"/>
          </reference>
          <reference field="31" count="1" selected="0">
            <x v="15"/>
          </reference>
          <reference field="36" count="1">
            <x v="8"/>
          </reference>
        </references>
      </pivotArea>
    </format>
    <format dxfId="104">
      <pivotArea dataOnly="0" labelOnly="1" outline="0" fieldPosition="0">
        <references count="5">
          <reference field="4" count="1" selected="0">
            <x v="60"/>
          </reference>
          <reference field="5" count="1" selected="0">
            <x v="2"/>
          </reference>
          <reference field="6" count="1" selected="0">
            <x v="10"/>
          </reference>
          <reference field="31" count="1" selected="0">
            <x v="15"/>
          </reference>
          <reference field="36" count="1">
            <x v="0"/>
          </reference>
        </references>
      </pivotArea>
    </format>
    <format dxfId="103">
      <pivotArea dataOnly="0" labelOnly="1" outline="0" fieldPosition="0">
        <references count="5">
          <reference field="4" count="1" selected="0">
            <x v="1"/>
          </reference>
          <reference field="5" count="1" selected="0">
            <x v="2"/>
          </reference>
          <reference field="6" count="1" selected="0">
            <x v="11"/>
          </reference>
          <reference field="31" count="1" selected="0">
            <x v="19"/>
          </reference>
          <reference field="36" count="1">
            <x v="0"/>
          </reference>
        </references>
      </pivotArea>
    </format>
    <format dxfId="102">
      <pivotArea dataOnly="0" labelOnly="1" outline="0" fieldPosition="0">
        <references count="5">
          <reference field="4" count="1" selected="0">
            <x v="3"/>
          </reference>
          <reference field="5" count="1" selected="0">
            <x v="2"/>
          </reference>
          <reference field="6" count="1" selected="0">
            <x v="11"/>
          </reference>
          <reference field="31" count="1" selected="0">
            <x v="20"/>
          </reference>
          <reference field="36" count="1">
            <x v="0"/>
          </reference>
        </references>
      </pivotArea>
    </format>
    <format dxfId="101">
      <pivotArea dataOnly="0" labelOnly="1" outline="0" fieldPosition="0">
        <references count="5">
          <reference field="4" count="1" selected="0">
            <x v="24"/>
          </reference>
          <reference field="5" count="1" selected="0">
            <x v="2"/>
          </reference>
          <reference field="6" count="1" selected="0">
            <x v="11"/>
          </reference>
          <reference field="31" count="1" selected="0">
            <x v="18"/>
          </reference>
          <reference field="36" count="1">
            <x v="0"/>
          </reference>
        </references>
      </pivotArea>
    </format>
    <format dxfId="100">
      <pivotArea dataOnly="0" labelOnly="1" outline="0" fieldPosition="0">
        <references count="5">
          <reference field="4" count="1" selected="0">
            <x v="47"/>
          </reference>
          <reference field="5" count="1" selected="0">
            <x v="2"/>
          </reference>
          <reference field="6" count="1" selected="0">
            <x v="11"/>
          </reference>
          <reference field="31" count="1" selected="0">
            <x v="4"/>
          </reference>
          <reference field="36" count="1">
            <x v="4"/>
          </reference>
        </references>
      </pivotArea>
    </format>
    <format dxfId="99">
      <pivotArea dataOnly="0" labelOnly="1" outline="0" fieldPosition="0">
        <references count="5">
          <reference field="4" count="1" selected="0">
            <x v="5"/>
          </reference>
          <reference field="5" count="1" selected="0">
            <x v="2"/>
          </reference>
          <reference field="6" count="1" selected="0">
            <x v="13"/>
          </reference>
          <reference field="31" count="1" selected="0">
            <x v="8"/>
          </reference>
          <reference field="36" count="1">
            <x v="15"/>
          </reference>
        </references>
      </pivotArea>
    </format>
    <format dxfId="98">
      <pivotArea dataOnly="0" labelOnly="1" outline="0" fieldPosition="0">
        <references count="5">
          <reference field="4" count="1" selected="0">
            <x v="10"/>
          </reference>
          <reference field="5" count="1" selected="0">
            <x v="2"/>
          </reference>
          <reference field="6" count="1" selected="0">
            <x v="13"/>
          </reference>
          <reference field="31" count="1" selected="0">
            <x v="15"/>
          </reference>
          <reference field="36" count="1">
            <x v="17"/>
          </reference>
        </references>
      </pivotArea>
    </format>
    <format dxfId="97">
      <pivotArea dataOnly="0" labelOnly="1" outline="0" fieldPosition="0">
        <references count="5">
          <reference field="4" count="1" selected="0">
            <x v="6"/>
          </reference>
          <reference field="5" count="1" selected="0">
            <x v="3"/>
          </reference>
          <reference field="6" count="1" selected="0">
            <x v="7"/>
          </reference>
          <reference field="31" count="1" selected="0">
            <x v="17"/>
          </reference>
          <reference field="36" count="1">
            <x v="0"/>
          </reference>
        </references>
      </pivotArea>
    </format>
    <format dxfId="96">
      <pivotArea dataOnly="0" labelOnly="1" outline="0" fieldPosition="0">
        <references count="5">
          <reference field="4" count="1" selected="0">
            <x v="37"/>
          </reference>
          <reference field="5" count="1" selected="0">
            <x v="3"/>
          </reference>
          <reference field="6" count="1" selected="0">
            <x v="10"/>
          </reference>
          <reference field="31" count="1" selected="0">
            <x v="7"/>
          </reference>
          <reference field="36" count="1">
            <x v="14"/>
          </reference>
        </references>
      </pivotArea>
    </format>
    <format dxfId="95">
      <pivotArea dataOnly="0" labelOnly="1" outline="0" fieldPosition="0">
        <references count="5">
          <reference field="4" count="1" selected="0">
            <x v="62"/>
          </reference>
          <reference field="5" count="1" selected="0">
            <x v="3"/>
          </reference>
          <reference field="6" count="1" selected="0">
            <x v="11"/>
          </reference>
          <reference field="31" count="1" selected="0">
            <x v="15"/>
          </reference>
          <reference field="36" count="1">
            <x v="17"/>
          </reference>
        </references>
      </pivotArea>
    </format>
    <format dxfId="94">
      <pivotArea dataOnly="0" labelOnly="1" outline="0" fieldPosition="0">
        <references count="5">
          <reference field="4" count="1" selected="0">
            <x v="4"/>
          </reference>
          <reference field="5" count="1" selected="0">
            <x v="3"/>
          </reference>
          <reference field="6" count="1" selected="0">
            <x v="13"/>
          </reference>
          <reference field="31" count="1" selected="0">
            <x v="22"/>
          </reference>
          <reference field="36" count="1">
            <x v="0"/>
          </reference>
        </references>
      </pivotArea>
    </format>
    <format dxfId="93">
      <pivotArea dataOnly="0" labelOnly="1" outline="0" fieldPosition="0">
        <references count="1">
          <reference field="36" count="0"/>
        </references>
      </pivotArea>
    </format>
    <format dxfId="92">
      <pivotArea dataOnly="0" labelOnly="1" outline="0" fieldPosition="0">
        <references count="1">
          <reference field="36" count="0"/>
        </references>
      </pivotArea>
    </format>
    <format dxfId="91">
      <pivotArea dataOnly="0" labelOnly="1" outline="0" fieldPosition="0">
        <references count="1">
          <reference field="36" count="0"/>
        </references>
      </pivotArea>
    </format>
    <format dxfId="90">
      <pivotArea dataOnly="0" labelOnly="1" outline="0" fieldPosition="0">
        <references count="4">
          <reference field="4" count="1" selected="0">
            <x v="54"/>
          </reference>
          <reference field="5" count="1" selected="0">
            <x v="1"/>
          </reference>
          <reference field="6" count="1" selected="0">
            <x v="15"/>
          </reference>
          <reference field="31" count="1">
            <x v="15"/>
          </reference>
        </references>
      </pivotArea>
    </format>
    <format dxfId="89">
      <pivotArea dataOnly="0" labelOnly="1" outline="0" fieldPosition="0">
        <references count="4">
          <reference field="4" count="1" selected="0">
            <x v="54"/>
          </reference>
          <reference field="5" count="1" selected="0">
            <x v="1"/>
          </reference>
          <reference field="6" count="1" selected="0">
            <x v="15"/>
          </reference>
          <reference field="31" count="1">
            <x v="15"/>
          </reference>
        </references>
      </pivotArea>
    </format>
    <format dxfId="88">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87">
      <pivotArea dataOnly="0" labelOnly="1" outline="0" fieldPosition="0">
        <references count="4">
          <reference field="4" count="1" selected="0">
            <x v="59"/>
          </reference>
          <reference field="5" count="1" selected="0">
            <x v="2"/>
          </reference>
          <reference field="6" count="1" selected="0">
            <x v="10"/>
          </reference>
          <reference field="31" count="1">
            <x v="15"/>
          </reference>
        </references>
      </pivotArea>
    </format>
    <format dxfId="86">
      <pivotArea dataOnly="0" labelOnly="1" outline="0" fieldPosition="0">
        <references count="1">
          <reference field="4" count="0"/>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Dinámica1" cacheId="27" applyNumberFormats="0" applyBorderFormats="0" applyFontFormats="0" applyPatternFormats="0" applyAlignmentFormats="0" applyWidthHeightFormats="1" dataCaption="Valores" showMissing="0" updatedVersion="6" minRefreshableVersion="3" rowGrandTotals="0" colGrandTotals="0" itemPrintTitles="1" createdVersion="6" indent="0" compact="0" compactData="0" gridDropZones="1" multipleFieldFilters="0">
  <location ref="A2:L74" firstHeaderRow="1" firstDataRow="2" firstDataCol="7"/>
  <pivotFields count="60">
    <pivotField compact="0" outline="0" showAll="0"/>
    <pivotField axis="axisRow" compact="0" outline="0" showAll="0" defaultSubtotal="0">
      <items count="103">
        <item x="27"/>
        <item x="38"/>
        <item x="53"/>
        <item x="39"/>
        <item x="32"/>
        <item x="33"/>
        <item x="15"/>
        <item x="16"/>
        <item x="17"/>
        <item m="1" x="78"/>
        <item x="34"/>
        <item x="35"/>
        <item m="1" x="68"/>
        <item x="54"/>
        <item m="1" x="81"/>
        <item m="1" x="66"/>
        <item m="1" x="75"/>
        <item m="1" x="102"/>
        <item m="1" x="98"/>
        <item x="28"/>
        <item x="24"/>
        <item x="40"/>
        <item x="60"/>
        <item m="1" x="101"/>
        <item x="36"/>
        <item m="1" x="89"/>
        <item x="25"/>
        <item m="1" x="94"/>
        <item x="29"/>
        <item m="1" x="95"/>
        <item x="5"/>
        <item m="1" x="82"/>
        <item m="1" x="67"/>
        <item m="1" x="74"/>
        <item x="42"/>
        <item m="1" x="100"/>
        <item x="7"/>
        <item m="1" x="84"/>
        <item m="1" x="92"/>
        <item m="1" x="96"/>
        <item x="9"/>
        <item m="1" x="88"/>
        <item x="52"/>
        <item x="0"/>
        <item x="50"/>
        <item x="23"/>
        <item x="26"/>
        <item m="1" x="87"/>
        <item m="1" x="71"/>
        <item m="1" x="93"/>
        <item m="1" x="90"/>
        <item x="64"/>
        <item m="1" x="65"/>
        <item m="1" x="85"/>
        <item m="1" x="79"/>
        <item m="1" x="76"/>
        <item x="1"/>
        <item x="18"/>
        <item x="44"/>
        <item m="1" x="91"/>
        <item x="45"/>
        <item x="3"/>
        <item x="4"/>
        <item x="48"/>
        <item x="49"/>
        <item m="1" x="69"/>
        <item x="21"/>
        <item m="1" x="97"/>
        <item m="1" x="80"/>
        <item m="1" x="83"/>
        <item x="11"/>
        <item x="51"/>
        <item x="13"/>
        <item x="14"/>
        <item x="31"/>
        <item x="43"/>
        <item m="1" x="86"/>
        <item x="59"/>
        <item x="62"/>
        <item x="61"/>
        <item x="20"/>
        <item x="6"/>
        <item x="37"/>
        <item m="1" x="99"/>
        <item m="1" x="73"/>
        <item x="8"/>
        <item x="2"/>
        <item x="10"/>
        <item m="1" x="72"/>
        <item x="63"/>
        <item x="12"/>
        <item x="19"/>
        <item m="1" x="70"/>
        <item x="46"/>
        <item x="47"/>
        <item m="1" x="77"/>
        <item x="56"/>
        <item x="57"/>
        <item x="58"/>
        <item x="22"/>
        <item x="30"/>
        <item x="41"/>
        <item x="55"/>
      </items>
    </pivotField>
    <pivotField axis="axisRow" compact="0" outline="0" showAll="0">
      <items count="8">
        <item x="3"/>
        <item x="1"/>
        <item m="1" x="5"/>
        <item x="0"/>
        <item x="2"/>
        <item m="1" x="6"/>
        <item x="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pivotField axis="axisRow" compact="0" outline="0" showAll="0" defaultSubtotal="0">
      <items count="17">
        <item x="1"/>
        <item x="15"/>
        <item x="12"/>
        <item x="14"/>
        <item x="13"/>
        <item m="1" x="16"/>
        <item x="8"/>
        <item x="5"/>
        <item x="4"/>
        <item x="10"/>
        <item x="11"/>
        <item x="6"/>
        <item x="7"/>
        <item x="0"/>
        <item x="3"/>
        <item x="2"/>
        <item x="9"/>
      </items>
    </pivotField>
    <pivotField axis="axisRow" compact="0" outline="0" showAll="0" defaultSubtotal="0">
      <items count="47">
        <item x="22"/>
        <item m="1" x="36"/>
        <item m="1" x="45"/>
        <item m="1" x="41"/>
        <item x="3"/>
        <item x="17"/>
        <item x="23"/>
        <item m="1" x="40"/>
        <item m="1" x="35"/>
        <item x="4"/>
        <item x="8"/>
        <item m="1" x="30"/>
        <item m="1" x="46"/>
        <item m="1" x="31"/>
        <item m="1" x="28"/>
        <item m="1" x="44"/>
        <item m="1" x="38"/>
        <item x="0"/>
        <item x="6"/>
        <item x="19"/>
        <item m="1" x="33"/>
        <item x="21"/>
        <item m="1" x="43"/>
        <item m="1" x="37"/>
        <item x="1"/>
        <item x="9"/>
        <item x="24"/>
        <item x="11"/>
        <item x="13"/>
        <item x="14"/>
        <item x="20"/>
        <item x="15"/>
        <item x="16"/>
        <item x="7"/>
        <item x="26"/>
        <item x="12"/>
        <item x="2"/>
        <item m="1" x="34"/>
        <item x="10"/>
        <item x="5"/>
        <item m="1" x="29"/>
        <item m="1" x="39"/>
        <item m="1" x="32"/>
        <item x="27"/>
        <item x="25"/>
        <item m="1" x="42"/>
        <item x="18"/>
      </items>
    </pivotField>
    <pivotField axis="axisRow" compact="0" outline="0" showAll="0" defaultSubtotal="0">
      <items count="77">
        <item m="1" x="29"/>
        <item x="28"/>
        <item x="7"/>
        <item x="10"/>
        <item m="1" x="32"/>
        <item x="19"/>
        <item x="0"/>
        <item x="21"/>
        <item m="1" x="65"/>
        <item m="1" x="69"/>
        <item m="1" x="53"/>
        <item m="1" x="56"/>
        <item m="1" x="51"/>
        <item m="1" x="75"/>
        <item x="26"/>
        <item x="14"/>
        <item m="1" x="45"/>
        <item x="9"/>
        <item x="24"/>
        <item m="1" x="61"/>
        <item m="1" x="57"/>
        <item m="1" x="70"/>
        <item m="1" x="73"/>
        <item m="1" x="43"/>
        <item m="1" x="68"/>
        <item m="1" x="72"/>
        <item m="1" x="42"/>
        <item m="1" x="33"/>
        <item m="1" x="49"/>
        <item m="1" x="41"/>
        <item m="1" x="64"/>
        <item m="1" x="48"/>
        <item m="1" x="38"/>
        <item m="1" x="59"/>
        <item m="1" x="46"/>
        <item m="1" x="37"/>
        <item m="1" x="30"/>
        <item m="1" x="34"/>
        <item m="1" x="39"/>
        <item m="1" x="58"/>
        <item m="1" x="36"/>
        <item m="1" x="52"/>
        <item m="1" x="60"/>
        <item x="3"/>
        <item m="1" x="47"/>
        <item m="1" x="66"/>
        <item x="11"/>
        <item m="1" x="50"/>
        <item m="1" x="55"/>
        <item m="1" x="31"/>
        <item x="18"/>
        <item x="15"/>
        <item m="1" x="40"/>
        <item m="1" x="74"/>
        <item m="1" x="67"/>
        <item m="1" x="63"/>
        <item x="25"/>
        <item m="1" x="44"/>
        <item m="1" x="76"/>
        <item m="1" x="54"/>
        <item m="1" x="35"/>
        <item m="1" x="71"/>
        <item x="8"/>
        <item x="27"/>
        <item x="13"/>
        <item x="16"/>
        <item x="12"/>
        <item x="20"/>
        <item x="17"/>
        <item x="2"/>
        <item x="5"/>
        <item m="1" x="62"/>
        <item x="22"/>
        <item x="23"/>
        <item x="1"/>
        <item x="6"/>
        <item x="4"/>
      </items>
    </pivotField>
    <pivotField axis="axisRow" compact="0" outline="0" showAll="0" defaultSubtotal="0">
      <items count="28">
        <item x="4"/>
        <item x="21"/>
        <item m="1" x="24"/>
        <item m="1" x="26"/>
        <item x="9"/>
        <item m="1" x="27"/>
        <item x="6"/>
        <item m="1" x="22"/>
        <item x="2"/>
        <item x="18"/>
        <item m="1" x="25"/>
        <item x="1"/>
        <item x="3"/>
        <item x="5"/>
        <item x="7"/>
        <item x="8"/>
        <item x="11"/>
        <item x="0"/>
        <item x="12"/>
        <item x="14"/>
        <item x="15"/>
        <item x="16"/>
        <item m="1" x="23"/>
        <item x="10"/>
        <item x="13"/>
        <item x="19"/>
        <item x="20"/>
        <item x="17"/>
      </items>
    </pivotField>
    <pivotField axis="axisRow" compact="0" outline="0" showAll="0">
      <items count="6">
        <item m="1" x="3"/>
        <item x="0"/>
        <item m="1" x="4"/>
        <item x="1"/>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2"/>
    <field x="1"/>
    <field x="30"/>
    <field x="31"/>
    <field x="32"/>
    <field x="33"/>
    <field x="34"/>
  </rowFields>
  <rowItems count="71">
    <i>
      <x/>
      <x v="2"/>
      <x v="3"/>
      <x v="26"/>
      <x v="2"/>
      <x/>
      <x v="1"/>
    </i>
    <i r="1">
      <x v="13"/>
      <x/>
      <x v="6"/>
      <x v="56"/>
      <x/>
      <x v="4"/>
    </i>
    <i r="1">
      <x v="21"/>
      <x v="13"/>
      <x v="17"/>
      <x v="15"/>
      <x v="4"/>
      <x v="4"/>
    </i>
    <i r="1">
      <x v="24"/>
      <x v="16"/>
      <x v="46"/>
      <x v="15"/>
      <x v="4"/>
      <x v="4"/>
    </i>
    <i r="1">
      <x v="77"/>
      <x v="1"/>
      <x v="44"/>
      <x v="14"/>
      <x v="25"/>
      <x v="1"/>
    </i>
    <i r="1">
      <x v="96"/>
      <x v="13"/>
      <x v="24"/>
      <x v="74"/>
      <x/>
      <x v="1"/>
    </i>
    <i r="1">
      <x v="97"/>
      <x v="13"/>
      <x v="24"/>
      <x v="74"/>
      <x v="19"/>
      <x v="1"/>
    </i>
    <i r="1">
      <x v="98"/>
      <x v="13"/>
      <x v="24"/>
      <x v="74"/>
      <x v="9"/>
      <x v="1"/>
    </i>
    <i r="1">
      <x v="102"/>
      <x v="13"/>
      <x v="24"/>
      <x v="74"/>
      <x v="27"/>
      <x v="1"/>
    </i>
    <i t="default">
      <x/>
    </i>
    <i>
      <x v="1"/>
      <x/>
      <x v="11"/>
      <x v="29"/>
      <x v="64"/>
      <x v="24"/>
      <x v="1"/>
    </i>
    <i r="1">
      <x v="19"/>
      <x v="13"/>
      <x v="17"/>
      <x v="15"/>
      <x v="4"/>
      <x v="4"/>
    </i>
    <i r="1">
      <x v="22"/>
      <x v="13"/>
      <x v="34"/>
      <x v="63"/>
      <x v="26"/>
      <x v="1"/>
    </i>
    <i r="1">
      <x v="28"/>
      <x v="13"/>
      <x v="10"/>
      <x v="17"/>
      <x v="4"/>
      <x v="4"/>
    </i>
    <i r="1">
      <x v="30"/>
      <x v="13"/>
      <x v="9"/>
      <x v="76"/>
      <x v="11"/>
      <x v="3"/>
    </i>
    <i r="3">
      <x v="24"/>
      <x v="74"/>
      <x v="8"/>
      <x v="1"/>
    </i>
    <i r="1">
      <x v="36"/>
      <x v="13"/>
      <x v="39"/>
      <x v="70"/>
      <x v="11"/>
      <x v="3"/>
    </i>
    <i r="1">
      <x v="40"/>
      <x v="13"/>
      <x v="17"/>
      <x v="6"/>
      <x v="11"/>
      <x v="3"/>
    </i>
    <i r="1">
      <x v="42"/>
      <x v="13"/>
      <x v="17"/>
      <x v="6"/>
      <x/>
      <x v="1"/>
    </i>
    <i r="1">
      <x v="44"/>
      <x v="4"/>
      <x v="9"/>
      <x v="15"/>
      <x v="4"/>
      <x v="4"/>
    </i>
    <i r="1">
      <x v="56"/>
      <x v="13"/>
      <x v="17"/>
      <x v="6"/>
      <x v="11"/>
      <x v="3"/>
    </i>
    <i r="1">
      <x v="57"/>
      <x v="13"/>
      <x v="10"/>
      <x v="17"/>
      <x v="4"/>
      <x v="4"/>
    </i>
    <i r="1">
      <x v="58"/>
      <x v="13"/>
      <x v="5"/>
      <x v="72"/>
      <x/>
      <x v="1"/>
    </i>
    <i r="1">
      <x v="61"/>
      <x v="13"/>
      <x v="36"/>
      <x v="69"/>
      <x v="12"/>
      <x v="1"/>
    </i>
    <i r="1">
      <x v="63"/>
      <x v="2"/>
      <x v="6"/>
      <x v="73"/>
      <x v="20"/>
      <x v="1"/>
    </i>
    <i r="1">
      <x v="64"/>
      <x v="13"/>
      <x v="17"/>
      <x v="18"/>
      <x v="4"/>
      <x v="4"/>
    </i>
    <i r="1">
      <x v="66"/>
      <x v="13"/>
      <x v="38"/>
      <x v="3"/>
      <x/>
      <x v="1"/>
    </i>
    <i r="1">
      <x v="70"/>
      <x v="13"/>
      <x v="17"/>
      <x v="6"/>
      <x v="11"/>
      <x v="3"/>
    </i>
    <i r="1">
      <x v="71"/>
      <x v="13"/>
      <x v="24"/>
      <x v="17"/>
      <x v="21"/>
      <x v="1"/>
    </i>
    <i r="1">
      <x v="72"/>
      <x v="13"/>
      <x v="24"/>
      <x v="75"/>
      <x v="6"/>
      <x v="1"/>
    </i>
    <i r="1">
      <x v="73"/>
      <x v="13"/>
      <x v="24"/>
      <x v="6"/>
      <x/>
      <x v="1"/>
    </i>
    <i r="1">
      <x v="74"/>
      <x v="13"/>
      <x v="24"/>
      <x v="6"/>
      <x v="4"/>
      <x v="4"/>
    </i>
    <i r="1">
      <x v="78"/>
      <x v="13"/>
      <x v="17"/>
      <x v="6"/>
      <x v="8"/>
      <x v="1"/>
    </i>
    <i r="1">
      <x v="79"/>
      <x v="8"/>
      <x v="43"/>
      <x v="46"/>
      <x/>
      <x v="1"/>
    </i>
    <i r="1">
      <x v="80"/>
      <x v="14"/>
      <x v="25"/>
      <x v="6"/>
      <x v="11"/>
      <x v="3"/>
    </i>
    <i r="1">
      <x v="81"/>
      <x v="13"/>
      <x v="24"/>
      <x v="74"/>
      <x/>
      <x v="1"/>
    </i>
    <i r="1">
      <x v="82"/>
      <x v="13"/>
      <x v="39"/>
      <x v="68"/>
      <x/>
      <x v="1"/>
    </i>
    <i r="1">
      <x v="85"/>
      <x v="13"/>
      <x v="24"/>
      <x v="74"/>
      <x/>
      <x v="1"/>
    </i>
    <i r="1">
      <x v="86"/>
      <x v="13"/>
      <x v="24"/>
      <x v="74"/>
      <x v="8"/>
      <x v="1"/>
    </i>
    <i r="1">
      <x v="87"/>
      <x v="13"/>
      <x v="24"/>
      <x v="74"/>
      <x/>
      <x v="1"/>
    </i>
    <i r="1">
      <x v="89"/>
      <x v="13"/>
      <x v="24"/>
      <x v="74"/>
      <x v="9"/>
      <x v="1"/>
    </i>
    <i r="1">
      <x v="90"/>
      <x v="13"/>
      <x v="24"/>
      <x v="74"/>
      <x v="13"/>
      <x v="1"/>
    </i>
    <i r="1">
      <x v="91"/>
      <x v="13"/>
      <x v="24"/>
      <x v="74"/>
      <x v="8"/>
      <x v="1"/>
    </i>
    <i r="1">
      <x v="93"/>
      <x v="13"/>
      <x v="24"/>
      <x v="74"/>
      <x/>
      <x v="1"/>
    </i>
    <i r="1">
      <x v="94"/>
      <x v="13"/>
      <x v="24"/>
      <x v="74"/>
      <x v="17"/>
      <x v="1"/>
    </i>
    <i r="1">
      <x v="100"/>
      <x v="13"/>
      <x v="24"/>
      <x v="74"/>
      <x v="17"/>
      <x v="1"/>
    </i>
    <i t="default">
      <x v="1"/>
    </i>
    <i>
      <x v="3"/>
      <x v="1"/>
      <x v="9"/>
      <x v="19"/>
      <x v="50"/>
      <x/>
      <x v="1"/>
    </i>
    <i r="1">
      <x v="3"/>
      <x v="10"/>
      <x v="30"/>
      <x v="5"/>
      <x/>
      <x v="1"/>
    </i>
    <i r="1">
      <x v="5"/>
      <x v="6"/>
      <x v="32"/>
      <x v="65"/>
      <x/>
      <x v="1"/>
    </i>
    <i r="1">
      <x v="7"/>
      <x/>
      <x v="33"/>
      <x v="62"/>
      <x v="14"/>
      <x v="1"/>
    </i>
    <i r="1">
      <x v="8"/>
      <x v="15"/>
      <x v="17"/>
      <x v="2"/>
      <x v="15"/>
      <x v="1"/>
    </i>
    <i r="1">
      <x v="10"/>
      <x v="13"/>
      <x v="5"/>
      <x v="3"/>
      <x v="8"/>
      <x v="1"/>
    </i>
    <i r="1">
      <x v="20"/>
      <x v="13"/>
      <x v="35"/>
      <x v="2"/>
      <x/>
      <x v="1"/>
    </i>
    <i r="1">
      <x v="26"/>
      <x v="7"/>
      <x v="28"/>
      <x v="66"/>
      <x v="18"/>
      <x v="1"/>
    </i>
    <i r="1">
      <x v="34"/>
      <x v="13"/>
      <x v="21"/>
      <x v="67"/>
      <x/>
      <x v="1"/>
    </i>
    <i r="1">
      <x v="43"/>
      <x v="13"/>
      <x v="17"/>
      <x v="6"/>
      <x v="17"/>
      <x v="1"/>
    </i>
    <i r="1">
      <x v="46"/>
      <x v="13"/>
      <x v="17"/>
      <x v="6"/>
      <x/>
      <x v="1"/>
    </i>
    <i r="1">
      <x v="60"/>
      <x v="13"/>
      <x v="24"/>
      <x v="6"/>
      <x/>
      <x v="1"/>
    </i>
    <i r="1">
      <x v="62"/>
      <x v="13"/>
      <x v="4"/>
      <x v="43"/>
      <x/>
      <x v="1"/>
    </i>
    <i r="1">
      <x v="75"/>
      <x/>
      <x/>
      <x v="7"/>
      <x v="19"/>
      <x v="1"/>
    </i>
    <i r="1">
      <x v="99"/>
      <x v="13"/>
      <x v="17"/>
      <x v="6"/>
      <x v="23"/>
      <x v="1"/>
    </i>
    <i t="default">
      <x v="3"/>
    </i>
    <i>
      <x v="4"/>
      <x v="4"/>
      <x v="12"/>
      <x v="31"/>
      <x v="51"/>
      <x/>
      <x v="1"/>
    </i>
    <i r="1">
      <x v="6"/>
      <x/>
      <x v="18"/>
      <x v="2"/>
      <x/>
      <x v="1"/>
    </i>
    <i r="1">
      <x v="11"/>
      <x v="13"/>
      <x v="17"/>
      <x v="15"/>
      <x v="4"/>
      <x v="4"/>
    </i>
    <i r="1">
      <x v="45"/>
      <x v="8"/>
      <x v="27"/>
      <x v="46"/>
      <x v="16"/>
      <x v="1"/>
    </i>
    <i r="1">
      <x v="101"/>
      <x v="13"/>
      <x v="17"/>
      <x v="6"/>
      <x v="8"/>
      <x v="1"/>
    </i>
    <i t="default">
      <x v="4"/>
    </i>
    <i>
      <x v="6"/>
      <x v="51"/>
      <x v="14"/>
      <x v="25"/>
      <x v="1"/>
      <x v="1"/>
      <x v="1"/>
    </i>
    <i t="default">
      <x v="6"/>
    </i>
  </rowItems>
  <colFields count="1">
    <field x="-2"/>
  </colFields>
  <colItems count="5">
    <i>
      <x/>
    </i>
    <i i="1">
      <x v="1"/>
    </i>
    <i i="2">
      <x v="2"/>
    </i>
    <i i="3">
      <x v="3"/>
    </i>
    <i i="4">
      <x v="4"/>
    </i>
  </colItems>
  <dataFields count="5">
    <dataField name="PROG 2016" fld="25" subtotal="max" baseField="34" baseItem="1"/>
    <dataField name="PROG 2017" fld="26" subtotal="max" baseField="34" baseItem="1"/>
    <dataField name="PROG 2018" fld="27" subtotal="max" baseField="34" baseItem="1"/>
    <dataField name="PROG 2019" fld="28" subtotal="max" baseField="34" baseItem="1"/>
    <dataField name="PROG 2020" fld="29" subtotal="max" baseField="34" baseItem="1"/>
  </dataFields>
  <formats count="43">
    <format dxfId="85">
      <pivotArea outline="0" collapsedLevelsAreSubtotals="1" fieldPosition="0">
        <references count="1">
          <reference field="2" count="1" selected="0" defaultSubtotal="1">
            <x v="0"/>
          </reference>
        </references>
      </pivotArea>
    </format>
    <format dxfId="84">
      <pivotArea dataOnly="0" labelOnly="1" outline="0" fieldPosition="0">
        <references count="1">
          <reference field="2" count="1" defaultSubtotal="1">
            <x v="0"/>
          </reference>
        </references>
      </pivotArea>
    </format>
    <format dxfId="83">
      <pivotArea outline="0" collapsedLevelsAreSubtotals="1" fieldPosition="0">
        <references count="1">
          <reference field="2" count="1" selected="0" defaultSubtotal="1">
            <x v="0"/>
          </reference>
        </references>
      </pivotArea>
    </format>
    <format dxfId="82">
      <pivotArea dataOnly="0" labelOnly="1" outline="0" fieldPosition="0">
        <references count="1">
          <reference field="2" count="1" defaultSubtotal="1">
            <x v="0"/>
          </reference>
        </references>
      </pivotArea>
    </format>
    <format dxfId="81">
      <pivotArea outline="0" collapsedLevelsAreSubtotals="1" fieldPosition="0">
        <references count="1">
          <reference field="2" count="1" selected="0" defaultSubtotal="1">
            <x v="0"/>
          </reference>
        </references>
      </pivotArea>
    </format>
    <format dxfId="80">
      <pivotArea dataOnly="0" labelOnly="1" outline="0" fieldPosition="0">
        <references count="1">
          <reference field="2" count="1" defaultSubtotal="1">
            <x v="0"/>
          </reference>
        </references>
      </pivotArea>
    </format>
    <format dxfId="79">
      <pivotArea outline="0" collapsedLevelsAreSubtotals="1" fieldPosition="0">
        <references count="7">
          <reference field="1" count="1" selected="0">
            <x v="2"/>
          </reference>
          <reference field="2" count="1" selected="0">
            <x v="0"/>
          </reference>
          <reference field="30" count="1" selected="0">
            <x v="3"/>
          </reference>
          <reference field="31" count="1" selected="0">
            <x v="0"/>
          </reference>
          <reference field="32" count="1" selected="0">
            <x v="1"/>
          </reference>
          <reference field="33" count="1" selected="0">
            <x v="1"/>
          </reference>
          <reference field="34" count="1" selected="0">
            <x v="1"/>
          </reference>
        </references>
      </pivotArea>
    </format>
    <format dxfId="78">
      <pivotArea outline="0" collapsedLevelsAreSubtotals="1" fieldPosition="0">
        <references count="1">
          <reference field="2" count="1" selected="0" defaultSubtotal="1">
            <x v="1"/>
          </reference>
        </references>
      </pivotArea>
    </format>
    <format dxfId="77">
      <pivotArea dataOnly="0" labelOnly="1" outline="0" fieldPosition="0">
        <references count="1">
          <reference field="2" count="1" defaultSubtotal="1">
            <x v="1"/>
          </reference>
        </references>
      </pivotArea>
    </format>
    <format dxfId="76">
      <pivotArea outline="0" collapsedLevelsAreSubtotals="1" fieldPosition="0">
        <references count="1">
          <reference field="2" count="1" selected="0" defaultSubtotal="1">
            <x v="3"/>
          </reference>
        </references>
      </pivotArea>
    </format>
    <format dxfId="75">
      <pivotArea dataOnly="0" labelOnly="1" outline="0" fieldPosition="0">
        <references count="1">
          <reference field="2" count="1" defaultSubtotal="1">
            <x v="3"/>
          </reference>
        </references>
      </pivotArea>
    </format>
    <format dxfId="74">
      <pivotArea outline="0" collapsedLevelsAreSubtotals="1" fieldPosition="0">
        <references count="1">
          <reference field="2" count="1" selected="0" defaultSubtotal="1">
            <x v="3"/>
          </reference>
        </references>
      </pivotArea>
    </format>
    <format dxfId="73">
      <pivotArea dataOnly="0" labelOnly="1" outline="0" fieldPosition="0">
        <references count="1">
          <reference field="2" count="1" defaultSubtotal="1">
            <x v="3"/>
          </reference>
        </references>
      </pivotArea>
    </format>
    <format dxfId="72">
      <pivotArea outline="0" collapsedLevelsAreSubtotals="1" fieldPosition="0">
        <references count="1">
          <reference field="2" count="1" selected="0" defaultSubtotal="1">
            <x v="1"/>
          </reference>
        </references>
      </pivotArea>
    </format>
    <format dxfId="71">
      <pivotArea dataOnly="0" labelOnly="1" outline="0" fieldPosition="0">
        <references count="1">
          <reference field="2" count="1" defaultSubtotal="1">
            <x v="1"/>
          </reference>
        </references>
      </pivotArea>
    </format>
    <format dxfId="70">
      <pivotArea outline="0" collapsedLevelsAreSubtotals="1" fieldPosition="0">
        <references count="1">
          <reference field="2" count="1" selected="0" defaultSubtotal="1">
            <x v="4"/>
          </reference>
        </references>
      </pivotArea>
    </format>
    <format dxfId="69">
      <pivotArea dataOnly="0" labelOnly="1" outline="0" fieldPosition="0">
        <references count="1">
          <reference field="2" count="1" defaultSubtotal="1">
            <x v="4"/>
          </reference>
        </references>
      </pivotArea>
    </format>
    <format dxfId="68">
      <pivotArea outline="0" collapsedLevelsAreSubtotals="1" fieldPosition="0">
        <references count="1">
          <reference field="2" count="1" selected="0" defaultSubtotal="1">
            <x v="4"/>
          </reference>
        </references>
      </pivotArea>
    </format>
    <format dxfId="67">
      <pivotArea dataOnly="0" labelOnly="1" outline="0" fieldPosition="0">
        <references count="1">
          <reference field="2" count="1" defaultSubtotal="1">
            <x v="4"/>
          </reference>
        </references>
      </pivotArea>
    </format>
    <format dxfId="66">
      <pivotArea outline="0" collapsedLevelsAreSubtotals="1" fieldPosition="0">
        <references count="1">
          <reference field="2" count="1" selected="0" defaultSubtotal="1">
            <x v="3"/>
          </reference>
        </references>
      </pivotArea>
    </format>
    <format dxfId="65">
      <pivotArea dataOnly="0" labelOnly="1" outline="0" fieldPosition="0">
        <references count="1">
          <reference field="2" count="1" defaultSubtotal="1">
            <x v="3"/>
          </reference>
        </references>
      </pivotArea>
    </format>
    <format dxfId="64">
      <pivotArea outline="0" collapsedLevelsAreSubtotals="1" fieldPosition="0">
        <references count="1">
          <reference field="2" count="1" selected="0" defaultSubtotal="1">
            <x v="1"/>
          </reference>
        </references>
      </pivotArea>
    </format>
    <format dxfId="63">
      <pivotArea dataOnly="0" labelOnly="1" outline="0" fieldPosition="0">
        <references count="1">
          <reference field="2" count="1" defaultSubtotal="1">
            <x v="1"/>
          </reference>
        </references>
      </pivotArea>
    </format>
    <format dxfId="62">
      <pivotArea outline="0" collapsedLevelsAreSubtotals="1" fieldPosition="0">
        <references count="2">
          <reference field="4294967294" count="4" selected="0">
            <x v="0"/>
            <x v="1"/>
            <x v="2"/>
            <x v="4"/>
          </reference>
          <reference field="2" count="1" selected="0" defaultSubtotal="1">
            <x v="0"/>
          </reference>
        </references>
      </pivotArea>
    </format>
    <format dxfId="61">
      <pivotArea dataOnly="0" labelOnly="1" outline="0" fieldPosition="0">
        <references count="1">
          <reference field="2" count="1">
            <x v="0"/>
          </reference>
        </references>
      </pivotArea>
    </format>
    <format dxfId="60">
      <pivotArea dataOnly="0" labelOnly="1" outline="0" fieldPosition="0">
        <references count="1">
          <reference field="2" count="1">
            <x v="1"/>
          </reference>
        </references>
      </pivotArea>
    </format>
    <format dxfId="59">
      <pivotArea dataOnly="0" labelOnly="1" outline="0" fieldPosition="0">
        <references count="1">
          <reference field="2" count="1">
            <x v="3"/>
          </reference>
        </references>
      </pivotArea>
    </format>
    <format dxfId="58">
      <pivotArea dataOnly="0" labelOnly="1" outline="0" fieldPosition="0">
        <references count="1">
          <reference field="2" count="1">
            <x v="4"/>
          </reference>
        </references>
      </pivotArea>
    </format>
    <format dxfId="57">
      <pivotArea outline="0" collapsedLevelsAreSubtotals="1" fieldPosition="0">
        <references count="7">
          <reference field="1" count="1" selected="0">
            <x v="2"/>
          </reference>
          <reference field="2" count="1" selected="0">
            <x v="0"/>
          </reference>
          <reference field="30" count="1" selected="0">
            <x v="3"/>
          </reference>
          <reference field="31" count="1" selected="0">
            <x v="26"/>
          </reference>
          <reference field="32" count="1" selected="0">
            <x v="1"/>
          </reference>
          <reference field="33" count="1" selected="0">
            <x v="1"/>
          </reference>
          <reference field="34" count="1" selected="0">
            <x v="1"/>
          </reference>
        </references>
      </pivotArea>
    </format>
    <format dxfId="56">
      <pivotArea dataOnly="0" labelOnly="1" outline="0" fieldPosition="0">
        <references count="1">
          <reference field="2" count="1">
            <x v="0"/>
          </reference>
        </references>
      </pivotArea>
    </format>
    <format dxfId="55">
      <pivotArea dataOnly="0" labelOnly="1" outline="0" fieldPosition="0">
        <references count="2">
          <reference field="1" count="1">
            <x v="2"/>
          </reference>
          <reference field="2" count="1" selected="0">
            <x v="0"/>
          </reference>
        </references>
      </pivotArea>
    </format>
    <format dxfId="54">
      <pivotArea dataOnly="0" labelOnly="1" outline="0" fieldPosition="0">
        <references count="3">
          <reference field="1" count="1" selected="0">
            <x v="2"/>
          </reference>
          <reference field="2" count="1" selected="0">
            <x v="0"/>
          </reference>
          <reference field="30" count="1">
            <x v="3"/>
          </reference>
        </references>
      </pivotArea>
    </format>
    <format dxfId="53">
      <pivotArea dataOnly="0" labelOnly="1" outline="0" fieldPosition="0">
        <references count="4">
          <reference field="1" count="1" selected="0">
            <x v="2"/>
          </reference>
          <reference field="2" count="1" selected="0">
            <x v="0"/>
          </reference>
          <reference field="30" count="1" selected="0">
            <x v="3"/>
          </reference>
          <reference field="31" count="1">
            <x v="26"/>
          </reference>
        </references>
      </pivotArea>
    </format>
    <format dxfId="52">
      <pivotArea dataOnly="0" labelOnly="1" outline="0" fieldPosition="0">
        <references count="5">
          <reference field="1" count="1" selected="0">
            <x v="2"/>
          </reference>
          <reference field="2" count="1" selected="0">
            <x v="0"/>
          </reference>
          <reference field="30" count="1" selected="0">
            <x v="3"/>
          </reference>
          <reference field="31" count="1" selected="0">
            <x v="26"/>
          </reference>
          <reference field="32" count="1">
            <x v="1"/>
          </reference>
        </references>
      </pivotArea>
    </format>
    <format dxfId="51">
      <pivotArea dataOnly="0" labelOnly="1" outline="0" fieldPosition="0">
        <references count="6">
          <reference field="1" count="1" selected="0">
            <x v="2"/>
          </reference>
          <reference field="2" count="1" selected="0">
            <x v="0"/>
          </reference>
          <reference field="30" count="1" selected="0">
            <x v="3"/>
          </reference>
          <reference field="31" count="1" selected="0">
            <x v="26"/>
          </reference>
          <reference field="32" count="1" selected="0">
            <x v="1"/>
          </reference>
          <reference field="33" count="1">
            <x v="1"/>
          </reference>
        </references>
      </pivotArea>
    </format>
    <format dxfId="50">
      <pivotArea dataOnly="0" labelOnly="1" outline="0" fieldPosition="0">
        <references count="7">
          <reference field="1" count="1" selected="0">
            <x v="2"/>
          </reference>
          <reference field="2" count="1" selected="0">
            <x v="0"/>
          </reference>
          <reference field="30" count="1" selected="0">
            <x v="3"/>
          </reference>
          <reference field="31" count="1" selected="0">
            <x v="26"/>
          </reference>
          <reference field="32" count="1" selected="0">
            <x v="1"/>
          </reference>
          <reference field="33" count="1" selected="0">
            <x v="1"/>
          </reference>
          <reference field="34" count="1">
            <x v="1"/>
          </reference>
        </references>
      </pivotArea>
    </format>
    <format dxfId="49">
      <pivotArea dataOnly="0" labelOnly="1" outline="0" fieldPosition="0">
        <references count="2">
          <reference field="1" count="5">
            <x v="2"/>
            <x v="13"/>
            <x v="21"/>
            <x v="24"/>
            <x v="41"/>
          </reference>
          <reference field="2" count="1" selected="0">
            <x v="0"/>
          </reference>
        </references>
      </pivotArea>
    </format>
    <format dxfId="48">
      <pivotArea outline="0" collapsedLevelsAreSubtotals="1" fieldPosition="0">
        <references count="1">
          <reference field="2" count="1" selected="0" defaultSubtotal="1">
            <x v="0"/>
          </reference>
        </references>
      </pivotArea>
    </format>
    <format dxfId="47">
      <pivotArea dataOnly="0" labelOnly="1" outline="0" fieldPosition="0">
        <references count="1">
          <reference field="2" count="1" defaultSubtotal="1">
            <x v="0"/>
          </reference>
        </references>
      </pivotArea>
    </format>
    <format dxfId="46">
      <pivotArea outline="0" collapsedLevelsAreSubtotals="1" fieldPosition="0">
        <references count="1">
          <reference field="2" count="1" selected="0" defaultSubtotal="1">
            <x v="0"/>
          </reference>
        </references>
      </pivotArea>
    </format>
    <format dxfId="45">
      <pivotArea dataOnly="0" labelOnly="1" outline="0" fieldPosition="0">
        <references count="1">
          <reference field="2" count="1" defaultSubtotal="1">
            <x v="0"/>
          </reference>
        </references>
      </pivotArea>
    </format>
    <format dxfId="44">
      <pivotArea dataOnly="0" labelOnly="1" outline="0" fieldPosition="0">
        <references count="1">
          <reference field="2" count="1" defaultSubtotal="1">
            <x v="0"/>
          </reference>
        </references>
      </pivotArea>
    </format>
    <format dxfId="43">
      <pivotArea dataOnly="0" labelOnly="1" outline="0" fieldPosition="0">
        <references count="3">
          <reference field="1" count="1" selected="0">
            <x v="45"/>
          </reference>
          <reference field="2" count="1" selected="0">
            <x v="4"/>
          </reference>
          <reference field="30" count="1">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ablaDinámica1" cacheId="27" applyNumberFormats="0" applyBorderFormats="0" applyFontFormats="0" applyPatternFormats="0" applyAlignmentFormats="0" applyWidthHeightFormats="1" dataCaption="Valores" showMissing="0" updatedVersion="6" minRefreshableVersion="3" rowGrandTotals="0" colGrandTotals="0" itemPrintTitles="1" createdVersion="6" indent="0" compact="0" compactData="0" gridDropZones="1" multipleFieldFilters="0">
  <location ref="A2:L81" firstHeaderRow="1" firstDataRow="2" firstDataCol="7"/>
  <pivotFields count="60">
    <pivotField compact="0" outline="0" showAll="0"/>
    <pivotField axis="axisRow" compact="0" outline="0" showAll="0" defaultSubtotal="0">
      <items count="103">
        <item x="27"/>
        <item x="38"/>
        <item x="53"/>
        <item x="39"/>
        <item x="32"/>
        <item x="33"/>
        <item x="15"/>
        <item x="16"/>
        <item x="17"/>
        <item m="1" x="78"/>
        <item x="34"/>
        <item x="35"/>
        <item m="1" x="68"/>
        <item x="54"/>
        <item m="1" x="81"/>
        <item m="1" x="66"/>
        <item m="1" x="75"/>
        <item m="1" x="102"/>
        <item m="1" x="98"/>
        <item x="28"/>
        <item x="24"/>
        <item x="40"/>
        <item x="60"/>
        <item m="1" x="101"/>
        <item x="36"/>
        <item m="1" x="89"/>
        <item x="25"/>
        <item m="1" x="94"/>
        <item x="29"/>
        <item m="1" x="95"/>
        <item x="5"/>
        <item m="1" x="82"/>
        <item m="1" x="67"/>
        <item m="1" x="74"/>
        <item x="42"/>
        <item m="1" x="100"/>
        <item x="7"/>
        <item m="1" x="84"/>
        <item m="1" x="92"/>
        <item m="1" x="96"/>
        <item x="9"/>
        <item m="1" x="88"/>
        <item x="52"/>
        <item x="0"/>
        <item x="50"/>
        <item x="23"/>
        <item x="26"/>
        <item m="1" x="87"/>
        <item m="1" x="71"/>
        <item m="1" x="93"/>
        <item m="1" x="90"/>
        <item x="64"/>
        <item m="1" x="65"/>
        <item m="1" x="85"/>
        <item m="1" x="79"/>
        <item m="1" x="76"/>
        <item x="1"/>
        <item x="18"/>
        <item x="44"/>
        <item m="1" x="91"/>
        <item x="45"/>
        <item x="3"/>
        <item x="4"/>
        <item x="48"/>
        <item x="49"/>
        <item m="1" x="69"/>
        <item x="21"/>
        <item m="1" x="97"/>
        <item m="1" x="80"/>
        <item m="1" x="83"/>
        <item x="11"/>
        <item x="51"/>
        <item x="13"/>
        <item x="14"/>
        <item x="31"/>
        <item x="43"/>
        <item m="1" x="86"/>
        <item x="59"/>
        <item x="62"/>
        <item x="61"/>
        <item x="20"/>
        <item x="6"/>
        <item x="37"/>
        <item m="1" x="99"/>
        <item m="1" x="73"/>
        <item x="8"/>
        <item x="2"/>
        <item x="10"/>
        <item m="1" x="72"/>
        <item x="63"/>
        <item x="12"/>
        <item x="19"/>
        <item m="1" x="70"/>
        <item x="46"/>
        <item x="47"/>
        <item m="1" x="77"/>
        <item x="56"/>
        <item x="57"/>
        <item x="58"/>
        <item x="22"/>
        <item x="30"/>
        <item x="41"/>
        <item x="55"/>
      </items>
    </pivotField>
    <pivotField compact="0" outline="0" showAll="0"/>
    <pivotField compact="0" outline="0" showAll="0"/>
    <pivotField axis="axisRow" compact="0" outline="0" showAll="0">
      <items count="13">
        <item x="0"/>
        <item x="1"/>
        <item x="2"/>
        <item x="3"/>
        <item x="4"/>
        <item x="5"/>
        <item x="6"/>
        <item x="7"/>
        <item x="8"/>
        <item x="9"/>
        <item x="10"/>
        <item x="1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pivotField axis="axisRow" compact="0" outline="0" showAll="0" defaultSubtotal="0">
      <items count="17">
        <item x="1"/>
        <item x="15"/>
        <item x="12"/>
        <item x="14"/>
        <item x="13"/>
        <item m="1" x="16"/>
        <item x="8"/>
        <item x="5"/>
        <item x="4"/>
        <item x="10"/>
        <item x="11"/>
        <item x="6"/>
        <item x="7"/>
        <item x="0"/>
        <item x="3"/>
        <item x="2"/>
        <item x="9"/>
      </items>
    </pivotField>
    <pivotField axis="axisRow" compact="0" outline="0" showAll="0" defaultSubtotal="0">
      <items count="47">
        <item x="22"/>
        <item m="1" x="36"/>
        <item m="1" x="45"/>
        <item m="1" x="41"/>
        <item x="3"/>
        <item x="17"/>
        <item x="23"/>
        <item m="1" x="40"/>
        <item m="1" x="35"/>
        <item x="4"/>
        <item sd="0" x="8"/>
        <item m="1" x="30"/>
        <item m="1" x="46"/>
        <item m="1" x="31"/>
        <item m="1" x="28"/>
        <item m="1" x="44"/>
        <item m="1" x="38"/>
        <item x="0"/>
        <item x="6"/>
        <item x="19"/>
        <item m="1" x="33"/>
        <item x="21"/>
        <item m="1" x="43"/>
        <item m="1" x="37"/>
        <item x="1"/>
        <item x="9"/>
        <item x="24"/>
        <item x="11"/>
        <item x="13"/>
        <item x="14"/>
        <item x="20"/>
        <item x="15"/>
        <item x="16"/>
        <item x="7"/>
        <item x="26"/>
        <item x="12"/>
        <item x="2"/>
        <item m="1" x="34"/>
        <item x="10"/>
        <item x="5"/>
        <item m="1" x="29"/>
        <item m="1" x="39"/>
        <item m="1" x="32"/>
        <item x="27"/>
        <item x="25"/>
        <item m="1" x="42"/>
        <item x="18"/>
      </items>
    </pivotField>
    <pivotField axis="axisRow" compact="0" outline="0" showAll="0" defaultSubtotal="0">
      <items count="77">
        <item m="1" x="29"/>
        <item x="28"/>
        <item x="7"/>
        <item x="10"/>
        <item m="1" x="32"/>
        <item x="19"/>
        <item x="0"/>
        <item x="21"/>
        <item m="1" x="65"/>
        <item m="1" x="69"/>
        <item m="1" x="53"/>
        <item m="1" x="56"/>
        <item m="1" x="51"/>
        <item m="1" x="75"/>
        <item x="26"/>
        <item x="14"/>
        <item m="1" x="45"/>
        <item x="9"/>
        <item x="24"/>
        <item m="1" x="61"/>
        <item m="1" x="57"/>
        <item m="1" x="70"/>
        <item m="1" x="73"/>
        <item m="1" x="43"/>
        <item m="1" x="68"/>
        <item m="1" x="72"/>
        <item m="1" x="42"/>
        <item m="1" x="33"/>
        <item m="1" x="49"/>
        <item m="1" x="41"/>
        <item m="1" x="64"/>
        <item m="1" x="48"/>
        <item m="1" x="38"/>
        <item m="1" x="59"/>
        <item m="1" x="46"/>
        <item m="1" x="37"/>
        <item m="1" x="30"/>
        <item m="1" x="34"/>
        <item m="1" x="39"/>
        <item m="1" x="58"/>
        <item m="1" x="36"/>
        <item m="1" x="52"/>
        <item m="1" x="60"/>
        <item x="3"/>
        <item m="1" x="47"/>
        <item m="1" x="66"/>
        <item x="11"/>
        <item m="1" x="50"/>
        <item m="1" x="55"/>
        <item m="1" x="31"/>
        <item x="18"/>
        <item x="15"/>
        <item m="1" x="40"/>
        <item m="1" x="74"/>
        <item m="1" x="67"/>
        <item m="1" x="63"/>
        <item x="25"/>
        <item m="1" x="44"/>
        <item m="1" x="76"/>
        <item m="1" x="54"/>
        <item m="1" x="35"/>
        <item m="1" x="71"/>
        <item x="8"/>
        <item x="27"/>
        <item x="13"/>
        <item x="16"/>
        <item x="12"/>
        <item x="20"/>
        <item x="17"/>
        <item x="2"/>
        <item x="5"/>
        <item m="1" x="62"/>
        <item x="22"/>
        <item x="23"/>
        <item x="1"/>
        <item x="6"/>
        <item x="4"/>
      </items>
    </pivotField>
    <pivotField axis="axisRow" compact="0" outline="0" showAll="0" defaultSubtotal="0">
      <items count="28">
        <item x="4"/>
        <item x="21"/>
        <item m="1" x="24"/>
        <item m="1" x="26"/>
        <item x="9"/>
        <item m="1" x="27"/>
        <item x="6"/>
        <item m="1" x="22"/>
        <item x="2"/>
        <item x="18"/>
        <item m="1" x="25"/>
        <item x="1"/>
        <item x="3"/>
        <item x="5"/>
        <item x="7"/>
        <item x="8"/>
        <item x="11"/>
        <item x="0"/>
        <item x="12"/>
        <item x="14"/>
        <item x="15"/>
        <item x="16"/>
        <item m="1" x="23"/>
        <item x="10"/>
        <item x="13"/>
        <item x="19"/>
        <item x="20"/>
        <item x="17"/>
      </items>
    </pivotField>
    <pivotField axis="axisRow" compact="0" outline="0" showAll="0">
      <items count="6">
        <item m="1" x="3"/>
        <item x="0"/>
        <item m="1" x="4"/>
        <item x="1"/>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4"/>
    <field x="1"/>
    <field x="30"/>
    <field x="31"/>
    <field x="32"/>
    <field x="33"/>
    <field x="34"/>
  </rowFields>
  <rowItems count="78">
    <i>
      <x/>
      <x v="43"/>
      <x v="13"/>
      <x v="17"/>
      <x v="6"/>
      <x v="17"/>
      <x v="1"/>
    </i>
    <i t="default">
      <x/>
    </i>
    <i>
      <x v="1"/>
      <x v="30"/>
      <x v="13"/>
      <x v="9"/>
      <x v="76"/>
      <x v="11"/>
      <x v="3"/>
    </i>
    <i r="3">
      <x v="24"/>
      <x v="74"/>
      <x v="8"/>
      <x v="1"/>
    </i>
    <i r="1">
      <x v="36"/>
      <x v="13"/>
      <x v="39"/>
      <x v="70"/>
      <x v="11"/>
      <x v="3"/>
    </i>
    <i r="1">
      <x v="40"/>
      <x v="13"/>
      <x v="17"/>
      <x v="6"/>
      <x v="11"/>
      <x v="3"/>
    </i>
    <i r="1">
      <x v="56"/>
      <x v="13"/>
      <x v="17"/>
      <x v="6"/>
      <x v="11"/>
      <x v="3"/>
    </i>
    <i r="1">
      <x v="61"/>
      <x v="13"/>
      <x v="36"/>
      <x v="69"/>
      <x v="12"/>
      <x v="1"/>
    </i>
    <i r="1">
      <x v="62"/>
      <x v="13"/>
      <x v="4"/>
      <x v="43"/>
      <x/>
      <x v="1"/>
    </i>
    <i r="1">
      <x v="70"/>
      <x v="13"/>
      <x v="17"/>
      <x v="6"/>
      <x v="11"/>
      <x v="3"/>
    </i>
    <i r="1">
      <x v="72"/>
      <x v="13"/>
      <x v="24"/>
      <x v="75"/>
      <x v="6"/>
      <x v="1"/>
    </i>
    <i r="1">
      <x v="73"/>
      <x v="13"/>
      <x v="24"/>
      <x v="6"/>
      <x/>
      <x v="1"/>
    </i>
    <i r="1">
      <x v="81"/>
      <x v="13"/>
      <x v="24"/>
      <x v="74"/>
      <x/>
      <x v="1"/>
    </i>
    <i r="1">
      <x v="85"/>
      <x v="13"/>
      <x v="24"/>
      <x v="74"/>
      <x/>
      <x v="1"/>
    </i>
    <i r="1">
      <x v="86"/>
      <x v="13"/>
      <x v="24"/>
      <x v="74"/>
      <x v="8"/>
      <x v="1"/>
    </i>
    <i r="1">
      <x v="87"/>
      <x v="13"/>
      <x v="24"/>
      <x v="74"/>
      <x/>
      <x v="1"/>
    </i>
    <i r="1">
      <x v="89"/>
      <x v="13"/>
      <x v="24"/>
      <x v="74"/>
      <x v="9"/>
      <x v="1"/>
    </i>
    <i r="1">
      <x v="90"/>
      <x v="13"/>
      <x v="24"/>
      <x v="74"/>
      <x v="13"/>
      <x v="1"/>
    </i>
    <i t="default">
      <x v="1"/>
    </i>
    <i>
      <x v="2"/>
      <x v="6"/>
      <x/>
      <x v="18"/>
      <x v="2"/>
      <x/>
      <x v="1"/>
    </i>
    <i r="1">
      <x v="7"/>
      <x/>
      <x v="33"/>
      <x v="62"/>
      <x v="14"/>
      <x v="1"/>
    </i>
    <i r="1">
      <x v="8"/>
      <x v="15"/>
      <x v="17"/>
      <x v="2"/>
      <x v="15"/>
      <x v="1"/>
    </i>
    <i r="1">
      <x v="57"/>
      <x v="13"/>
      <x v="10"/>
    </i>
    <i r="1">
      <x v="66"/>
      <x v="13"/>
      <x v="38"/>
      <x v="3"/>
      <x/>
      <x v="1"/>
    </i>
    <i r="1">
      <x v="80"/>
      <x v="14"/>
      <x v="25"/>
      <x v="6"/>
      <x v="11"/>
      <x v="3"/>
    </i>
    <i r="1">
      <x v="91"/>
      <x v="13"/>
      <x v="24"/>
      <x v="74"/>
      <x v="8"/>
      <x v="1"/>
    </i>
    <i t="default">
      <x v="2"/>
    </i>
    <i>
      <x v="3"/>
      <x v="20"/>
      <x v="13"/>
      <x v="35"/>
      <x v="2"/>
      <x/>
      <x v="1"/>
    </i>
    <i r="1">
      <x v="26"/>
      <x v="7"/>
      <x v="28"/>
      <x v="66"/>
      <x v="18"/>
      <x v="1"/>
    </i>
    <i r="1">
      <x v="45"/>
      <x v="8"/>
      <x v="27"/>
      <x v="46"/>
      <x v="16"/>
      <x v="1"/>
    </i>
    <i r="1">
      <x v="46"/>
      <x v="13"/>
      <x v="17"/>
      <x v="6"/>
      <x/>
      <x v="1"/>
    </i>
    <i r="1">
      <x v="99"/>
      <x v="13"/>
      <x v="17"/>
      <x v="6"/>
      <x v="23"/>
      <x v="1"/>
    </i>
    <i t="default">
      <x v="3"/>
    </i>
    <i>
      <x v="4"/>
      <x/>
      <x v="11"/>
      <x v="29"/>
      <x v="64"/>
      <x v="24"/>
      <x v="1"/>
    </i>
    <i r="1">
      <x v="19"/>
      <x v="13"/>
      <x v="17"/>
      <x v="15"/>
      <x v="4"/>
      <x v="4"/>
    </i>
    <i r="1">
      <x v="28"/>
      <x v="13"/>
      <x v="10"/>
    </i>
    <i r="1">
      <x v="74"/>
      <x v="13"/>
      <x v="24"/>
      <x v="6"/>
      <x v="4"/>
      <x v="4"/>
    </i>
    <i r="1">
      <x v="100"/>
      <x v="13"/>
      <x v="24"/>
      <x v="74"/>
      <x v="17"/>
      <x v="1"/>
    </i>
    <i t="default">
      <x v="4"/>
    </i>
    <i>
      <x v="5"/>
      <x v="4"/>
      <x v="12"/>
      <x v="31"/>
      <x v="51"/>
      <x/>
      <x v="1"/>
    </i>
    <i r="1">
      <x v="5"/>
      <x v="6"/>
      <x v="32"/>
      <x v="65"/>
      <x/>
      <x v="1"/>
    </i>
    <i r="1">
      <x v="10"/>
      <x v="13"/>
      <x v="5"/>
      <x v="3"/>
      <x v="8"/>
      <x v="1"/>
    </i>
    <i r="1">
      <x v="11"/>
      <x v="13"/>
      <x v="17"/>
      <x v="15"/>
      <x v="4"/>
      <x v="4"/>
    </i>
    <i r="1">
      <x v="24"/>
      <x v="16"/>
      <x v="46"/>
      <x v="15"/>
      <x v="4"/>
      <x v="4"/>
    </i>
    <i r="1">
      <x v="82"/>
      <x v="13"/>
      <x v="39"/>
      <x v="68"/>
      <x/>
      <x v="1"/>
    </i>
    <i t="default">
      <x v="5"/>
    </i>
    <i>
      <x v="6"/>
      <x v="1"/>
      <x v="9"/>
      <x v="19"/>
      <x v="50"/>
      <x/>
      <x v="1"/>
    </i>
    <i r="1">
      <x v="3"/>
      <x v="10"/>
      <x v="30"/>
      <x v="5"/>
      <x/>
      <x v="1"/>
    </i>
    <i r="1">
      <x v="21"/>
      <x v="13"/>
      <x v="17"/>
      <x v="15"/>
      <x v="4"/>
      <x v="4"/>
    </i>
    <i r="1">
      <x v="34"/>
      <x v="13"/>
      <x v="21"/>
      <x v="67"/>
      <x/>
      <x v="1"/>
    </i>
    <i r="1">
      <x v="75"/>
      <x/>
      <x/>
      <x v="7"/>
      <x v="19"/>
      <x v="1"/>
    </i>
    <i r="1">
      <x v="101"/>
      <x v="13"/>
      <x v="17"/>
      <x v="6"/>
      <x v="8"/>
      <x v="1"/>
    </i>
    <i t="default">
      <x v="6"/>
    </i>
    <i>
      <x v="7"/>
      <x v="44"/>
      <x v="4"/>
      <x v="9"/>
      <x v="15"/>
      <x v="4"/>
      <x v="4"/>
    </i>
    <i r="1">
      <x v="58"/>
      <x v="13"/>
      <x v="5"/>
      <x v="72"/>
      <x/>
      <x v="1"/>
    </i>
    <i r="1">
      <x v="60"/>
      <x v="13"/>
      <x v="24"/>
      <x v="6"/>
      <x/>
      <x v="1"/>
    </i>
    <i r="1">
      <x v="63"/>
      <x v="2"/>
      <x v="6"/>
      <x v="73"/>
      <x v="20"/>
      <x v="1"/>
    </i>
    <i r="1">
      <x v="64"/>
      <x v="13"/>
      <x v="17"/>
      <x v="18"/>
      <x v="4"/>
      <x v="4"/>
    </i>
    <i r="1">
      <x v="71"/>
      <x v="13"/>
      <x v="24"/>
      <x v="17"/>
      <x v="21"/>
      <x v="1"/>
    </i>
    <i r="1">
      <x v="93"/>
      <x v="13"/>
      <x v="24"/>
      <x v="74"/>
      <x/>
      <x v="1"/>
    </i>
    <i r="1">
      <x v="94"/>
      <x v="13"/>
      <x v="24"/>
      <x v="74"/>
      <x v="17"/>
      <x v="1"/>
    </i>
    <i t="default">
      <x v="7"/>
    </i>
    <i>
      <x v="8"/>
      <x v="42"/>
      <x v="13"/>
      <x v="17"/>
      <x v="6"/>
      <x/>
      <x v="1"/>
    </i>
    <i t="default">
      <x v="8"/>
    </i>
    <i>
      <x v="9"/>
      <x v="2"/>
      <x v="3"/>
      <x v="26"/>
      <x v="2"/>
      <x/>
      <x v="1"/>
    </i>
    <i r="1">
      <x v="13"/>
      <x/>
      <x v="6"/>
      <x v="56"/>
      <x/>
      <x v="4"/>
    </i>
    <i r="1">
      <x v="77"/>
      <x v="1"/>
      <x v="44"/>
      <x v="14"/>
      <x v="25"/>
      <x v="1"/>
    </i>
    <i r="1">
      <x v="96"/>
      <x v="13"/>
      <x v="24"/>
      <x v="74"/>
      <x/>
      <x v="1"/>
    </i>
    <i r="1">
      <x v="97"/>
      <x v="13"/>
      <x v="24"/>
      <x v="74"/>
      <x v="19"/>
      <x v="1"/>
    </i>
    <i r="1">
      <x v="98"/>
      <x v="13"/>
      <x v="24"/>
      <x v="74"/>
      <x v="9"/>
      <x v="1"/>
    </i>
    <i r="1">
      <x v="102"/>
      <x v="13"/>
      <x v="24"/>
      <x v="74"/>
      <x v="27"/>
      <x v="1"/>
    </i>
    <i t="default">
      <x v="9"/>
    </i>
    <i>
      <x v="10"/>
      <x v="22"/>
      <x v="13"/>
      <x v="34"/>
      <x v="63"/>
      <x v="26"/>
      <x v="1"/>
    </i>
    <i r="1">
      <x v="78"/>
      <x v="13"/>
      <x v="17"/>
      <x v="6"/>
      <x v="8"/>
      <x v="1"/>
    </i>
    <i r="1">
      <x v="79"/>
      <x v="8"/>
      <x v="43"/>
      <x v="46"/>
      <x/>
      <x v="1"/>
    </i>
    <i t="default">
      <x v="10"/>
    </i>
    <i>
      <x v="11"/>
      <x v="51"/>
      <x v="14"/>
      <x v="25"/>
      <x v="1"/>
      <x v="1"/>
      <x v="1"/>
    </i>
    <i t="default">
      <x v="11"/>
    </i>
  </rowItems>
  <colFields count="1">
    <field x="-2"/>
  </colFields>
  <colItems count="5">
    <i>
      <x/>
    </i>
    <i i="1">
      <x v="1"/>
    </i>
    <i i="2">
      <x v="2"/>
    </i>
    <i i="3">
      <x v="3"/>
    </i>
    <i i="4">
      <x v="4"/>
    </i>
  </colItems>
  <dataFields count="5">
    <dataField name="PROG 2016" fld="25" subtotal="max" baseField="34" baseItem="1"/>
    <dataField name="PROG 2017" fld="26" subtotal="max" baseField="34" baseItem="1"/>
    <dataField name="PROG 2018" fld="27" subtotal="max" baseField="34" baseItem="1"/>
    <dataField name="PROG 2019" fld="28" subtotal="max" baseField="34" baseItem="1"/>
    <dataField name="PROG 2020" fld="29" subtotal="max" baseField="34"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ivotTable" Target="../pivotTables/pivotTable7.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8.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8.bin"/><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AF62"/>
  <sheetViews>
    <sheetView showGridLines="0" showZeros="0" showWhiteSpace="0" zoomScale="120" zoomScaleNormal="120" workbookViewId="0"/>
  </sheetViews>
  <sheetFormatPr baseColWidth="10" defaultColWidth="0" defaultRowHeight="0" customHeight="1" zeroHeight="1" x14ac:dyDescent="0.2"/>
  <cols>
    <col min="1" max="2" width="11.42578125" style="281" customWidth="1"/>
    <col min="3" max="3" width="5.85546875" style="281" customWidth="1"/>
    <col min="4" max="4" width="0.7109375" style="2" customWidth="1"/>
    <col min="5" max="5" width="8.5703125" style="2" customWidth="1"/>
    <col min="6" max="6" width="16.7109375" style="2" customWidth="1"/>
    <col min="7" max="7" width="9" style="2" customWidth="1"/>
    <col min="8" max="9" width="7.28515625" style="2" customWidth="1"/>
    <col min="10" max="10" width="5.5703125" style="2" customWidth="1"/>
    <col min="11" max="11" width="8" style="2" customWidth="1"/>
    <col min="12" max="12" width="6.140625" style="2" customWidth="1"/>
    <col min="13" max="13" width="7.7109375" style="2" customWidth="1"/>
    <col min="14" max="14" width="6.7109375" style="2" customWidth="1"/>
    <col min="15" max="15" width="8.42578125" style="2" bestFit="1" customWidth="1"/>
    <col min="16" max="16" width="7.5703125" style="2" customWidth="1"/>
    <col min="17" max="17" width="8.7109375" style="2" customWidth="1"/>
    <col min="18" max="18" width="8.42578125" style="2" customWidth="1"/>
    <col min="19" max="19" width="3" style="2" customWidth="1"/>
    <col min="20" max="20" width="6" style="2" hidden="1" customWidth="1"/>
    <col min="21" max="22" width="4.7109375" style="2" hidden="1" customWidth="1"/>
    <col min="23" max="16384" width="11.42578125" style="2" hidden="1"/>
  </cols>
  <sheetData>
    <row r="1" spans="1:32" ht="11.25" x14ac:dyDescent="0.2"/>
    <row r="2" spans="1:32" ht="15" x14ac:dyDescent="0.25">
      <c r="D2" s="857" t="s">
        <v>0</v>
      </c>
      <c r="E2" s="857"/>
      <c r="F2" s="857"/>
      <c r="G2" s="857"/>
      <c r="H2" s="857"/>
      <c r="I2" s="857"/>
      <c r="J2" s="857"/>
      <c r="K2" s="857"/>
      <c r="L2" s="857"/>
      <c r="M2" s="857"/>
      <c r="N2" s="857"/>
      <c r="O2" s="857"/>
      <c r="P2" s="857"/>
      <c r="Q2" s="857"/>
      <c r="R2" s="857"/>
      <c r="S2" s="857"/>
    </row>
    <row r="3" spans="1:32" ht="11.25" x14ac:dyDescent="0.2"/>
    <row r="4" spans="1:32" ht="15" customHeight="1" x14ac:dyDescent="0.2">
      <c r="D4" s="858"/>
      <c r="E4" s="858"/>
      <c r="F4" s="858"/>
      <c r="G4" s="858"/>
      <c r="H4" s="858"/>
      <c r="I4" s="858"/>
      <c r="J4" s="858"/>
      <c r="K4" s="858"/>
      <c r="L4" s="858"/>
      <c r="M4" s="858"/>
      <c r="N4" s="858"/>
      <c r="O4" s="858"/>
      <c r="P4" s="858"/>
      <c r="Q4" s="858"/>
      <c r="R4" s="858"/>
      <c r="S4" s="858"/>
    </row>
    <row r="5" spans="1:32" ht="8.25" customHeight="1" x14ac:dyDescent="0.2"/>
    <row r="6" spans="1:32" ht="24.75" customHeight="1" x14ac:dyDescent="0.2">
      <c r="D6" s="3"/>
      <c r="E6" s="859" t="s">
        <v>444</v>
      </c>
      <c r="F6" s="859"/>
      <c r="G6" s="859"/>
      <c r="H6" s="859"/>
      <c r="I6" s="859"/>
      <c r="J6" s="859"/>
      <c r="K6" s="859"/>
      <c r="L6" s="859"/>
      <c r="M6" s="859"/>
      <c r="N6" s="859"/>
      <c r="O6" s="859"/>
      <c r="P6" s="859"/>
      <c r="Q6" s="859"/>
      <c r="R6" s="859"/>
      <c r="S6" s="3"/>
    </row>
    <row r="7" spans="1:32" s="178" customFormat="1" ht="3.75" customHeight="1" x14ac:dyDescent="0.25">
      <c r="A7" s="770"/>
      <c r="B7" s="770"/>
      <c r="C7" s="770"/>
      <c r="D7" s="177"/>
    </row>
    <row r="8" spans="1:32" ht="21.75" customHeight="1" x14ac:dyDescent="0.2">
      <c r="D8" s="3"/>
      <c r="E8" s="838" t="s">
        <v>1</v>
      </c>
      <c r="F8" s="839"/>
      <c r="G8" s="839"/>
      <c r="H8" s="860"/>
      <c r="I8" s="860"/>
      <c r="J8" s="860"/>
      <c r="K8" s="860"/>
      <c r="L8" s="860"/>
      <c r="M8" s="860"/>
      <c r="N8" s="860"/>
      <c r="O8" s="860"/>
      <c r="P8" s="860"/>
      <c r="Q8" s="860"/>
      <c r="R8" s="860"/>
      <c r="S8" s="158"/>
    </row>
    <row r="9" spans="1:32" s="3" customFormat="1" ht="2.25" customHeight="1" x14ac:dyDescent="0.2">
      <c r="A9" s="771"/>
      <c r="B9" s="771"/>
      <c r="C9" s="771"/>
      <c r="D9" s="796"/>
      <c r="E9" s="796"/>
      <c r="F9" s="796"/>
      <c r="G9" s="796"/>
      <c r="H9" s="796"/>
      <c r="I9" s="796"/>
      <c r="J9" s="796"/>
      <c r="K9" s="796"/>
      <c r="L9" s="796"/>
      <c r="M9" s="796"/>
      <c r="N9" s="796"/>
      <c r="O9" s="796"/>
      <c r="P9" s="796"/>
      <c r="Q9" s="796"/>
      <c r="R9" s="796"/>
      <c r="S9" s="856"/>
    </row>
    <row r="10" spans="1:32" s="43" customFormat="1" ht="24" customHeight="1" x14ac:dyDescent="0.25">
      <c r="A10" s="772"/>
      <c r="B10" s="772"/>
      <c r="C10" s="772"/>
      <c r="D10" s="150"/>
      <c r="E10" s="838" t="s">
        <v>2</v>
      </c>
      <c r="F10" s="839"/>
      <c r="G10" s="839"/>
      <c r="H10" s="860"/>
      <c r="I10" s="860"/>
      <c r="J10" s="860"/>
      <c r="K10" s="860"/>
      <c r="L10" s="860"/>
      <c r="M10" s="860"/>
      <c r="N10" s="860"/>
      <c r="O10" s="860"/>
      <c r="P10" s="860"/>
      <c r="Q10" s="860"/>
      <c r="R10" s="860"/>
      <c r="S10" s="208"/>
    </row>
    <row r="11" spans="1:32" s="3" customFormat="1" ht="2.25" customHeight="1" x14ac:dyDescent="0.2">
      <c r="A11" s="771"/>
      <c r="B11" s="771"/>
      <c r="C11" s="771"/>
      <c r="D11" s="796"/>
      <c r="E11" s="796"/>
      <c r="F11" s="796"/>
      <c r="G11" s="796"/>
      <c r="H11" s="796"/>
      <c r="I11" s="796"/>
      <c r="J11" s="796"/>
      <c r="K11" s="796"/>
      <c r="L11" s="796"/>
      <c r="M11" s="796"/>
      <c r="N11" s="796"/>
      <c r="O11" s="796"/>
      <c r="P11" s="796"/>
      <c r="Q11" s="796"/>
      <c r="R11" s="796"/>
      <c r="S11" s="856"/>
    </row>
    <row r="12" spans="1:32" ht="11.25" x14ac:dyDescent="0.2">
      <c r="D12" s="3"/>
      <c r="E12" s="838" t="s">
        <v>3</v>
      </c>
      <c r="F12" s="839"/>
      <c r="G12" s="839"/>
      <c r="H12" s="840"/>
      <c r="I12" s="840"/>
      <c r="J12" s="840"/>
      <c r="K12" s="840"/>
      <c r="L12" s="840"/>
      <c r="M12" s="840"/>
      <c r="N12" s="840"/>
      <c r="O12" s="840"/>
      <c r="P12" s="840"/>
      <c r="Q12" s="840"/>
      <c r="R12" s="840"/>
      <c r="S12" s="158"/>
    </row>
    <row r="13" spans="1:32" s="3" customFormat="1" ht="2.25" customHeight="1" x14ac:dyDescent="0.2">
      <c r="A13" s="771"/>
      <c r="B13" s="771"/>
      <c r="C13" s="771"/>
      <c r="D13" s="796"/>
      <c r="E13" s="796"/>
      <c r="F13" s="796"/>
      <c r="G13" s="796"/>
      <c r="H13" s="796"/>
      <c r="I13" s="796"/>
      <c r="J13" s="796"/>
      <c r="K13" s="796"/>
      <c r="L13" s="796"/>
      <c r="M13" s="796"/>
      <c r="N13" s="796"/>
      <c r="O13" s="796"/>
      <c r="P13" s="796"/>
      <c r="Q13" s="796"/>
      <c r="R13" s="796"/>
      <c r="S13" s="856"/>
    </row>
    <row r="14" spans="1:32" ht="11.25" x14ac:dyDescent="0.2">
      <c r="D14" s="3"/>
      <c r="E14" s="838" t="s">
        <v>4</v>
      </c>
      <c r="F14" s="839"/>
      <c r="G14" s="839"/>
      <c r="H14" s="840" t="str">
        <f>IFERROR(VLOOKUP($H$8,matriz!$E$5:$AX$70,2,0),"")</f>
        <v/>
      </c>
      <c r="I14" s="840"/>
      <c r="J14" s="840"/>
      <c r="K14" s="840"/>
      <c r="L14" s="840"/>
      <c r="M14" s="840"/>
      <c r="N14" s="840"/>
      <c r="O14" s="840"/>
      <c r="P14" s="840"/>
      <c r="Q14" s="840"/>
      <c r="R14" s="840"/>
      <c r="S14" s="158"/>
      <c r="X14" s="2" t="s">
        <v>445</v>
      </c>
      <c r="Y14" s="2" t="s">
        <v>446</v>
      </c>
      <c r="Z14" s="2" t="s">
        <v>447</v>
      </c>
      <c r="AA14" s="2" t="s">
        <v>448</v>
      </c>
      <c r="AB14" s="2" t="s">
        <v>449</v>
      </c>
      <c r="AC14" s="2" t="s">
        <v>450</v>
      </c>
      <c r="AD14" s="2" t="s">
        <v>451</v>
      </c>
      <c r="AE14" s="2" t="s">
        <v>452</v>
      </c>
      <c r="AF14" s="2" t="s">
        <v>453</v>
      </c>
    </row>
    <row r="15" spans="1:32" ht="2.25" customHeight="1" x14ac:dyDescent="0.2">
      <c r="D15" s="3"/>
      <c r="E15" s="796"/>
      <c r="F15" s="796"/>
      <c r="G15" s="796"/>
      <c r="H15" s="796"/>
      <c r="I15" s="796"/>
      <c r="J15" s="796"/>
      <c r="K15" s="796"/>
      <c r="L15" s="796"/>
      <c r="M15" s="796"/>
      <c r="N15" s="796"/>
      <c r="O15" s="796"/>
      <c r="P15" s="796"/>
      <c r="Q15" s="796"/>
      <c r="R15" s="796"/>
      <c r="S15" s="158"/>
    </row>
    <row r="16" spans="1:32" ht="12" thickBot="1" x14ac:dyDescent="0.25">
      <c r="D16" s="3"/>
      <c r="E16" s="841" t="s">
        <v>5</v>
      </c>
      <c r="F16" s="842"/>
      <c r="G16" s="843"/>
      <c r="H16" s="150"/>
      <c r="J16" s="150"/>
      <c r="K16" s="179"/>
      <c r="L16" s="150"/>
      <c r="M16" s="179"/>
      <c r="N16" s="150"/>
      <c r="O16" s="179"/>
      <c r="P16" s="150"/>
      <c r="Q16" s="209"/>
      <c r="R16" s="209"/>
      <c r="S16" s="158"/>
      <c r="AC16" s="2">
        <v>3</v>
      </c>
      <c r="AD16" s="2">
        <v>1</v>
      </c>
    </row>
    <row r="17" spans="1:20" ht="23.25" customHeight="1" x14ac:dyDescent="0.2">
      <c r="D17" s="3"/>
      <c r="E17" s="180"/>
      <c r="F17" s="180"/>
      <c r="G17" s="180"/>
      <c r="H17" s="150"/>
      <c r="I17" s="180"/>
      <c r="J17" s="180"/>
      <c r="K17" s="181"/>
      <c r="L17" s="180"/>
      <c r="M17" s="180"/>
      <c r="N17" s="180"/>
      <c r="O17" s="180"/>
      <c r="P17" s="182"/>
      <c r="Q17" s="182"/>
      <c r="R17" s="182"/>
      <c r="S17" s="158"/>
    </row>
    <row r="18" spans="1:20" ht="27.75" customHeight="1" x14ac:dyDescent="0.2">
      <c r="D18" s="3"/>
      <c r="E18" s="849" t="s">
        <v>868</v>
      </c>
      <c r="F18" s="849"/>
      <c r="G18" s="849"/>
      <c r="H18" s="850"/>
      <c r="I18" s="851"/>
      <c r="J18" s="851"/>
      <c r="K18" s="851"/>
      <c r="L18" s="851"/>
      <c r="M18" s="851"/>
      <c r="N18" s="851"/>
      <c r="O18" s="851"/>
      <c r="P18" s="851"/>
      <c r="Q18" s="851"/>
      <c r="R18" s="852"/>
      <c r="S18" s="158"/>
    </row>
    <row r="19" spans="1:20" ht="27.75" customHeight="1" x14ac:dyDescent="0.2">
      <c r="D19" s="3"/>
      <c r="E19" s="849"/>
      <c r="F19" s="849"/>
      <c r="G19" s="849"/>
      <c r="H19" s="853"/>
      <c r="I19" s="854"/>
      <c r="J19" s="854"/>
      <c r="K19" s="854"/>
      <c r="L19" s="854"/>
      <c r="M19" s="854"/>
      <c r="N19" s="854"/>
      <c r="O19" s="854"/>
      <c r="P19" s="854"/>
      <c r="Q19" s="854"/>
      <c r="R19" s="855"/>
      <c r="S19" s="158"/>
    </row>
    <row r="20" spans="1:20" ht="23.25" customHeight="1" thickBot="1" x14ac:dyDescent="0.25">
      <c r="D20" s="3"/>
      <c r="E20" s="738"/>
      <c r="F20" s="738"/>
      <c r="G20" s="738"/>
      <c r="H20" s="150"/>
      <c r="I20" s="738"/>
      <c r="J20" s="738"/>
      <c r="K20" s="181"/>
      <c r="L20" s="738"/>
      <c r="M20" s="738"/>
      <c r="N20" s="738"/>
      <c r="O20" s="738"/>
      <c r="P20" s="182"/>
      <c r="Q20" s="739"/>
      <c r="R20" s="739"/>
      <c r="S20" s="158"/>
    </row>
    <row r="21" spans="1:20" ht="26.25" customHeight="1" x14ac:dyDescent="0.2">
      <c r="D21" s="3"/>
      <c r="E21" s="844" t="s">
        <v>7</v>
      </c>
      <c r="F21" s="845"/>
      <c r="G21" s="846" t="s">
        <v>8</v>
      </c>
      <c r="H21" s="845"/>
      <c r="I21" s="846" t="s">
        <v>9</v>
      </c>
      <c r="J21" s="847"/>
      <c r="K21" s="847"/>
      <c r="L21" s="845"/>
      <c r="M21" s="846" t="s">
        <v>10</v>
      </c>
      <c r="N21" s="847"/>
      <c r="O21" s="845"/>
      <c r="P21" s="846" t="s">
        <v>11</v>
      </c>
      <c r="Q21" s="847"/>
      <c r="R21" s="848"/>
      <c r="S21" s="158"/>
    </row>
    <row r="22" spans="1:20" ht="45.75" customHeight="1" x14ac:dyDescent="0.2">
      <c r="D22" s="3"/>
      <c r="E22" s="824" t="str">
        <f>IFERROR(VLOOKUP($H$8,matriz!$E$5:$AX$70,9,0),"")</f>
        <v/>
      </c>
      <c r="F22" s="825" t="e">
        <f>VLOOKUP($H$6,matriz!$E$5:$AX$70,2,0)</f>
        <v>#N/A</v>
      </c>
      <c r="G22" s="828" t="str">
        <f>IFERROR(VLOOKUP($H$8,matriz!$E$5:$AX$70,10,0),"")</f>
        <v/>
      </c>
      <c r="H22" s="828" t="e">
        <f>VLOOKUP($H$6,matriz!$E$5:$AX$70,2,0)</f>
        <v>#N/A</v>
      </c>
      <c r="I22" s="830" t="str">
        <f>IFERROR(VLOOKUP($H$8,matriz!$E$5:$AX$70,11,0),"")</f>
        <v/>
      </c>
      <c r="J22" s="831" t="e">
        <f>VLOOKUP($H$6,matriz!$E$5:$AX$70,2,0)</f>
        <v>#N/A</v>
      </c>
      <c r="K22" s="831" t="e">
        <f>VLOOKUP($H$6,matriz!$E$5:$AX$70,10,0)</f>
        <v>#N/A</v>
      </c>
      <c r="L22" s="832" t="e">
        <f>VLOOKUP($H$6,matriz!$E$5:$AX$70,2,0)</f>
        <v>#N/A</v>
      </c>
      <c r="M22" s="833" t="str">
        <f>IFERROR(VLOOKUP($H$8,matriz!$E$5:$AX$70,13,0),"")</f>
        <v/>
      </c>
      <c r="N22" s="833" t="e">
        <f>VLOOKUP($H$6,matriz!$E$5:$AX$70,2,0)</f>
        <v>#N/A</v>
      </c>
      <c r="O22" s="833" t="e">
        <f>VLOOKUP($H$6,matriz!$E$5:$AX$70,2,0)</f>
        <v>#N/A</v>
      </c>
      <c r="P22" s="834" t="str">
        <f>IFERROR(VLOOKUP($H$8,matriz!$E$5:$AX$70,15,0),"")</f>
        <v/>
      </c>
      <c r="Q22" s="835" t="e">
        <f>VLOOKUP($H$6,matriz!$E$5:$AX$70,2,0)</f>
        <v>#N/A</v>
      </c>
      <c r="R22" s="836" t="e">
        <f>VLOOKUP($H$6,matriz!$E$5:$AX$70,2,0)</f>
        <v>#N/A</v>
      </c>
      <c r="S22" s="158"/>
    </row>
    <row r="23" spans="1:20" ht="30" customHeight="1" thickBot="1" x14ac:dyDescent="0.25">
      <c r="D23" s="3"/>
      <c r="E23" s="826" t="e">
        <f>VLOOKUP($H$6,matriz!$E$5:$AX$70,2,0)</f>
        <v>#N/A</v>
      </c>
      <c r="F23" s="827" t="e">
        <f>VLOOKUP($H$6,matriz!$E$5:$AX$70,2,0)</f>
        <v>#N/A</v>
      </c>
      <c r="G23" s="829" t="e">
        <f>VLOOKUP($H$6,matriz!$E$5:$AX$70,2,0)</f>
        <v>#N/A</v>
      </c>
      <c r="H23" s="829" t="e">
        <f>VLOOKUP($H$6,matriz!$E$5:$AX$70,2,0)</f>
        <v>#N/A</v>
      </c>
      <c r="I23" s="830" t="str">
        <f>IFERROR(VLOOKUP($H$8,matriz!$E$5:$AX$70,12,0),"")</f>
        <v/>
      </c>
      <c r="J23" s="831" t="e">
        <f>VLOOKUP($H$6,matriz!$E$5:$AX$70,2,0)</f>
        <v>#N/A</v>
      </c>
      <c r="K23" s="831" t="e">
        <f>VLOOKUP($H$6,matriz!$E$5:$AX$70,2,0)</f>
        <v>#N/A</v>
      </c>
      <c r="L23" s="832" t="e">
        <f>VLOOKUP($H$6,matriz!$E$5:$AX$70,2,0)</f>
        <v>#N/A</v>
      </c>
      <c r="M23" s="837" t="str">
        <f>IFERROR(VLOOKUP($H$8,matriz!$E$5:$AX$70,14,0),"")</f>
        <v/>
      </c>
      <c r="N23" s="837" t="e">
        <f>VLOOKUP($H$6,matriz!$E$5:$AX$70,2,0)</f>
        <v>#N/A</v>
      </c>
      <c r="O23" s="837" t="e">
        <f>VLOOKUP($H$6,matriz!$E$5:$AX$70,2,0)</f>
        <v>#N/A</v>
      </c>
      <c r="P23" s="834" t="str">
        <f>IFERROR(VLOOKUP($H$8,matriz!$E$5:$AX$70,16,0),"")</f>
        <v/>
      </c>
      <c r="Q23" s="835" t="e">
        <f>VLOOKUP($H$6,matriz!$E$5:$AX$70,2,0)</f>
        <v>#N/A</v>
      </c>
      <c r="R23" s="836" t="e">
        <f>VLOOKUP($H$6,matriz!$E$5:$AX$70,2,0)</f>
        <v>#N/A</v>
      </c>
      <c r="S23" s="158"/>
    </row>
    <row r="24" spans="1:20" ht="7.5" customHeight="1" thickBot="1" x14ac:dyDescent="0.25">
      <c r="D24" s="3"/>
      <c r="E24" s="810"/>
      <c r="F24" s="810"/>
      <c r="G24" s="810"/>
      <c r="H24" s="810"/>
      <c r="I24" s="810"/>
      <c r="J24" s="810"/>
      <c r="K24" s="810"/>
      <c r="L24" s="810"/>
      <c r="M24" s="810"/>
      <c r="N24" s="810"/>
      <c r="O24" s="810"/>
      <c r="P24" s="810"/>
      <c r="Q24" s="810"/>
      <c r="R24" s="810"/>
      <c r="S24" s="158"/>
    </row>
    <row r="25" spans="1:20" ht="39" customHeight="1" thickBot="1" x14ac:dyDescent="0.25">
      <c r="D25" s="3"/>
      <c r="E25" s="811" t="s">
        <v>12</v>
      </c>
      <c r="F25" s="812"/>
      <c r="G25" s="813"/>
      <c r="H25" s="814"/>
      <c r="I25" s="815"/>
      <c r="J25" s="816"/>
      <c r="K25" s="816"/>
      <c r="L25" s="817"/>
      <c r="M25" s="818" t="s">
        <v>13</v>
      </c>
      <c r="N25" s="819"/>
      <c r="O25" s="820"/>
      <c r="P25" s="821"/>
      <c r="Q25" s="822"/>
      <c r="R25" s="823"/>
      <c r="S25" s="158"/>
    </row>
    <row r="26" spans="1:20" ht="13.5" customHeight="1" x14ac:dyDescent="1.75">
      <c r="D26" s="3"/>
      <c r="E26" s="210">
        <f>IF(H26="Constante","&amp;",)</f>
        <v>0</v>
      </c>
      <c r="F26" s="197"/>
      <c r="G26" s="198"/>
      <c r="H26" s="198"/>
      <c r="I26" s="199"/>
      <c r="J26" s="199"/>
      <c r="K26" s="199"/>
      <c r="L26" s="199"/>
      <c r="M26" s="200"/>
      <c r="N26" s="200"/>
      <c r="O26" s="200"/>
      <c r="P26" s="201"/>
      <c r="Q26" s="201"/>
      <c r="R26" s="201"/>
      <c r="S26" s="158"/>
    </row>
    <row r="27" spans="1:20" ht="12" customHeight="1" x14ac:dyDescent="0.2">
      <c r="D27" s="3"/>
      <c r="F27" s="197"/>
      <c r="G27" s="198"/>
      <c r="H27" s="198"/>
      <c r="I27" s="199"/>
      <c r="J27" s="199"/>
      <c r="K27" s="199"/>
      <c r="L27" s="199"/>
      <c r="M27" s="200"/>
      <c r="N27" s="200"/>
      <c r="O27" s="200"/>
      <c r="P27" s="201"/>
      <c r="Q27" s="201"/>
      <c r="R27" s="201"/>
      <c r="S27" s="158"/>
    </row>
    <row r="28" spans="1:20" ht="60.75" customHeight="1" x14ac:dyDescent="0.2">
      <c r="D28" s="3"/>
      <c r="E28" s="202"/>
      <c r="F28" s="202"/>
      <c r="G28" s="203"/>
      <c r="H28" s="203"/>
      <c r="I28" s="199"/>
      <c r="J28" s="204"/>
      <c r="K28" s="204"/>
      <c r="L28" s="204"/>
      <c r="M28" s="205"/>
      <c r="N28" s="205"/>
      <c r="O28" s="205"/>
      <c r="P28" s="201"/>
      <c r="Q28" s="206"/>
      <c r="R28" s="206"/>
      <c r="S28" s="158"/>
    </row>
    <row r="29" spans="1:20" s="185" customFormat="1" ht="17.25" customHeight="1" thickBot="1" x14ac:dyDescent="0.3">
      <c r="A29" s="773"/>
      <c r="B29" s="773"/>
      <c r="C29" s="773"/>
      <c r="D29" s="184"/>
      <c r="E29" s="789"/>
      <c r="F29" s="789"/>
      <c r="G29" s="789"/>
      <c r="H29" s="789"/>
      <c r="I29" s="789"/>
      <c r="J29" s="789"/>
      <c r="K29" s="789"/>
      <c r="L29" s="789"/>
      <c r="M29" s="789"/>
      <c r="N29" s="789"/>
      <c r="O29" s="789"/>
      <c r="P29" s="789"/>
      <c r="Q29" s="789"/>
      <c r="R29" s="789"/>
      <c r="S29" s="183"/>
      <c r="T29" s="178"/>
    </row>
    <row r="30" spans="1:20" ht="24" customHeight="1" x14ac:dyDescent="0.2">
      <c r="D30" s="3"/>
      <c r="E30" s="790" t="s">
        <v>454</v>
      </c>
      <c r="F30" s="791"/>
      <c r="G30" s="791"/>
      <c r="H30" s="792"/>
      <c r="I30" s="3"/>
      <c r="J30" s="790" t="s">
        <v>455</v>
      </c>
      <c r="K30" s="791"/>
      <c r="L30" s="791"/>
      <c r="M30" s="792"/>
      <c r="N30" s="3"/>
      <c r="O30" s="790" t="s">
        <v>456</v>
      </c>
      <c r="P30" s="791"/>
      <c r="Q30" s="791"/>
      <c r="R30" s="792"/>
      <c r="S30" s="158"/>
    </row>
    <row r="31" spans="1:20" ht="19.5" customHeight="1" thickBot="1" x14ac:dyDescent="0.25">
      <c r="D31" s="3"/>
      <c r="E31" s="793"/>
      <c r="F31" s="794"/>
      <c r="G31" s="794"/>
      <c r="H31" s="795"/>
      <c r="I31" s="3"/>
      <c r="J31" s="793"/>
      <c r="K31" s="794"/>
      <c r="L31" s="794"/>
      <c r="M31" s="795"/>
      <c r="N31" s="3"/>
      <c r="O31" s="793"/>
      <c r="P31" s="794"/>
      <c r="Q31" s="794"/>
      <c r="R31" s="795"/>
      <c r="S31" s="158"/>
    </row>
    <row r="32" spans="1:20" ht="10.5" customHeight="1" x14ac:dyDescent="0.2">
      <c r="D32" s="3"/>
      <c r="E32" s="796"/>
      <c r="F32" s="796"/>
      <c r="G32" s="796"/>
      <c r="H32" s="796"/>
      <c r="I32" s="796"/>
      <c r="J32" s="796"/>
      <c r="K32" s="796"/>
      <c r="L32" s="796"/>
      <c r="M32" s="796"/>
      <c r="N32" s="796"/>
      <c r="O32" s="796"/>
      <c r="P32" s="796"/>
      <c r="Q32" s="796"/>
      <c r="R32" s="796"/>
      <c r="S32" s="158"/>
    </row>
    <row r="33" spans="1:21" s="178" customFormat="1" ht="15.75" thickBot="1" x14ac:dyDescent="0.3">
      <c r="A33" s="770"/>
      <c r="B33" s="770"/>
      <c r="C33" s="770"/>
      <c r="D33" s="177"/>
      <c r="E33" s="797" t="s">
        <v>457</v>
      </c>
      <c r="F33" s="797"/>
      <c r="G33" s="797"/>
      <c r="H33" s="797"/>
      <c r="I33" s="797"/>
      <c r="J33" s="797"/>
      <c r="K33" s="797"/>
      <c r="L33" s="797"/>
      <c r="M33" s="797"/>
      <c r="N33" s="797"/>
      <c r="O33" s="797"/>
      <c r="P33" s="797"/>
      <c r="Q33" s="797"/>
      <c r="R33" s="797"/>
      <c r="S33" s="183"/>
    </row>
    <row r="34" spans="1:21" s="187" customFormat="1" ht="12" customHeight="1" thickBot="1" x14ac:dyDescent="0.3">
      <c r="A34" s="774"/>
      <c r="B34" s="774"/>
      <c r="C34" s="774"/>
      <c r="D34" s="186"/>
      <c r="J34" s="178"/>
      <c r="K34" s="178"/>
      <c r="L34" s="178"/>
      <c r="M34" s="178"/>
      <c r="N34" s="178"/>
      <c r="O34" s="178"/>
      <c r="P34" s="178"/>
      <c r="Q34" s="178"/>
      <c r="R34" s="178"/>
      <c r="S34" s="188"/>
      <c r="T34" s="189"/>
      <c r="U34" s="189"/>
    </row>
    <row r="35" spans="1:21" s="43" customFormat="1" ht="11.25" customHeight="1" x14ac:dyDescent="0.25">
      <c r="A35" s="772"/>
      <c r="B35" s="772"/>
      <c r="C35" s="772"/>
      <c r="D35" s="150"/>
      <c r="E35" s="798" t="s">
        <v>645</v>
      </c>
      <c r="F35" s="798"/>
      <c r="G35" s="798"/>
      <c r="H35" s="798"/>
      <c r="I35" s="798"/>
      <c r="J35" s="798"/>
      <c r="K35" s="798"/>
      <c r="L35" s="798"/>
      <c r="M35" s="798"/>
      <c r="N35" s="798"/>
      <c r="O35" s="798"/>
      <c r="P35" s="798"/>
      <c r="Q35" s="798"/>
      <c r="R35" s="798"/>
      <c r="S35" s="190"/>
      <c r="T35" s="191"/>
      <c r="U35" s="191"/>
    </row>
    <row r="36" spans="1:21" s="43" customFormat="1" ht="26.25" customHeight="1" x14ac:dyDescent="0.25">
      <c r="A36" s="772"/>
      <c r="B36" s="772"/>
      <c r="C36" s="772"/>
      <c r="D36" s="150"/>
      <c r="L36"/>
      <c r="M36"/>
      <c r="N36"/>
      <c r="O36"/>
      <c r="P36"/>
      <c r="Q36"/>
      <c r="R36"/>
      <c r="S36" s="190"/>
      <c r="T36" s="191"/>
      <c r="U36" s="191"/>
    </row>
    <row r="37" spans="1:21" s="43" customFormat="1" ht="15" x14ac:dyDescent="0.25">
      <c r="A37" s="772"/>
      <c r="B37" s="772"/>
      <c r="C37" s="772"/>
      <c r="D37" s="150"/>
      <c r="E37" s="179"/>
      <c r="F37" s="207" t="s">
        <v>460</v>
      </c>
      <c r="I37" s="192">
        <v>2016</v>
      </c>
      <c r="J37" s="3"/>
      <c r="K37" s="192">
        <v>2017</v>
      </c>
      <c r="L37"/>
      <c r="M37" s="192">
        <v>2018</v>
      </c>
      <c r="O37" s="192">
        <v>2019</v>
      </c>
      <c r="P37"/>
      <c r="Q37" s="192">
        <v>2020</v>
      </c>
      <c r="R37"/>
      <c r="S37" s="190"/>
      <c r="T37" s="191"/>
      <c r="U37" s="191"/>
    </row>
    <row r="38" spans="1:21" ht="15" x14ac:dyDescent="0.25">
      <c r="D38" s="3"/>
      <c r="E38" s="179"/>
      <c r="F38" s="179"/>
      <c r="I38" s="424"/>
      <c r="J38" s="43"/>
      <c r="K38" s="424"/>
      <c r="L38" s="43"/>
      <c r="M38" s="424"/>
      <c r="N38" s="43"/>
      <c r="O38" s="424"/>
      <c r="P38"/>
      <c r="Q38" s="424"/>
      <c r="R38"/>
      <c r="S38" s="158"/>
    </row>
    <row r="39" spans="1:21" ht="15" x14ac:dyDescent="0.25">
      <c r="D39" s="3"/>
      <c r="E39" s="179"/>
      <c r="F39" s="179"/>
      <c r="L39"/>
      <c r="M39"/>
      <c r="N39"/>
      <c r="O39"/>
      <c r="P39"/>
      <c r="Q39"/>
      <c r="R39"/>
      <c r="S39" s="158"/>
    </row>
    <row r="40" spans="1:21" ht="15" x14ac:dyDescent="0.25">
      <c r="D40" s="3"/>
      <c r="E40" s="179"/>
      <c r="F40" s="179"/>
      <c r="L40"/>
      <c r="M40"/>
      <c r="N40"/>
      <c r="O40"/>
      <c r="P40"/>
      <c r="Q40"/>
      <c r="R40"/>
      <c r="S40" s="158"/>
    </row>
    <row r="41" spans="1:21" ht="13.5" customHeight="1" x14ac:dyDescent="0.25">
      <c r="D41" s="3"/>
      <c r="L41"/>
      <c r="M41"/>
      <c r="N41"/>
      <c r="O41"/>
      <c r="P41"/>
      <c r="Q41"/>
      <c r="R41"/>
      <c r="S41" s="158"/>
    </row>
    <row r="42" spans="1:21" ht="13.5" customHeight="1" x14ac:dyDescent="0.25">
      <c r="D42" s="3"/>
      <c r="L42"/>
      <c r="M42"/>
      <c r="N42"/>
      <c r="O42"/>
      <c r="P42"/>
      <c r="Q42"/>
      <c r="R42"/>
      <c r="S42" s="158"/>
    </row>
    <row r="43" spans="1:21" ht="15" x14ac:dyDescent="0.25">
      <c r="D43" s="3"/>
      <c r="E43" s="3"/>
      <c r="H43" s="3"/>
      <c r="I43" s="3"/>
      <c r="J43" s="3"/>
      <c r="K43" s="3"/>
      <c r="L43"/>
      <c r="M43"/>
      <c r="N43"/>
      <c r="O43"/>
      <c r="P43"/>
      <c r="Q43"/>
      <c r="R43"/>
      <c r="S43" s="158"/>
    </row>
    <row r="44" spans="1:21" ht="11.25" x14ac:dyDescent="0.2">
      <c r="D44" s="3"/>
      <c r="E44" s="809" t="s">
        <v>366</v>
      </c>
      <c r="F44" s="809"/>
      <c r="Q44" s="3"/>
      <c r="R44" s="3"/>
      <c r="S44" s="158"/>
    </row>
    <row r="45" spans="1:21" ht="15" customHeight="1" x14ac:dyDescent="0.2">
      <c r="D45" s="3"/>
      <c r="E45" s="799"/>
      <c r="F45" s="800"/>
      <c r="G45" s="800"/>
      <c r="H45" s="800"/>
      <c r="I45" s="800"/>
      <c r="J45" s="800"/>
      <c r="K45" s="800"/>
      <c r="L45" s="800"/>
      <c r="M45" s="800"/>
      <c r="N45" s="800"/>
      <c r="O45" s="800"/>
      <c r="P45" s="800"/>
      <c r="Q45" s="800"/>
      <c r="R45" s="801"/>
      <c r="S45" s="193"/>
    </row>
    <row r="46" spans="1:21" ht="15" customHeight="1" x14ac:dyDescent="0.2">
      <c r="D46" s="3"/>
      <c r="E46" s="802"/>
      <c r="F46" s="803"/>
      <c r="G46" s="803"/>
      <c r="H46" s="803"/>
      <c r="I46" s="803"/>
      <c r="J46" s="803"/>
      <c r="K46" s="803"/>
      <c r="L46" s="803"/>
      <c r="M46" s="803"/>
      <c r="N46" s="803"/>
      <c r="O46" s="803"/>
      <c r="P46" s="803"/>
      <c r="Q46" s="803"/>
      <c r="R46" s="804"/>
      <c r="S46" s="193"/>
    </row>
    <row r="47" spans="1:21" ht="15" customHeight="1" x14ac:dyDescent="0.2">
      <c r="D47" s="3"/>
      <c r="E47" s="805"/>
      <c r="F47" s="806"/>
      <c r="G47" s="806"/>
      <c r="H47" s="806"/>
      <c r="I47" s="806"/>
      <c r="J47" s="806"/>
      <c r="K47" s="806"/>
      <c r="L47" s="806"/>
      <c r="M47" s="806"/>
      <c r="N47" s="806"/>
      <c r="O47" s="806"/>
      <c r="P47" s="806"/>
      <c r="Q47" s="806"/>
      <c r="R47" s="807"/>
      <c r="S47" s="193"/>
    </row>
    <row r="48" spans="1:21" ht="15" customHeight="1" x14ac:dyDescent="0.2">
      <c r="D48" s="3"/>
      <c r="G48" s="179"/>
      <c r="H48" s="179"/>
      <c r="I48" s="179"/>
      <c r="J48" s="179"/>
      <c r="K48" s="179"/>
      <c r="L48" s="179"/>
      <c r="M48" s="179"/>
      <c r="N48" s="194"/>
      <c r="O48" s="194"/>
      <c r="P48" s="179"/>
      <c r="Q48" s="179"/>
      <c r="R48" s="179"/>
      <c r="S48" s="193"/>
    </row>
    <row r="49" spans="1:19" ht="15" customHeight="1" x14ac:dyDescent="0.2">
      <c r="D49" s="3"/>
      <c r="G49" s="179"/>
      <c r="H49" s="179"/>
      <c r="I49" s="179"/>
      <c r="J49" s="179"/>
      <c r="K49" s="179"/>
      <c r="L49" s="179"/>
      <c r="M49" s="179"/>
      <c r="N49" s="179"/>
      <c r="O49" s="179"/>
      <c r="P49" s="179"/>
      <c r="Q49" s="179"/>
      <c r="R49" s="179"/>
      <c r="S49" s="193"/>
    </row>
    <row r="50" spans="1:19" ht="15" customHeight="1" x14ac:dyDescent="0.2">
      <c r="D50" s="3"/>
      <c r="G50" s="179"/>
      <c r="H50" s="179"/>
      <c r="I50" s="179"/>
      <c r="J50" s="179"/>
      <c r="K50" s="179"/>
      <c r="L50" s="179"/>
      <c r="M50" s="179"/>
      <c r="N50" s="179"/>
      <c r="O50" s="179"/>
      <c r="P50" s="179"/>
      <c r="Q50" s="179"/>
      <c r="R50" s="179"/>
      <c r="S50" s="193"/>
    </row>
    <row r="51" spans="1:19" ht="15" customHeight="1" x14ac:dyDescent="0.2">
      <c r="D51" s="3"/>
      <c r="G51" s="179"/>
      <c r="H51" s="179"/>
      <c r="I51" s="179"/>
      <c r="J51" s="179"/>
      <c r="K51" s="179"/>
      <c r="L51" s="179"/>
      <c r="M51" s="179"/>
      <c r="N51" s="179"/>
      <c r="O51" s="179"/>
      <c r="P51" s="179"/>
      <c r="Q51" s="179"/>
      <c r="R51" s="179"/>
      <c r="S51" s="193"/>
    </row>
    <row r="52" spans="1:19" ht="11.25" x14ac:dyDescent="0.2">
      <c r="D52" s="3"/>
      <c r="N52" s="195"/>
      <c r="O52" s="195"/>
      <c r="Q52" s="3"/>
      <c r="R52" s="3"/>
      <c r="S52" s="158"/>
    </row>
    <row r="53" spans="1:19" ht="11.25" x14ac:dyDescent="0.2">
      <c r="D53" s="3"/>
      <c r="I53" s="808" t="s">
        <v>458</v>
      </c>
      <c r="J53" s="808"/>
      <c r="K53" s="808"/>
      <c r="L53" s="808"/>
      <c r="N53" s="808" t="s">
        <v>459</v>
      </c>
      <c r="O53" s="808"/>
      <c r="Q53" s="3"/>
      <c r="R53" s="3"/>
      <c r="S53" s="158"/>
    </row>
    <row r="54" spans="1:19" s="196" customFormat="1" ht="15.75" thickBot="1" x14ac:dyDescent="0.3">
      <c r="A54" s="98"/>
      <c r="B54" s="98"/>
      <c r="C54" s="98"/>
    </row>
    <row r="55" spans="1:19" ht="15" x14ac:dyDescent="0.25">
      <c r="A55" s="98"/>
      <c r="B55" s="98"/>
      <c r="C55" s="98"/>
    </row>
    <row r="56" spans="1:19" ht="15" x14ac:dyDescent="0.25">
      <c r="A56" s="98"/>
      <c r="B56" s="98"/>
      <c r="C56" s="98"/>
    </row>
    <row r="57" spans="1:19" ht="15" x14ac:dyDescent="0.25">
      <c r="A57" s="98"/>
      <c r="B57" s="98"/>
      <c r="C57" s="98"/>
    </row>
    <row r="58" spans="1:19" ht="15" x14ac:dyDescent="0.25">
      <c r="A58" s="98"/>
      <c r="B58" s="98"/>
      <c r="C58" s="98"/>
    </row>
    <row r="59" spans="1:19" ht="11.25" x14ac:dyDescent="0.2"/>
    <row r="60" spans="1:19" ht="11.25" x14ac:dyDescent="0.2"/>
    <row r="61" spans="1:19" ht="11.25" x14ac:dyDescent="0.2">
      <c r="E61" s="193"/>
      <c r="F61" s="193"/>
      <c r="G61" s="193"/>
      <c r="H61" s="193"/>
      <c r="I61" s="193"/>
      <c r="J61" s="193" t="s">
        <v>682</v>
      </c>
      <c r="K61" s="193"/>
      <c r="L61" s="193"/>
      <c r="M61" s="193"/>
      <c r="N61" s="193"/>
      <c r="O61" s="193"/>
      <c r="P61" s="193"/>
      <c r="Q61" s="193"/>
      <c r="R61" s="193"/>
      <c r="S61" s="193"/>
    </row>
    <row r="62" spans="1:19" ht="11.25" x14ac:dyDescent="0.2"/>
  </sheetData>
  <sheetProtection selectLockedCells="1"/>
  <dataConsolidate/>
  <mergeCells count="51">
    <mergeCell ref="D13:S13"/>
    <mergeCell ref="D2:S2"/>
    <mergeCell ref="D4:S4"/>
    <mergeCell ref="E6:R6"/>
    <mergeCell ref="E8:G8"/>
    <mergeCell ref="H8:R8"/>
    <mergeCell ref="D9:S9"/>
    <mergeCell ref="E10:G10"/>
    <mergeCell ref="H10:R10"/>
    <mergeCell ref="D11:S11"/>
    <mergeCell ref="E12:G12"/>
    <mergeCell ref="H12:R12"/>
    <mergeCell ref="E14:G14"/>
    <mergeCell ref="H14:R14"/>
    <mergeCell ref="E15:R15"/>
    <mergeCell ref="E16:G16"/>
    <mergeCell ref="E21:F21"/>
    <mergeCell ref="G21:H21"/>
    <mergeCell ref="I21:L21"/>
    <mergeCell ref="M21:O21"/>
    <mergeCell ref="P21:R21"/>
    <mergeCell ref="E18:G19"/>
    <mergeCell ref="H18:R19"/>
    <mergeCell ref="E22:F23"/>
    <mergeCell ref="G22:H23"/>
    <mergeCell ref="I22:L22"/>
    <mergeCell ref="M22:O22"/>
    <mergeCell ref="P22:R22"/>
    <mergeCell ref="I23:L23"/>
    <mergeCell ref="M23:O23"/>
    <mergeCell ref="P23:R23"/>
    <mergeCell ref="E24:R24"/>
    <mergeCell ref="E25:F25"/>
    <mergeCell ref="G25:H25"/>
    <mergeCell ref="I25:L25"/>
    <mergeCell ref="M25:O25"/>
    <mergeCell ref="P25:R25"/>
    <mergeCell ref="E32:R32"/>
    <mergeCell ref="E33:R33"/>
    <mergeCell ref="E35:R35"/>
    <mergeCell ref="E45:R47"/>
    <mergeCell ref="I53:L53"/>
    <mergeCell ref="N53:O53"/>
    <mergeCell ref="E44:F44"/>
    <mergeCell ref="E29:R29"/>
    <mergeCell ref="E30:H30"/>
    <mergeCell ref="J30:M30"/>
    <mergeCell ref="O30:R30"/>
    <mergeCell ref="E31:H31"/>
    <mergeCell ref="J31:M31"/>
    <mergeCell ref="O31:R31"/>
  </mergeCells>
  <dataValidations disablePrompts="1" count="17">
    <dataValidation allowBlank="1" showInputMessage="1" showErrorMessage="1" promptTitle="Responsable" prompt="CARGO de quien valida y toma decisiones frente a los datos regsitrados en el indicador_x000a_Registra planes de mitigación, estrategias para garantizar el cumplimiento del indicador._x000a_Establece pautas para mantener el indicador en los niveles de ejecución óptimo" sqref="O30:R30"/>
    <dataValidation allowBlank="1" showInputMessage="1" showErrorMessage="1" promptTitle="analiza" prompt="Registre el CARGO de quien analiza, redacta los avances, genera gráficas, reportes, etc_x000a__x000a_Es el responsable de identificar riesgos / no conformidades / tendencias / " sqref="J30:M30"/>
    <dataValidation allowBlank="1" showInputMessage="1" showErrorMessage="1" promptTitle="responsable de recopilar la info" prompt="Registre el CARGO de quien consolida la información" sqref="E31:H31"/>
    <dataValidation allowBlank="1" showInputMessage="1" showErrorMessage="1" promptTitle="IMPERATIVO" prompt="SELECCIONE EL IMPERATIVO QUE MAS SE AJUSTA O LE APUNTA, EL INDICADOR" sqref="E14:G14"/>
    <dataValidation allowBlank="1" showInputMessage="1" showErrorMessage="1" promptTitle="DEPENDENCIA" prompt="REGISTRE EL NOMBRE DE LA DEPENDENCIA QUE ADMINISTRARÁ EL INDICADOR" sqref="E10:G10"/>
    <dataValidation allowBlank="1" showInputMessage="1" showErrorMessage="1" promptTitle="META" prompt="Es el valor que se espera alcance el indicador." sqref="I37 K37 M37"/>
    <dataValidation allowBlank="1" showInputMessage="1" showErrorMessage="1" promptTitle="LINEA BASE" prompt="Es el valor obtenido en el período inmediatamente anterior. En el caso_x000a_de que no exista se colocará no aplica." sqref="F25:F28 E25:E26 E28"/>
    <dataValidation allowBlank="1" showInputMessage="1" showErrorMessage="1" promptTitle="NOMBRE DEL INDICADOR" prompt="Nombre que identifica al indicador." sqref="E8:G8"/>
    <dataValidation allowBlank="1" showInputMessage="1" showErrorMessage="1" promptTitle="FUENTE DE INFORMACION LINEA BASE" prompt="Indique la fuente de origen de la línea base (histórico registrado)" sqref="M25:M28 O37"/>
    <dataValidation allowBlank="1" showInputMessage="1" showErrorMessage="1" promptTitle="FUENTE DE INFORMACION" prompt="Señala la(s) fuente(s) de las cuales se obtiene la información para el cálculo del indicador. Por ejemplo: Sistemas de información,_x000a_resultados de encuestas , listados, entre otros" sqref="P21:R21"/>
    <dataValidation allowBlank="1" showInputMessage="1" showErrorMessage="1" promptTitle="EXPLICACION DE LA VARIABLE" prompt="Amplie el concepto de la variable" sqref="M21:O21"/>
    <dataValidation allowBlank="1" showInputMessage="1" showErrorMessage="1" promptTitle="NOMBRE VARIABLE" prompt="Nombre de las variables a utilizar, puede ser una sola_x000a_variable o dos dependiendo del indicador._x000a__x000a_La casilla superior se registra el numerador_x000a__x000a_Si el indicador no tiene denominador registre NA enla casilla de abajo" sqref="I21:L21"/>
    <dataValidation allowBlank="1" showInputMessage="1" showErrorMessage="1" promptTitle="UNIDAD DE MEDIDA" prompt="Magnitud referencia para la medición. Ejemplo: Porcentaje, Número de asesorías." sqref="G21:H21"/>
    <dataValidation allowBlank="1" showInputMessage="1" showErrorMessage="1" promptTitle="FORMULA DEL INDICADOR" prompt="Fórmula matemática utilizada para el cálculo del indicador._x000a_" sqref="E21:F21"/>
    <dataValidation allowBlank="1" showInputMessage="1" showErrorMessage="1" promptTitle="MIDE" prompt="IDENTIFIQUE QUE ESTÁ MIDIENDO EL INDICADOR, PUEDE SELECCIONAR MÁS DE UNA OPCIÓN" sqref="E16:G16"/>
    <dataValidation allowBlank="1" showInputMessage="1" showErrorMessage="1" promptTitle="PROCESO" prompt="IDENTIFIQUE EL PROCESO QUE MIDE EL INDICADOR O AL QUE VA A APORTAR" sqref="E12:G12 E18"/>
    <dataValidation allowBlank="1" showInputMessage="1" showErrorMessage="1" promptTitle="SELECCIONE EL INDICADOR" sqref="H8:R8"/>
  </dataValidations>
  <printOptions horizontalCentered="1"/>
  <pageMargins left="0.62992125984251968" right="0.23622047244094491" top="0.59055118110236227" bottom="0.51181102362204722" header="0.31496062992125984" footer="0.31496062992125984"/>
  <pageSetup scale="72" orientation="portrait" horizontalDpi="4294967295" verticalDpi="4294967295" r:id="rId1"/>
  <headerFooter>
    <oddFooter>&amp;C
2310100-FT-005 Versión 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12" r:id="rId4" name="Group Box 20">
              <controlPr defaultSize="0" autoFill="0" autoPict="0">
                <anchor>
                  <from>
                    <xdr:col>4</xdr:col>
                    <xdr:colOff>447675</xdr:colOff>
                    <xdr:row>27</xdr:row>
                    <xdr:rowOff>0</xdr:rowOff>
                  </from>
                  <to>
                    <xdr:col>8</xdr:col>
                    <xdr:colOff>342900</xdr:colOff>
                    <xdr:row>28</xdr:row>
                    <xdr:rowOff>9525</xdr:rowOff>
                  </to>
                </anchor>
              </controlPr>
            </control>
          </mc:Choice>
        </mc:AlternateContent>
        <mc:AlternateContent xmlns:mc="http://schemas.openxmlformats.org/markup-compatibility/2006">
          <mc:Choice Requires="x14">
            <control shapeId="8213" r:id="rId5" name="Option Button 21">
              <controlPr defaultSize="0" autoFill="0" autoLine="0" autoPict="0">
                <anchor>
                  <from>
                    <xdr:col>5</xdr:col>
                    <xdr:colOff>9525</xdr:colOff>
                    <xdr:row>27</xdr:row>
                    <xdr:rowOff>114300</xdr:rowOff>
                  </from>
                  <to>
                    <xdr:col>5</xdr:col>
                    <xdr:colOff>1076325</xdr:colOff>
                    <xdr:row>27</xdr:row>
                    <xdr:rowOff>333375</xdr:rowOff>
                  </to>
                </anchor>
              </controlPr>
            </control>
          </mc:Choice>
        </mc:AlternateContent>
        <mc:AlternateContent xmlns:mc="http://schemas.openxmlformats.org/markup-compatibility/2006">
          <mc:Choice Requires="x14">
            <control shapeId="8214" r:id="rId6" name="Option Button 22">
              <controlPr defaultSize="0" autoFill="0" autoLine="0" autoPict="0">
                <anchor moveWithCells="1">
                  <from>
                    <xdr:col>4</xdr:col>
                    <xdr:colOff>133350</xdr:colOff>
                    <xdr:row>27</xdr:row>
                    <xdr:rowOff>476250</xdr:rowOff>
                  </from>
                  <to>
                    <xdr:col>5</xdr:col>
                    <xdr:colOff>638175</xdr:colOff>
                    <xdr:row>27</xdr:row>
                    <xdr:rowOff>695325</xdr:rowOff>
                  </to>
                </anchor>
              </controlPr>
            </control>
          </mc:Choice>
        </mc:AlternateContent>
        <mc:AlternateContent xmlns:mc="http://schemas.openxmlformats.org/markup-compatibility/2006">
          <mc:Choice Requires="x14">
            <control shapeId="8215" r:id="rId7" name="Option Button 23">
              <controlPr defaultSize="0" autoFill="0" autoLine="0" autoPict="0">
                <anchor moveWithCells="1">
                  <from>
                    <xdr:col>6</xdr:col>
                    <xdr:colOff>57150</xdr:colOff>
                    <xdr:row>27</xdr:row>
                    <xdr:rowOff>180975</xdr:rowOff>
                  </from>
                  <to>
                    <xdr:col>8</xdr:col>
                    <xdr:colOff>47625</xdr:colOff>
                    <xdr:row>27</xdr:row>
                    <xdr:rowOff>400050</xdr:rowOff>
                  </to>
                </anchor>
              </controlPr>
            </control>
          </mc:Choice>
        </mc:AlternateContent>
        <mc:AlternateContent xmlns:mc="http://schemas.openxmlformats.org/markup-compatibility/2006">
          <mc:Choice Requires="x14">
            <control shapeId="8218" r:id="rId8" name="Option Button 26">
              <controlPr defaultSize="0" autoFill="0" autoLine="0" autoPict="0">
                <anchor moveWithCells="1">
                  <from>
                    <xdr:col>6</xdr:col>
                    <xdr:colOff>57150</xdr:colOff>
                    <xdr:row>27</xdr:row>
                    <xdr:rowOff>466725</xdr:rowOff>
                  </from>
                  <to>
                    <xdr:col>8</xdr:col>
                    <xdr:colOff>38100</xdr:colOff>
                    <xdr:row>27</xdr:row>
                    <xdr:rowOff>685800</xdr:rowOff>
                  </to>
                </anchor>
              </controlPr>
            </control>
          </mc:Choice>
        </mc:AlternateContent>
        <mc:AlternateContent xmlns:mc="http://schemas.openxmlformats.org/markup-compatibility/2006">
          <mc:Choice Requires="x14">
            <control shapeId="8219" r:id="rId9" name="Group Box 27">
              <controlPr defaultSize="0" autoFill="0" autoPict="0">
                <anchor moveWithCells="1">
                  <from>
                    <xdr:col>9</xdr:col>
                    <xdr:colOff>9525</xdr:colOff>
                    <xdr:row>27</xdr:row>
                    <xdr:rowOff>0</xdr:rowOff>
                  </from>
                  <to>
                    <xdr:col>15</xdr:col>
                    <xdr:colOff>19050</xdr:colOff>
                    <xdr:row>27</xdr:row>
                    <xdr:rowOff>771525</xdr:rowOff>
                  </to>
                </anchor>
              </controlPr>
            </control>
          </mc:Choice>
        </mc:AlternateContent>
        <mc:AlternateContent xmlns:mc="http://schemas.openxmlformats.org/markup-compatibility/2006">
          <mc:Choice Requires="x14">
            <control shapeId="8220" r:id="rId10" name="Option Button 28">
              <controlPr defaultSize="0" autoFill="0" autoLine="0" autoPict="0">
                <anchor moveWithCells="1">
                  <from>
                    <xdr:col>9</xdr:col>
                    <xdr:colOff>66675</xdr:colOff>
                    <xdr:row>27</xdr:row>
                    <xdr:rowOff>95250</xdr:rowOff>
                  </from>
                  <to>
                    <xdr:col>10</xdr:col>
                    <xdr:colOff>381000</xdr:colOff>
                    <xdr:row>27</xdr:row>
                    <xdr:rowOff>314325</xdr:rowOff>
                  </to>
                </anchor>
              </controlPr>
            </control>
          </mc:Choice>
        </mc:AlternateContent>
        <mc:AlternateContent xmlns:mc="http://schemas.openxmlformats.org/markup-compatibility/2006">
          <mc:Choice Requires="x14">
            <control shapeId="8221" r:id="rId11" name="Option Button 29">
              <controlPr defaultSize="0" autoFill="0" autoLine="0" autoPict="0">
                <anchor moveWithCells="1">
                  <from>
                    <xdr:col>9</xdr:col>
                    <xdr:colOff>57150</xdr:colOff>
                    <xdr:row>27</xdr:row>
                    <xdr:rowOff>371475</xdr:rowOff>
                  </from>
                  <to>
                    <xdr:col>10</xdr:col>
                    <xdr:colOff>428625</xdr:colOff>
                    <xdr:row>27</xdr:row>
                    <xdr:rowOff>590550</xdr:rowOff>
                  </to>
                </anchor>
              </controlPr>
            </control>
          </mc:Choice>
        </mc:AlternateContent>
        <mc:AlternateContent xmlns:mc="http://schemas.openxmlformats.org/markup-compatibility/2006">
          <mc:Choice Requires="x14">
            <control shapeId="8222" r:id="rId12" name="Option Button 30">
              <controlPr defaultSize="0" autoFill="0" autoLine="0" autoPict="0">
                <anchor moveWithCells="1">
                  <from>
                    <xdr:col>11</xdr:col>
                    <xdr:colOff>85725</xdr:colOff>
                    <xdr:row>27</xdr:row>
                    <xdr:rowOff>85725</xdr:rowOff>
                  </from>
                  <to>
                    <xdr:col>12</xdr:col>
                    <xdr:colOff>400050</xdr:colOff>
                    <xdr:row>27</xdr:row>
                    <xdr:rowOff>304800</xdr:rowOff>
                  </to>
                </anchor>
              </controlPr>
            </control>
          </mc:Choice>
        </mc:AlternateContent>
        <mc:AlternateContent xmlns:mc="http://schemas.openxmlformats.org/markup-compatibility/2006">
          <mc:Choice Requires="x14">
            <control shapeId="8223" r:id="rId13" name="Option Button 31">
              <controlPr defaultSize="0" autoFill="0" autoLine="0" autoPict="0">
                <anchor moveWithCells="1">
                  <from>
                    <xdr:col>11</xdr:col>
                    <xdr:colOff>95250</xdr:colOff>
                    <xdr:row>27</xdr:row>
                    <xdr:rowOff>361950</xdr:rowOff>
                  </from>
                  <to>
                    <xdr:col>12</xdr:col>
                    <xdr:colOff>352425</xdr:colOff>
                    <xdr:row>27</xdr:row>
                    <xdr:rowOff>581025</xdr:rowOff>
                  </to>
                </anchor>
              </controlPr>
            </control>
          </mc:Choice>
        </mc:AlternateContent>
        <mc:AlternateContent xmlns:mc="http://schemas.openxmlformats.org/markup-compatibility/2006">
          <mc:Choice Requires="x14">
            <control shapeId="8224" r:id="rId14" name="Option Button 32">
              <controlPr defaultSize="0" autoFill="0" autoLine="0" autoPict="0">
                <anchor moveWithCells="1">
                  <from>
                    <xdr:col>13</xdr:col>
                    <xdr:colOff>123825</xdr:colOff>
                    <xdr:row>27</xdr:row>
                    <xdr:rowOff>266700</xdr:rowOff>
                  </from>
                  <to>
                    <xdr:col>14</xdr:col>
                    <xdr:colOff>381000</xdr:colOff>
                    <xdr:row>27</xdr:row>
                    <xdr:rowOff>485775</xdr:rowOff>
                  </to>
                </anchor>
              </controlPr>
            </control>
          </mc:Choice>
        </mc:AlternateContent>
        <mc:AlternateContent xmlns:mc="http://schemas.openxmlformats.org/markup-compatibility/2006">
          <mc:Choice Requires="x14">
            <control shapeId="8225" r:id="rId15" name="Group Box 33">
              <controlPr defaultSize="0" autoFill="0" autoPict="0">
                <anchor moveWithCells="1">
                  <from>
                    <xdr:col>15</xdr:col>
                    <xdr:colOff>504825</xdr:colOff>
                    <xdr:row>26</xdr:row>
                    <xdr:rowOff>142875</xdr:rowOff>
                  </from>
                  <to>
                    <xdr:col>18</xdr:col>
                    <xdr:colOff>0</xdr:colOff>
                    <xdr:row>28</xdr:row>
                    <xdr:rowOff>0</xdr:rowOff>
                  </to>
                </anchor>
              </controlPr>
            </control>
          </mc:Choice>
        </mc:AlternateContent>
        <mc:AlternateContent xmlns:mc="http://schemas.openxmlformats.org/markup-compatibility/2006">
          <mc:Choice Requires="x14">
            <control shapeId="8226" r:id="rId16" name="Option Button 34">
              <controlPr defaultSize="0" autoFill="0" autoLine="0" autoPict="0">
                <anchor moveWithCells="1">
                  <from>
                    <xdr:col>16</xdr:col>
                    <xdr:colOff>57150</xdr:colOff>
                    <xdr:row>27</xdr:row>
                    <xdr:rowOff>76200</xdr:rowOff>
                  </from>
                  <to>
                    <xdr:col>17</xdr:col>
                    <xdr:colOff>352425</xdr:colOff>
                    <xdr:row>27</xdr:row>
                    <xdr:rowOff>295275</xdr:rowOff>
                  </to>
                </anchor>
              </controlPr>
            </control>
          </mc:Choice>
        </mc:AlternateContent>
        <mc:AlternateContent xmlns:mc="http://schemas.openxmlformats.org/markup-compatibility/2006">
          <mc:Choice Requires="x14">
            <control shapeId="8227" r:id="rId17" name="Option Button 35">
              <controlPr defaultSize="0" autoFill="0" autoLine="0" autoPict="0">
                <anchor moveWithCells="1">
                  <from>
                    <xdr:col>16</xdr:col>
                    <xdr:colOff>57150</xdr:colOff>
                    <xdr:row>27</xdr:row>
                    <xdr:rowOff>266700</xdr:rowOff>
                  </from>
                  <to>
                    <xdr:col>17</xdr:col>
                    <xdr:colOff>352425</xdr:colOff>
                    <xdr:row>27</xdr:row>
                    <xdr:rowOff>485775</xdr:rowOff>
                  </to>
                </anchor>
              </controlPr>
            </control>
          </mc:Choice>
        </mc:AlternateContent>
        <mc:AlternateContent xmlns:mc="http://schemas.openxmlformats.org/markup-compatibility/2006">
          <mc:Choice Requires="x14">
            <control shapeId="8228" r:id="rId18" name="Option Button 36">
              <controlPr defaultSize="0" autoFill="0" autoLine="0" autoPict="0">
                <anchor moveWithCells="1">
                  <from>
                    <xdr:col>16</xdr:col>
                    <xdr:colOff>57150</xdr:colOff>
                    <xdr:row>27</xdr:row>
                    <xdr:rowOff>466725</xdr:rowOff>
                  </from>
                  <to>
                    <xdr:col>17</xdr:col>
                    <xdr:colOff>352425</xdr:colOff>
                    <xdr:row>27</xdr:row>
                    <xdr:rowOff>685800</xdr:rowOff>
                  </to>
                </anchor>
              </controlPr>
            </control>
          </mc:Choice>
        </mc:AlternateContent>
        <mc:AlternateContent xmlns:mc="http://schemas.openxmlformats.org/markup-compatibility/2006">
          <mc:Choice Requires="x14">
            <control shapeId="8229" r:id="rId19" name="Option Button 37">
              <controlPr defaultSize="0" autoFill="0" autoLine="0" autoPict="0">
                <anchor moveWithCells="1">
                  <from>
                    <xdr:col>4</xdr:col>
                    <xdr:colOff>342900</xdr:colOff>
                    <xdr:row>37</xdr:row>
                    <xdr:rowOff>123825</xdr:rowOff>
                  </from>
                  <to>
                    <xdr:col>5</xdr:col>
                    <xdr:colOff>466725</xdr:colOff>
                    <xdr:row>38</xdr:row>
                    <xdr:rowOff>152400</xdr:rowOff>
                  </to>
                </anchor>
              </controlPr>
            </control>
          </mc:Choice>
        </mc:AlternateContent>
        <mc:AlternateContent xmlns:mc="http://schemas.openxmlformats.org/markup-compatibility/2006">
          <mc:Choice Requires="x14">
            <control shapeId="8230" r:id="rId20" name="Option Button 38">
              <controlPr defaultSize="0" autoFill="0" autoLine="0" autoPict="0">
                <anchor moveWithCells="1">
                  <from>
                    <xdr:col>4</xdr:col>
                    <xdr:colOff>323850</xdr:colOff>
                    <xdr:row>38</xdr:row>
                    <xdr:rowOff>171450</xdr:rowOff>
                  </from>
                  <to>
                    <xdr:col>5</xdr:col>
                    <xdr:colOff>457200</xdr:colOff>
                    <xdr:row>40</xdr:row>
                    <xdr:rowOff>9525</xdr:rowOff>
                  </to>
                </anchor>
              </controlPr>
            </control>
          </mc:Choice>
        </mc:AlternateContent>
        <mc:AlternateContent xmlns:mc="http://schemas.openxmlformats.org/markup-compatibility/2006">
          <mc:Choice Requires="x14">
            <control shapeId="8231" r:id="rId21" name="Option Button 39">
              <controlPr defaultSize="0" autoFill="0" autoLine="0" autoPict="0">
                <anchor moveWithCells="1">
                  <from>
                    <xdr:col>4</xdr:col>
                    <xdr:colOff>333375</xdr:colOff>
                    <xdr:row>40</xdr:row>
                    <xdr:rowOff>9525</xdr:rowOff>
                  </from>
                  <to>
                    <xdr:col>5</xdr:col>
                    <xdr:colOff>457200</xdr:colOff>
                    <xdr:row>41</xdr:row>
                    <xdr:rowOff>57150</xdr:rowOff>
                  </to>
                </anchor>
              </controlPr>
            </control>
          </mc:Choice>
        </mc:AlternateContent>
        <mc:AlternateContent xmlns:mc="http://schemas.openxmlformats.org/markup-compatibility/2006">
          <mc:Choice Requires="x14">
            <control shapeId="8248" r:id="rId22" name="Check Box 56">
              <controlPr defaultSize="0" autoFill="0" autoLine="0" autoPict="0">
                <anchor moveWithCells="1">
                  <from>
                    <xdr:col>8</xdr:col>
                    <xdr:colOff>38100</xdr:colOff>
                    <xdr:row>13</xdr:row>
                    <xdr:rowOff>142875</xdr:rowOff>
                  </from>
                  <to>
                    <xdr:col>8</xdr:col>
                    <xdr:colOff>276225</xdr:colOff>
                    <xdr:row>16</xdr:row>
                    <xdr:rowOff>19050</xdr:rowOff>
                  </to>
                </anchor>
              </controlPr>
            </control>
          </mc:Choice>
        </mc:AlternateContent>
        <mc:AlternateContent xmlns:mc="http://schemas.openxmlformats.org/markup-compatibility/2006">
          <mc:Choice Requires="x14">
            <control shapeId="8249" r:id="rId23" name="Check Box 57">
              <controlPr defaultSize="0" autoFill="0" autoLine="0" autoPict="0">
                <anchor moveWithCells="1">
                  <from>
                    <xdr:col>10</xdr:col>
                    <xdr:colOff>123825</xdr:colOff>
                    <xdr:row>13</xdr:row>
                    <xdr:rowOff>142875</xdr:rowOff>
                  </from>
                  <to>
                    <xdr:col>10</xdr:col>
                    <xdr:colOff>352425</xdr:colOff>
                    <xdr:row>16</xdr:row>
                    <xdr:rowOff>19050</xdr:rowOff>
                  </to>
                </anchor>
              </controlPr>
            </control>
          </mc:Choice>
        </mc:AlternateContent>
        <mc:AlternateContent xmlns:mc="http://schemas.openxmlformats.org/markup-compatibility/2006">
          <mc:Choice Requires="x14">
            <control shapeId="8250" r:id="rId24" name="Check Box 58">
              <controlPr defaultSize="0" autoFill="0" autoLine="0" autoPict="0">
                <anchor moveWithCells="1">
                  <from>
                    <xdr:col>12</xdr:col>
                    <xdr:colOff>104775</xdr:colOff>
                    <xdr:row>14</xdr:row>
                    <xdr:rowOff>0</xdr:rowOff>
                  </from>
                  <to>
                    <xdr:col>12</xdr:col>
                    <xdr:colOff>342900</xdr:colOff>
                    <xdr:row>16</xdr:row>
                    <xdr:rowOff>28575</xdr:rowOff>
                  </to>
                </anchor>
              </controlPr>
            </control>
          </mc:Choice>
        </mc:AlternateContent>
        <mc:AlternateContent xmlns:mc="http://schemas.openxmlformats.org/markup-compatibility/2006">
          <mc:Choice Requires="x14">
            <control shapeId="8251" r:id="rId25" name="Check Box 59">
              <controlPr defaultSize="0" autoFill="0" autoLine="0" autoPict="0">
                <anchor moveWithCells="1">
                  <from>
                    <xdr:col>13</xdr:col>
                    <xdr:colOff>352425</xdr:colOff>
                    <xdr:row>13</xdr:row>
                    <xdr:rowOff>142875</xdr:rowOff>
                  </from>
                  <to>
                    <xdr:col>14</xdr:col>
                    <xdr:colOff>142875</xdr:colOff>
                    <xdr:row>16</xdr:row>
                    <xdr:rowOff>19050</xdr:rowOff>
                  </to>
                </anchor>
              </controlPr>
            </control>
          </mc:Choice>
        </mc:AlternateContent>
        <mc:AlternateContent xmlns:mc="http://schemas.openxmlformats.org/markup-compatibility/2006">
          <mc:Choice Requires="x14">
            <control shapeId="8252" r:id="rId26" name="Check Box 60">
              <controlPr defaultSize="0" autoFill="0" autoLine="0" autoPict="0">
                <anchor moveWithCells="1">
                  <from>
                    <xdr:col>14</xdr:col>
                    <xdr:colOff>504825</xdr:colOff>
                    <xdr:row>13</xdr:row>
                    <xdr:rowOff>142875</xdr:rowOff>
                  </from>
                  <to>
                    <xdr:col>15</xdr:col>
                    <xdr:colOff>171450</xdr:colOff>
                    <xdr:row>16</xdr:row>
                    <xdr:rowOff>19050</xdr:rowOff>
                  </to>
                </anchor>
              </controlPr>
            </control>
          </mc:Choice>
        </mc:AlternateContent>
        <mc:AlternateContent xmlns:mc="http://schemas.openxmlformats.org/markup-compatibility/2006">
          <mc:Choice Requires="x14">
            <control shapeId="8253" r:id="rId27" name="Check Box 61">
              <controlPr defaultSize="0" autoFill="0" autoLine="0" autoPict="0">
                <anchor moveWithCells="1">
                  <from>
                    <xdr:col>10</xdr:col>
                    <xdr:colOff>123825</xdr:colOff>
                    <xdr:row>16</xdr:row>
                    <xdr:rowOff>47625</xdr:rowOff>
                  </from>
                  <to>
                    <xdr:col>10</xdr:col>
                    <xdr:colOff>361950</xdr:colOff>
                    <xdr:row>16</xdr:row>
                    <xdr:rowOff>257175</xdr:rowOff>
                  </to>
                </anchor>
              </controlPr>
            </control>
          </mc:Choice>
        </mc:AlternateContent>
        <mc:AlternateContent xmlns:mc="http://schemas.openxmlformats.org/markup-compatibility/2006">
          <mc:Choice Requires="x14">
            <control shapeId="8254" r:id="rId28" name="Check Box 62">
              <controlPr defaultSize="0" autoFill="0" autoLine="0" autoPict="0">
                <anchor moveWithCells="1">
                  <from>
                    <xdr:col>13</xdr:col>
                    <xdr:colOff>361950</xdr:colOff>
                    <xdr:row>16</xdr:row>
                    <xdr:rowOff>38100</xdr:rowOff>
                  </from>
                  <to>
                    <xdr:col>14</xdr:col>
                    <xdr:colOff>142875</xdr:colOff>
                    <xdr:row>16</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CONVEN!$B$3:$L$3</xm:f>
          </x14:formula1>
          <xm:sqref>H10:R10</xm:sqref>
        </x14:dataValidation>
        <x14:dataValidation type="list" allowBlank="1" showInputMessage="1" showErrorMessage="1">
          <x14:formula1>
            <xm:f>INDIRECT(HLOOKUP(H10,CONVEN!D28:D44,1,0))</xm:f>
          </x14:formula1>
          <xm:sqref>H12:R12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0"/>
  <sheetViews>
    <sheetView showGridLines="0" topLeftCell="A40" zoomScale="70" zoomScaleNormal="70" workbookViewId="0">
      <selection activeCell="D64" sqref="D64"/>
    </sheetView>
  </sheetViews>
  <sheetFormatPr baseColWidth="10" defaultRowHeight="15" x14ac:dyDescent="0.25"/>
  <cols>
    <col min="1" max="1" width="36.140625" style="14" customWidth="1"/>
    <col min="2" max="2" width="10.7109375" style="5" customWidth="1"/>
    <col min="3" max="3" width="79" customWidth="1"/>
    <col min="4" max="4" width="94.7109375" style="14" customWidth="1"/>
    <col min="5" max="5" width="16.28515625" style="301" bestFit="1" customWidth="1"/>
    <col min="6" max="6" width="13.42578125" style="301" bestFit="1" customWidth="1"/>
    <col min="7" max="7" width="16.28515625" style="301" bestFit="1" customWidth="1"/>
    <col min="8" max="8" width="13.42578125" style="301" bestFit="1" customWidth="1"/>
    <col min="9" max="9" width="16.28515625" style="301" bestFit="1" customWidth="1"/>
    <col min="10" max="10" width="16.28515625" style="632" customWidth="1"/>
    <col min="11" max="11" width="16.42578125" customWidth="1"/>
    <col min="12" max="12" width="16.28515625" style="632" customWidth="1"/>
  </cols>
  <sheetData>
    <row r="1" spans="1:14" s="133" customFormat="1" ht="36" x14ac:dyDescent="0.55000000000000004">
      <c r="A1" s="1065" t="str">
        <f>'POA 2018'!A1:F1</f>
        <v>SECRETARÍA JURÍDICA DISTRITAL</v>
      </c>
      <c r="B1" s="1066"/>
      <c r="C1" s="1066"/>
      <c r="D1" s="1066"/>
      <c r="E1" s="1066"/>
      <c r="F1" s="1066"/>
      <c r="G1" s="1066"/>
      <c r="H1" s="1066"/>
      <c r="I1" s="1066"/>
      <c r="J1" s="1066"/>
      <c r="K1" s="1066"/>
      <c r="L1" s="1066"/>
    </row>
    <row r="2" spans="1:14" s="133" customFormat="1" ht="29.25" thickBot="1" x14ac:dyDescent="0.5">
      <c r="A2" s="1067" t="str">
        <f>'POA 2018'!A2:F2</f>
        <v>PLAN OPERATIVO ANUAL 2019</v>
      </c>
      <c r="B2" s="1068"/>
      <c r="C2" s="1068"/>
      <c r="D2" s="1068"/>
      <c r="E2" s="1068"/>
      <c r="F2" s="1068"/>
      <c r="G2" s="1068"/>
      <c r="H2" s="1068"/>
      <c r="I2" s="1068"/>
      <c r="J2" s="1068"/>
      <c r="K2" s="1068"/>
      <c r="L2" s="1068"/>
    </row>
    <row r="3" spans="1:14" s="133" customFormat="1" ht="23.25" x14ac:dyDescent="0.35">
      <c r="A3" s="369"/>
      <c r="B3" s="318"/>
      <c r="C3" s="317"/>
      <c r="D3" s="320"/>
      <c r="E3" s="1069" t="s">
        <v>572</v>
      </c>
      <c r="F3" s="1070"/>
      <c r="G3" s="1069" t="s">
        <v>573</v>
      </c>
      <c r="H3" s="1070"/>
      <c r="I3" s="1069" t="s">
        <v>574</v>
      </c>
      <c r="J3" s="1070"/>
      <c r="K3" s="1069" t="s">
        <v>812</v>
      </c>
      <c r="L3" s="1070"/>
    </row>
    <row r="4" spans="1:14" s="94" customFormat="1" ht="29.25" customHeight="1" x14ac:dyDescent="0.25">
      <c r="A4" s="370" t="str">
        <f>'POA 2018'!A4:F4</f>
        <v xml:space="preserve">DEPENDENCIA    </v>
      </c>
      <c r="B4" s="319" t="str">
        <f>'POA 2018'!B4:G4</f>
        <v xml:space="preserve">PLAN </v>
      </c>
      <c r="C4" s="319" t="s">
        <v>814</v>
      </c>
      <c r="D4" s="329" t="s">
        <v>104</v>
      </c>
      <c r="E4" s="321" t="s">
        <v>106</v>
      </c>
      <c r="F4" s="322" t="s">
        <v>107</v>
      </c>
      <c r="G4" s="321" t="s">
        <v>106</v>
      </c>
      <c r="H4" s="322" t="s">
        <v>107</v>
      </c>
      <c r="I4" s="321" t="s">
        <v>106</v>
      </c>
      <c r="J4" s="322" t="s">
        <v>107</v>
      </c>
      <c r="K4" s="321" t="s">
        <v>106</v>
      </c>
      <c r="L4" s="322" t="s">
        <v>107</v>
      </c>
    </row>
    <row r="5" spans="1:14" s="7" customFormat="1" ht="22.5" customHeight="1" thickBot="1" x14ac:dyDescent="0.3">
      <c r="A5" s="371" t="str">
        <f>'POA 2018'!A5:F5</f>
        <v>DESPACHO SECRETARÍA JURÍDICA</v>
      </c>
      <c r="B5" s="316" t="str">
        <f>'POA 2018'!B5:G5</f>
        <v>GESTIÓN</v>
      </c>
      <c r="C5" s="323" t="str">
        <f>'POA 2018'!C5</f>
        <v>PORCENTAJE DE CUMPLIMIENTO DEL PLAN DE COMUNICACIONES DE LA SECRETARÍA JURÍDICA DISTRITAL</v>
      </c>
      <c r="D5" s="330" t="s">
        <v>425</v>
      </c>
      <c r="E5" s="324" t="str">
        <f>VLOOKUP($D$5,'POA 2018'!$C$5:$L$70,2,0)</f>
        <v>ND</v>
      </c>
      <c r="F5" s="325" t="str">
        <f>VLOOKUP($D$5,'POA 2018'!$C$5:$L$70,3,0)</f>
        <v>ND</v>
      </c>
      <c r="G5" s="326" t="str">
        <f>VLOOKUP($D$5,'POA 2018'!$C$5:$L$70,2,0)</f>
        <v>ND</v>
      </c>
      <c r="H5" s="327" t="str">
        <f>VLOOKUP($D$5,'POA 2018'!$C$5:$L$70,2,0)</f>
        <v>ND</v>
      </c>
      <c r="I5" s="328" t="str">
        <f>VLOOKUP($D$5,'POA 2018'!$C$5:$L$70,2,0)</f>
        <v>ND</v>
      </c>
      <c r="J5" s="328" t="str">
        <f>VLOOKUP($D$5,'POA 2018'!$C$5:$L$70,2,0)</f>
        <v>ND</v>
      </c>
      <c r="K5" s="328" t="str">
        <f>VLOOKUP($D$5,'POA 2018'!$C$5:$L$70,2,0)</f>
        <v>ND</v>
      </c>
      <c r="L5" s="328" t="str">
        <f>VLOOKUP($D$5,'POA 2018'!$C$5:$L$70,2,0)</f>
        <v>ND</v>
      </c>
    </row>
    <row r="6" spans="1:14" s="7" customFormat="1" ht="15.75" thickBot="1" x14ac:dyDescent="0.3">
      <c r="A6" s="649" t="str">
        <f>'POA 2018'!A6:F6</f>
        <v>DIRECCIÓN DE GESTIÓN CORPORATIVA</v>
      </c>
      <c r="B6" s="650" t="str">
        <f>'POA 2018'!B6:G6</f>
        <v>ACCIÓN</v>
      </c>
      <c r="C6" s="331" t="str">
        <f>'POA 2018'!C6</f>
        <v>AVANCE EN LA IMPLEMENTACIÓN DE LAS HERRAMIENTAS DE GESTIÓN Y ADMINISTRATIVAS</v>
      </c>
      <c r="D6" s="332" t="s">
        <v>603</v>
      </c>
      <c r="E6" s="333" t="str">
        <f>VLOOKUP($D$6,'POA 2018'!$C$5:$L$70,2,0)</f>
        <v>ND</v>
      </c>
      <c r="F6" s="334" t="str">
        <f>VLOOKUP($D$6,'POA 2018'!$C$5:$L$70,2,0)</f>
        <v>ND</v>
      </c>
      <c r="G6" s="333" t="str">
        <f>VLOOKUP($D$6,'POA 2018'!$C$5:$L$70,2,0)</f>
        <v>ND</v>
      </c>
      <c r="H6" s="334" t="str">
        <f>VLOOKUP($D$6,'POA 2018'!$C$5:$L$70,2,0)</f>
        <v>ND</v>
      </c>
      <c r="I6" s="357" t="str">
        <f>VLOOKUP($D$6,'POA 2018'!$C$5:$L$70,2,0)</f>
        <v>ND</v>
      </c>
      <c r="J6" s="357" t="str">
        <f>VLOOKUP($D$6,'POA 2018'!$C$5:$L$70,2,0)</f>
        <v>ND</v>
      </c>
      <c r="K6" s="357" t="str">
        <f>VLOOKUP($D$6,'POA 2018'!$C$5:$L$70,2,0)</f>
        <v>ND</v>
      </c>
      <c r="L6" s="357" t="str">
        <f>VLOOKUP($D$6,'POA 2018'!$C$5:$L$70,2,0)</f>
        <v>ND</v>
      </c>
      <c r="N6" s="7">
        <f>VLOOKUP(D5,'POA 2018'!C5:K71,4,0)</f>
        <v>1</v>
      </c>
    </row>
    <row r="7" spans="1:14" s="7" customFormat="1" ht="15.75" thickBot="1" x14ac:dyDescent="0.3">
      <c r="A7" s="649">
        <f>'POA 2018'!A7:F7</f>
        <v>0</v>
      </c>
      <c r="B7" s="650">
        <f>'POA 2018'!B7:G7</f>
        <v>0</v>
      </c>
      <c r="C7" s="336" t="str">
        <f>'POA 2018'!C7</f>
        <v>AVANCE DE ADECUACIÓN Y DOTACIÓN DE LA SECRETARÍA JURÍDICA DISTRITAL PARA LA SJD</v>
      </c>
      <c r="D7" s="337" t="s">
        <v>602</v>
      </c>
      <c r="E7" s="338" t="str">
        <f>VLOOKUP($D$7,'POA 2018'!$C$5:$L$70,2,0)</f>
        <v>ND</v>
      </c>
      <c r="F7" s="339" t="str">
        <f>VLOOKUP($D$7,'POA 2018'!$C$5:$L$70,2,0)</f>
        <v>ND</v>
      </c>
      <c r="G7" s="338" t="str">
        <f>VLOOKUP($D$7,'POA 2018'!$C$5:$L$70,2,0)</f>
        <v>ND</v>
      </c>
      <c r="H7" s="339" t="str">
        <f>VLOOKUP($D$7,'POA 2018'!$C$5:$L$70,2,0)</f>
        <v>ND</v>
      </c>
      <c r="I7" s="360" t="str">
        <f>VLOOKUP($D$7,'POA 2018'!$C$5:$L$70,2,0)</f>
        <v>ND</v>
      </c>
      <c r="J7" s="360" t="str">
        <f>VLOOKUP($D$7,'POA 2018'!$C$5:$L$70,2,0)</f>
        <v>ND</v>
      </c>
      <c r="K7" s="360" t="str">
        <f>VLOOKUP($D$7,'POA 2018'!$C$5:$L$70,2,0)</f>
        <v>ND</v>
      </c>
      <c r="L7" s="360" t="str">
        <f>VLOOKUP($D$7,'POA 2018'!$C$5:$L$70,2,0)</f>
        <v>ND</v>
      </c>
    </row>
    <row r="8" spans="1:14" s="7" customFormat="1" ht="15.75" thickBot="1" x14ac:dyDescent="0.3">
      <c r="A8" s="649">
        <f>'POA 2018'!A8:F8</f>
        <v>0</v>
      </c>
      <c r="B8" s="650" t="str">
        <f>'POA 2018'!B8:G8</f>
        <v>GESTIÓN</v>
      </c>
      <c r="C8" s="336" t="str">
        <f>'POA 2018'!C8</f>
        <v>IMPLEMENTACIÓN DEL MODELO DE GESTIÓN DOCUMENTAL DE LA SECRETARÍA JURÍDICA DISTRITAL</v>
      </c>
      <c r="D8" s="337" t="s">
        <v>229</v>
      </c>
      <c r="E8" s="338">
        <f>VLOOKUP($D$8,'POA 2018'!$C$5:$L$70,2,0)</f>
        <v>0</v>
      </c>
      <c r="F8" s="339">
        <f>VLOOKUP($D$8,'POA 2018'!$C$5:$L$70,2,0)</f>
        <v>0</v>
      </c>
      <c r="G8" s="341">
        <f>VLOOKUP($D$8,'POA 2018'!$C$5:$L$70,2,0)</f>
        <v>0</v>
      </c>
      <c r="H8" s="342">
        <f>VLOOKUP($D$8,'POA 2018'!$C$5:$L$70,2,0)</f>
        <v>0</v>
      </c>
      <c r="I8" s="343">
        <f>VLOOKUP($D$8,'POA 2018'!$C$5:$L$70,2,0)</f>
        <v>0</v>
      </c>
      <c r="J8" s="343">
        <f>VLOOKUP($D$8,'POA 2018'!$C$5:$L$70,2,0)</f>
        <v>0</v>
      </c>
      <c r="K8" s="343">
        <f>VLOOKUP($D$8,'POA 2018'!$C$5:$L$70,2,0)</f>
        <v>0</v>
      </c>
      <c r="L8" s="343">
        <f>VLOOKUP($D$8,'POA 2018'!$C$5:$L$70,2,0)</f>
        <v>0</v>
      </c>
    </row>
    <row r="9" spans="1:14" s="7" customFormat="1" ht="15.75" thickBot="1" x14ac:dyDescent="0.3">
      <c r="A9" s="649">
        <f>'POA 2018'!A9:F9</f>
        <v>0</v>
      </c>
      <c r="B9" s="650">
        <f>'POA 2018'!B9:G9</f>
        <v>0</v>
      </c>
      <c r="C9" s="336" t="str">
        <f>'POA 2018'!C9</f>
        <v>NIVEL DE SATISFACCIÓN DE LA GESTIÓN DEL TALENTO HUMANO EN LA SJD</v>
      </c>
      <c r="D9" s="337" t="s">
        <v>247</v>
      </c>
      <c r="E9" s="338" t="str">
        <f>VLOOKUP($D$9,'POA 2018'!$C$5:$L$70,2,0)</f>
        <v>ND</v>
      </c>
      <c r="F9" s="339" t="str">
        <f>VLOOKUP($D$9,'POA 2018'!$C$5:$L$70,2,0)</f>
        <v>ND</v>
      </c>
      <c r="G9" s="341" t="str">
        <f>VLOOKUP($D$9,'POA 2018'!$C$5:$L$70,2,0)</f>
        <v>ND</v>
      </c>
      <c r="H9" s="342" t="str">
        <f>VLOOKUP($D$9,'POA 2018'!$C$5:$L$70,2,0)</f>
        <v>ND</v>
      </c>
      <c r="I9" s="343" t="str">
        <f>VLOOKUP($D$9,'POA 2018'!$C$5:$L$70,2,0)</f>
        <v>ND</v>
      </c>
      <c r="J9" s="343" t="str">
        <f>VLOOKUP($D$9,'POA 2018'!$C$5:$L$70,2,0)</f>
        <v>ND</v>
      </c>
      <c r="K9" s="343" t="str">
        <f>VLOOKUP($D$9,'POA 2018'!$C$5:$L$70,2,0)</f>
        <v>ND</v>
      </c>
      <c r="L9" s="343" t="str">
        <f>VLOOKUP($D$9,'POA 2018'!$C$5:$L$70,2,0)</f>
        <v>ND</v>
      </c>
    </row>
    <row r="10" spans="1:14" s="7" customFormat="1" ht="15.75" thickBot="1" x14ac:dyDescent="0.3">
      <c r="A10" s="649">
        <f>'POA 2018'!A10:F10</f>
        <v>0</v>
      </c>
      <c r="B10" s="650">
        <f>'POA 2018'!B10:G10</f>
        <v>0</v>
      </c>
      <c r="C10" s="336" t="str">
        <f>'POA 2018'!C10</f>
        <v xml:space="preserve">PORCENTAJE DE ACTOS ADMINISTRATIVOS PUBLICADOS, COMUNICADOS Y/O NOTIFICADOS </v>
      </c>
      <c r="D10" s="337" t="s">
        <v>247</v>
      </c>
      <c r="E10" s="338" t="str">
        <f>VLOOKUP($D$10,'POA 2018'!$C$5:$L$70,2,0)</f>
        <v>ND</v>
      </c>
      <c r="F10" s="339" t="str">
        <f>VLOOKUP($D$10,'POA 2018'!$C$5:$L$70,2,0)</f>
        <v>ND</v>
      </c>
      <c r="G10" s="341" t="str">
        <f>VLOOKUP($D$10,'POA 2018'!$C$5:$L$70,2,0)</f>
        <v>ND</v>
      </c>
      <c r="H10" s="342" t="str">
        <f>VLOOKUP($D$10,'POA 2018'!$C$5:$L$70,2,0)</f>
        <v>ND</v>
      </c>
      <c r="I10" s="343" t="str">
        <f>VLOOKUP($D$10,'POA 2018'!$C$5:$L$70,2,0)</f>
        <v>ND</v>
      </c>
      <c r="J10" s="343" t="str">
        <f>VLOOKUP($D$10,'POA 2018'!$C$5:$L$70,2,0)</f>
        <v>ND</v>
      </c>
      <c r="K10" s="343" t="str">
        <f>VLOOKUP($D$10,'POA 2018'!$C$5:$L$70,2,0)</f>
        <v>ND</v>
      </c>
      <c r="L10" s="343" t="str">
        <f>VLOOKUP($D$10,'POA 2018'!$C$5:$L$70,2,0)</f>
        <v>ND</v>
      </c>
    </row>
    <row r="11" spans="1:14" s="7" customFormat="1" ht="15.75" thickBot="1" x14ac:dyDescent="0.3">
      <c r="A11" s="649">
        <f>'POA 2018'!A11:F11</f>
        <v>0</v>
      </c>
      <c r="B11" s="650">
        <f>'POA 2018'!B11:G11</f>
        <v>0</v>
      </c>
      <c r="C11" s="336" t="str">
        <f>'POA 2018'!C11</f>
        <v>PORCENTAJE DE ASIGNACIÓN DE REQUERIMIENTOS A TRAVÉS DEL SDQS</v>
      </c>
      <c r="D11" s="337" t="s">
        <v>416</v>
      </c>
      <c r="E11" s="338" t="str">
        <f>VLOOKUP($D$11,'POA 2018'!$C$5:$L$70,2,0)</f>
        <v>ND</v>
      </c>
      <c r="F11" s="339" t="str">
        <f>VLOOKUP($D$11,'POA 2018'!$C$5:$L$70,2,0)</f>
        <v>ND</v>
      </c>
      <c r="G11" s="341" t="str">
        <f>VLOOKUP($D$11,'POA 2018'!$C$5:$L$70,2,0)</f>
        <v>ND</v>
      </c>
      <c r="H11" s="342" t="str">
        <f>VLOOKUP($D$11,'POA 2018'!$C$5:$L$70,2,0)</f>
        <v>ND</v>
      </c>
      <c r="I11" s="343" t="str">
        <f>VLOOKUP($D$11,'POA 2018'!$C$5:$L$70,2,0)</f>
        <v>ND</v>
      </c>
      <c r="J11" s="343" t="str">
        <f>VLOOKUP($D$11,'POA 2018'!$C$5:$L$70,2,0)</f>
        <v>ND</v>
      </c>
      <c r="K11" s="343" t="str">
        <f>VLOOKUP($D$11,'POA 2018'!$C$5:$L$70,2,0)</f>
        <v>ND</v>
      </c>
      <c r="L11" s="343" t="str">
        <f>VLOOKUP($D$11,'POA 2018'!$C$5:$L$70,2,0)</f>
        <v>ND</v>
      </c>
    </row>
    <row r="12" spans="1:14" s="7" customFormat="1" ht="15.75" thickBot="1" x14ac:dyDescent="0.3">
      <c r="A12" s="649">
        <f>'POA 2018'!A12:F12</f>
        <v>0</v>
      </c>
      <c r="B12" s="650">
        <f>'POA 2018'!B12:G12</f>
        <v>0</v>
      </c>
      <c r="C12" s="336" t="str">
        <f>'POA 2018'!C12</f>
        <v>PROMEDIO DE DÍAS PARA LA ASIGNACIÓN O TRASLADO DE REQUERIMIENTOS</v>
      </c>
      <c r="D12" s="337" t="s">
        <v>601</v>
      </c>
      <c r="E12" s="338" t="str">
        <f>VLOOKUP($D$12,'POA 2018'!$C$5:$L$70,2,0)</f>
        <v>ND</v>
      </c>
      <c r="F12" s="339" t="str">
        <f>VLOOKUP($D$12,'POA 2018'!$C$5:$L$70,2,0)</f>
        <v>ND</v>
      </c>
      <c r="G12" s="341" t="str">
        <f>VLOOKUP($D$12,'POA 2018'!$C$5:$L$70,2,0)</f>
        <v>ND</v>
      </c>
      <c r="H12" s="342" t="str">
        <f>VLOOKUP($D$12,'POA 2018'!$C$5:$L$70,2,0)</f>
        <v>ND</v>
      </c>
      <c r="I12" s="343" t="str">
        <f>VLOOKUP($D$12,'POA 2018'!$C$5:$L$70,2,0)</f>
        <v>ND</v>
      </c>
      <c r="J12" s="343" t="str">
        <f>VLOOKUP($D$12,'POA 2018'!$C$5:$L$70,2,0)</f>
        <v>ND</v>
      </c>
      <c r="K12" s="343" t="str">
        <f>VLOOKUP($D$12,'POA 2018'!$C$5:$L$70,2,0)</f>
        <v>ND</v>
      </c>
      <c r="L12" s="343" t="str">
        <f>VLOOKUP($D$12,'POA 2018'!$C$5:$L$70,2,0)</f>
        <v>ND</v>
      </c>
    </row>
    <row r="13" spans="1:14" s="7" customFormat="1" ht="15.75" thickBot="1" x14ac:dyDescent="0.3">
      <c r="A13" s="649">
        <f>'POA 2018'!A13:F13</f>
        <v>0</v>
      </c>
      <c r="B13" s="650">
        <f>'POA 2018'!B13:G13</f>
        <v>0</v>
      </c>
      <c r="C13" s="336" t="str">
        <f>'POA 2018'!C13</f>
        <v xml:space="preserve">PORCENTAJE DE EJECUCIÓN DE LOS RECURSOS DE FUNCIONAMIENTO </v>
      </c>
      <c r="D13" s="337" t="s">
        <v>725</v>
      </c>
      <c r="E13" s="338" t="str">
        <f>VLOOKUP($D$13,'POA 2018'!$C$5:$L$70,2,0)</f>
        <v>ND</v>
      </c>
      <c r="F13" s="339" t="str">
        <f>VLOOKUP($D$13,'POA 2018'!$C$5:$L$70,2,0)</f>
        <v>ND</v>
      </c>
      <c r="G13" s="341" t="str">
        <f>VLOOKUP($D$13,'POA 2018'!$C$5:$L$70,2,0)</f>
        <v>ND</v>
      </c>
      <c r="H13" s="342" t="str">
        <f>VLOOKUP($D$13,'POA 2018'!$C$5:$L$70,2,0)</f>
        <v>ND</v>
      </c>
      <c r="I13" s="343" t="str">
        <f>VLOOKUP($D$13,'POA 2018'!$C$5:$L$70,2,0)</f>
        <v>ND</v>
      </c>
      <c r="J13" s="343" t="str">
        <f>VLOOKUP($D$13,'POA 2018'!$C$5:$L$70,2,0)</f>
        <v>ND</v>
      </c>
      <c r="K13" s="343" t="str">
        <f>VLOOKUP($D$13,'POA 2018'!$C$5:$L$70,2,0)</f>
        <v>ND</v>
      </c>
      <c r="L13" s="343" t="str">
        <f>VLOOKUP($D$13,'POA 2018'!$C$5:$L$70,2,0)</f>
        <v>ND</v>
      </c>
    </row>
    <row r="14" spans="1:14" s="7" customFormat="1" ht="15.75" thickBot="1" x14ac:dyDescent="0.3">
      <c r="A14" s="649">
        <f>'POA 2018'!A14:F14</f>
        <v>0</v>
      </c>
      <c r="B14" s="650">
        <f>'POA 2018'!B14:G14</f>
        <v>0</v>
      </c>
      <c r="C14" s="336" t="str">
        <f>'POA 2018'!C14</f>
        <v>PORCENTAJE DE AVANCE EN IMPLEMENTACIÓN DEL MODELO DE GESTIÓN DEL TALENTO HUMANO.</v>
      </c>
      <c r="D14" s="337" t="s">
        <v>609</v>
      </c>
      <c r="E14" s="338" t="str">
        <f>VLOOKUP($D$14,'POA 2018'!$C$5:$L$70,2,0)</f>
        <v>ND</v>
      </c>
      <c r="F14" s="339" t="str">
        <f>VLOOKUP($D$14,'POA 2018'!$C$5:$L$70,2,0)</f>
        <v>ND</v>
      </c>
      <c r="G14" s="341" t="str">
        <f>VLOOKUP($D$14,'POA 2018'!$C$5:$L$70,2,0)</f>
        <v>ND</v>
      </c>
      <c r="H14" s="342" t="str">
        <f>VLOOKUP($D$14,'POA 2018'!$C$5:$L$70,2,0)</f>
        <v>ND</v>
      </c>
      <c r="I14" s="343" t="str">
        <f>VLOOKUP($D$14,'POA 2018'!$C$5:$L$70,2,0)</f>
        <v>ND</v>
      </c>
      <c r="J14" s="343" t="str">
        <f>VLOOKUP($D$14,'POA 2018'!$C$5:$L$70,2,0)</f>
        <v>ND</v>
      </c>
      <c r="K14" s="343" t="str">
        <f>VLOOKUP($D$14,'POA 2018'!$C$5:$L$70,2,0)</f>
        <v>ND</v>
      </c>
      <c r="L14" s="343" t="str">
        <f>VLOOKUP($D$14,'POA 2018'!$C$5:$L$70,2,0)</f>
        <v>ND</v>
      </c>
    </row>
    <row r="15" spans="1:14" s="7" customFormat="1" ht="15.75" thickBot="1" x14ac:dyDescent="0.3">
      <c r="A15" s="649">
        <f>'POA 2018'!A15:F15</f>
        <v>0</v>
      </c>
      <c r="B15" s="650">
        <f>'POA 2018'!B15:G15</f>
        <v>0</v>
      </c>
      <c r="C15" s="336" t="str">
        <f>'POA 2018'!C15</f>
        <v>PERCEPCIÓN POSITIVA  DE ACTIVIDADES DE BIENESTAR Y CAPACITACIÓN</v>
      </c>
      <c r="D15" s="337" t="s">
        <v>604</v>
      </c>
      <c r="E15" s="338" t="str">
        <f>VLOOKUP($D$15,'POA 2018'!$C$5:$L$70,2,0)</f>
        <v>ND</v>
      </c>
      <c r="F15" s="339" t="str">
        <f>VLOOKUP($D$15,'POA 2018'!$C$5:$L$70,2,0)</f>
        <v>ND</v>
      </c>
      <c r="G15" s="341" t="str">
        <f>VLOOKUP($D$15,'POA 2018'!$C$5:$L$70,2,0)</f>
        <v>ND</v>
      </c>
      <c r="H15" s="342" t="str">
        <f>VLOOKUP($D$15,'POA 2018'!$C$5:$L$70,2,0)</f>
        <v>ND</v>
      </c>
      <c r="I15" s="343" t="str">
        <f>VLOOKUP($D$15,'POA 2018'!$C$5:$L$70,2,0)</f>
        <v>ND</v>
      </c>
      <c r="J15" s="343" t="str">
        <f>VLOOKUP($D$15,'POA 2018'!$C$5:$L$70,2,0)</f>
        <v>ND</v>
      </c>
      <c r="K15" s="343" t="str">
        <f>VLOOKUP($D$15,'POA 2018'!$C$5:$L$70,2,0)</f>
        <v>ND</v>
      </c>
      <c r="L15" s="343" t="str">
        <f>VLOOKUP($D$15,'POA 2018'!$C$5:$L$70,2,0)</f>
        <v>ND</v>
      </c>
    </row>
    <row r="16" spans="1:14" s="7" customFormat="1" ht="15.75" thickBot="1" x14ac:dyDescent="0.3">
      <c r="A16" s="649">
        <f>'POA 2018'!A16:F16</f>
        <v>0</v>
      </c>
      <c r="B16" s="650">
        <f>'POA 2018'!B16:G16</f>
        <v>0</v>
      </c>
      <c r="C16" s="344" t="str">
        <f>'POA 2018'!C16</f>
        <v>NIVEL DE PERCEPCIÓN DE LOS SERVICIOS ADMINISTRATIVOS GESTIONADOS</v>
      </c>
      <c r="D16" s="345" t="s">
        <v>694</v>
      </c>
      <c r="E16" s="346" t="str">
        <f>VLOOKUP($D$16,'POA 2018'!$C$5:$L$70,2,0)</f>
        <v>ND</v>
      </c>
      <c r="F16" s="347" t="str">
        <f>VLOOKUP($D$16,'POA 2018'!$C$5:$L$70,2,0)</f>
        <v>ND</v>
      </c>
      <c r="G16" s="348" t="str">
        <f>VLOOKUP($D$16,'POA 2018'!$C$5:$L$70,2,0)</f>
        <v>ND</v>
      </c>
      <c r="H16" s="349" t="str">
        <f>VLOOKUP($D$16,'POA 2018'!$C$5:$L$70,2,0)</f>
        <v>ND</v>
      </c>
      <c r="I16" s="350" t="str">
        <f>VLOOKUP($D$16,'POA 2018'!$C$5:$L$70,2,0)</f>
        <v>ND</v>
      </c>
      <c r="J16" s="350" t="str">
        <f>VLOOKUP($D$16,'POA 2018'!$C$5:$L$70,2,0)</f>
        <v>ND</v>
      </c>
      <c r="K16" s="350" t="str">
        <f>VLOOKUP($D$16,'POA 2018'!$C$5:$L$70,2,0)</f>
        <v>ND</v>
      </c>
      <c r="L16" s="350" t="str">
        <f>VLOOKUP($D$16,'POA 2018'!$C$5:$L$70,2,0)</f>
        <v>ND</v>
      </c>
    </row>
    <row r="17" spans="1:12" s="7" customFormat="1" ht="15.75" thickBot="1" x14ac:dyDescent="0.3">
      <c r="A17" s="649">
        <f>'POA 2018'!A17:F17</f>
        <v>0</v>
      </c>
      <c r="B17" s="650">
        <f>'POA 2018'!B17:G17</f>
        <v>0</v>
      </c>
      <c r="C17" s="331" t="str">
        <f>'POA 2018'!C17</f>
        <v>Número actos administrativo notificados de manera indebida</v>
      </c>
      <c r="D17" s="332" t="s">
        <v>723</v>
      </c>
      <c r="E17" s="333" t="str">
        <f>VLOOKUP($D$17,'POA 2018'!$C$5:$L$70,2,0)</f>
        <v>ND</v>
      </c>
      <c r="F17" s="334" t="str">
        <f>VLOOKUP($D$17,'POA 2018'!$C$5:$L$70,2,0)</f>
        <v>ND</v>
      </c>
      <c r="G17" s="333" t="str">
        <f>VLOOKUP($D$17,'POA 2018'!$C$5:$L$70,2,0)</f>
        <v>ND</v>
      </c>
      <c r="H17" s="334" t="str">
        <f>VLOOKUP($D$17,'POA 2018'!$C$5:$L$70,2,0)</f>
        <v>ND</v>
      </c>
      <c r="I17" s="335" t="str">
        <f>VLOOKUP($D$17,'POA 2018'!$C$5:$L$70,2,0)</f>
        <v>ND</v>
      </c>
      <c r="J17" s="335" t="str">
        <f>VLOOKUP($D$17,'POA 2018'!$C$5:$L$70,2,0)</f>
        <v>ND</v>
      </c>
      <c r="K17" s="335" t="str">
        <f>VLOOKUP($D$17,'POA 2018'!$C$5:$L$70,2,0)</f>
        <v>ND</v>
      </c>
      <c r="L17" s="335" t="str">
        <f>VLOOKUP($D$17,'POA 2018'!$C$5:$L$70,2,0)</f>
        <v>ND</v>
      </c>
    </row>
    <row r="18" spans="1:12" s="7" customFormat="1" ht="15.75" thickBot="1" x14ac:dyDescent="0.3">
      <c r="A18" s="649">
        <f>'POA 2018'!A18:F18</f>
        <v>0</v>
      </c>
      <c r="B18" s="650">
        <f>'POA 2018'!B18:G18</f>
        <v>0</v>
      </c>
      <c r="C18" s="336" t="str">
        <f>'POA 2018'!C18</f>
        <v>NUMERO DE SOLICITUDES DE CONTRATACIÓN TRAMITADAS</v>
      </c>
      <c r="D18" s="337" t="s">
        <v>735</v>
      </c>
      <c r="E18" s="338" t="str">
        <f>VLOOKUP($D$18,'POA 2018'!$C$5:$L$70,2,0)</f>
        <v>ND</v>
      </c>
      <c r="F18" s="339" t="str">
        <f>VLOOKUP($D$18,'POA 2018'!$C$5:$L$70,2,0)</f>
        <v>ND</v>
      </c>
      <c r="G18" s="351" t="str">
        <f>VLOOKUP($D$18,'POA 2018'!$C$5:$L$70,2,0)</f>
        <v>ND</v>
      </c>
      <c r="H18" s="352" t="str">
        <f>VLOOKUP($D$18,'POA 2018'!$C$5:$L$70,2,0)</f>
        <v>ND</v>
      </c>
      <c r="I18" s="353" t="str">
        <f>VLOOKUP($D$18,'POA 2018'!$C$5:$L$70,2,0)</f>
        <v>ND</v>
      </c>
      <c r="J18" s="353" t="str">
        <f>VLOOKUP($D$18,'POA 2018'!$C$5:$L$70,2,0)</f>
        <v>ND</v>
      </c>
      <c r="K18" s="353" t="str">
        <f>VLOOKUP($D$18,'POA 2018'!$C$5:$L$70,2,0)</f>
        <v>ND</v>
      </c>
      <c r="L18" s="353" t="str">
        <f>VLOOKUP($D$18,'POA 2018'!$C$5:$L$70,2,0)</f>
        <v>ND</v>
      </c>
    </row>
    <row r="19" spans="1:12" s="7" customFormat="1" ht="15.75" thickBot="1" x14ac:dyDescent="0.3">
      <c r="A19" s="649">
        <f>'POA 2018'!A19:F19</f>
        <v>0</v>
      </c>
      <c r="B19" s="650">
        <f>'POA 2018'!B19:G19</f>
        <v>0</v>
      </c>
      <c r="C19" s="336" t="str">
        <f>'POA 2018'!C19</f>
        <v>Porcentaje de contratos adjudicados</v>
      </c>
      <c r="D19" s="337" t="s">
        <v>605</v>
      </c>
      <c r="E19" s="338" t="str">
        <f>VLOOKUP($D$19,'POA 2018'!$C$5:$L$70,2,0)</f>
        <v>ND</v>
      </c>
      <c r="F19" s="339" t="str">
        <f>VLOOKUP($D$19,'POA 2018'!$C$5:$L$70,2,0)</f>
        <v>ND</v>
      </c>
      <c r="G19" s="338" t="str">
        <f>VLOOKUP($D$19,'POA 2018'!$C$5:$L$70,2,0)</f>
        <v>ND</v>
      </c>
      <c r="H19" s="339" t="str">
        <f>VLOOKUP($D$19,'POA 2018'!$C$5:$L$70,2,0)</f>
        <v>ND</v>
      </c>
      <c r="I19" s="340" t="str">
        <f>VLOOKUP($D$19,'POA 2018'!$C$5:$L$70,2,0)</f>
        <v>ND</v>
      </c>
      <c r="J19" s="340" t="str">
        <f>VLOOKUP($D$19,'POA 2018'!$C$5:$L$70,2,0)</f>
        <v>ND</v>
      </c>
      <c r="K19" s="340" t="str">
        <f>VLOOKUP($D$19,'POA 2018'!$C$5:$L$70,2,0)</f>
        <v>ND</v>
      </c>
      <c r="L19" s="340" t="str">
        <f>VLOOKUP($D$19,'POA 2018'!$C$5:$L$70,2,0)</f>
        <v>ND</v>
      </c>
    </row>
    <row r="20" spans="1:12" s="7" customFormat="1" ht="15.75" thickBot="1" x14ac:dyDescent="0.3">
      <c r="A20" s="649">
        <f>'POA 2018'!A20:F20</f>
        <v>0</v>
      </c>
      <c r="B20" s="650">
        <f>'POA 2018'!B20:G20</f>
        <v>0</v>
      </c>
      <c r="C20" s="336" t="str">
        <f>'POA 2018'!C20</f>
        <v>PORCENTAJE DE AVANCE EN LA CONSTRUCCIÓN DEL PLAN ESTRATEGICO DEL TALENTO HUMANO</v>
      </c>
      <c r="D20" s="337" t="s">
        <v>743</v>
      </c>
      <c r="E20" s="338" t="str">
        <f>VLOOKUP($D$20,'POA 2018'!$C$5:$L$70,2,0)</f>
        <v>ND</v>
      </c>
      <c r="F20" s="339" t="str">
        <f>VLOOKUP($D$20,'POA 2018'!$C$5:$L$70,2,0)</f>
        <v>ND</v>
      </c>
      <c r="G20" s="358" t="str">
        <f>VLOOKUP($D$20,'POA 2018'!$C$5:$L$70,2,0)</f>
        <v>ND</v>
      </c>
      <c r="H20" s="359" t="str">
        <f>VLOOKUP($D$20,'POA 2018'!$C$5:$L$70,2,0)</f>
        <v>ND</v>
      </c>
      <c r="I20" s="360" t="str">
        <f>VLOOKUP($D$20,'POA 2018'!$C$5:$L$70,2,0)</f>
        <v>ND</v>
      </c>
      <c r="J20" s="360" t="str">
        <f>VLOOKUP($D$20,'POA 2018'!$C$5:$L$70,2,0)</f>
        <v>ND</v>
      </c>
      <c r="K20" s="360" t="str">
        <f>VLOOKUP($D$20,'POA 2018'!$C$5:$L$70,2,0)</f>
        <v>ND</v>
      </c>
      <c r="L20" s="360" t="str">
        <f>VLOOKUP($D$20,'POA 2018'!$C$5:$L$70,2,0)</f>
        <v>ND</v>
      </c>
    </row>
    <row r="21" spans="1:12" s="7" customFormat="1" ht="21" customHeight="1" thickBot="1" x14ac:dyDescent="0.3">
      <c r="A21" s="649" t="str">
        <f>'POA 2018'!A21:F21</f>
        <v>DIRECCIÓN DISTRITAL DE ASUNTOS DISCIPLINARIOS</v>
      </c>
      <c r="B21" s="650" t="str">
        <f>'POA 2018'!B21:G21</f>
        <v>ACCIÓN</v>
      </c>
      <c r="C21" s="344" t="str">
        <f>'POA 2018'!C21</f>
        <v>428 NÚMERO DE DIRECTRICES EN MATERIA DE POLÍTICA PÚBLICA DISCIPLINARIA DISTRITAL FORMULADAS POR LA DDAD</v>
      </c>
      <c r="D21" s="345" t="s">
        <v>724</v>
      </c>
      <c r="E21" s="346" t="str">
        <f>VLOOKUP($D$21,'POA 2018'!$C$5:$L$70,2,0)</f>
        <v>(en blanco)</v>
      </c>
      <c r="F21" s="347" t="str">
        <f>VLOOKUP($D$21,'POA 2018'!$C$5:$L$70,2,0)</f>
        <v>(en blanco)</v>
      </c>
      <c r="G21" s="366" t="str">
        <f>VLOOKUP($D$21,'POA 2018'!$C$5:$L$70,2,0)</f>
        <v>(en blanco)</v>
      </c>
      <c r="H21" s="367" t="str">
        <f>VLOOKUP($D$21,'POA 2018'!$C$5:$L$70,2,0)</f>
        <v>(en blanco)</v>
      </c>
      <c r="I21" s="368" t="str">
        <f>VLOOKUP($D$21,'POA 2018'!$C$5:$L$70,2,0)</f>
        <v>(en blanco)</v>
      </c>
      <c r="J21" s="368" t="str">
        <f>VLOOKUP($D$21,'POA 2018'!$C$5:$L$70,2,0)</f>
        <v>(en blanco)</v>
      </c>
      <c r="K21" s="368" t="str">
        <f>VLOOKUP($D$21,'POA 2018'!$C$5:$L$70,2,0)</f>
        <v>(en blanco)</v>
      </c>
      <c r="L21" s="368" t="str">
        <f>VLOOKUP($D$21,'POA 2018'!$C$5:$L$70,2,0)</f>
        <v>(en blanco)</v>
      </c>
    </row>
    <row r="22" spans="1:12" s="7" customFormat="1" ht="30.75" thickBot="1" x14ac:dyDescent="0.3">
      <c r="A22" s="649">
        <f>'POA 2018'!A22:F22</f>
        <v>0</v>
      </c>
      <c r="B22" s="650">
        <f>'POA 2018'!B22:G22</f>
        <v>0</v>
      </c>
      <c r="C22" s="331" t="str">
        <f>'POA 2018'!C22</f>
        <v>429 NÚMERO DE SERVIDORES PÚBLICOS DEL DISTRITO ORIENTADOS EN TEMAS DE RESPONSABILIDAD DISCIPLINARIA</v>
      </c>
      <c r="D22" s="332" t="s">
        <v>91</v>
      </c>
      <c r="E22" s="355">
        <f>VLOOKUP($D$22,'POA 2018'!$C$5:$L$70,2,0)</f>
        <v>0</v>
      </c>
      <c r="F22" s="356">
        <f>VLOOKUP($D$22,'POA 2018'!$C$5:$L$70,2,0)</f>
        <v>0</v>
      </c>
      <c r="G22" s="355">
        <f>VLOOKUP($D$22,'POA 2018'!$C$5:$L$70,2,0)</f>
        <v>0</v>
      </c>
      <c r="H22" s="356">
        <f>VLOOKUP($D$22,'POA 2018'!$C$5:$L$70,2,0)</f>
        <v>0</v>
      </c>
      <c r="I22" s="357">
        <f>VLOOKUP($D$22,'POA 2018'!$C$5:$L$70,2,0)</f>
        <v>0</v>
      </c>
      <c r="J22" s="357">
        <f>VLOOKUP($D$22,'POA 2018'!$C$5:$L$70,2,0)</f>
        <v>0</v>
      </c>
      <c r="K22" s="357">
        <f>VLOOKUP($D$22,'POA 2018'!$C$5:$L$70,2,0)</f>
        <v>0</v>
      </c>
      <c r="L22" s="357">
        <f>VLOOKUP($D$22,'POA 2018'!$C$5:$L$70,2,0)</f>
        <v>0</v>
      </c>
    </row>
    <row r="23" spans="1:12" s="7" customFormat="1" ht="30.75" thickBot="1" x14ac:dyDescent="0.3">
      <c r="A23" s="649">
        <f>'POA 2018'!A23:F23</f>
        <v>0</v>
      </c>
      <c r="B23" s="650">
        <f>'POA 2018'!B23:G23</f>
        <v>0</v>
      </c>
      <c r="C23" s="336" t="str">
        <f>'POA 2018'!C23</f>
        <v>430 NÚMERO DE CAPACITACIONES BRINDADAS A LOS OPERADORES DISCIPLINARIOS DISTRITALES EN TEMAS PROPIOS DEL DERECHO DISCIPLINARIO</v>
      </c>
      <c r="D23" s="337" t="s">
        <v>94</v>
      </c>
      <c r="E23" s="358">
        <f>VLOOKUP($D$23,'POA 2018'!$C$5:$L$70,2,0)</f>
        <v>0</v>
      </c>
      <c r="F23" s="359">
        <f>VLOOKUP($D$23,'POA 2018'!$C$5:$L$70,2,0)</f>
        <v>0</v>
      </c>
      <c r="G23" s="358">
        <f>VLOOKUP($D$23,'POA 2018'!$C$5:$L$70,2,0)</f>
        <v>0</v>
      </c>
      <c r="H23" s="359">
        <f>VLOOKUP($D$23,'POA 2018'!$C$5:$L$70,2,0)</f>
        <v>0</v>
      </c>
      <c r="I23" s="360">
        <f>VLOOKUP($D$23,'POA 2018'!$C$5:$L$70,2,0)</f>
        <v>0</v>
      </c>
      <c r="J23" s="360">
        <f>VLOOKUP($D$23,'POA 2018'!$C$5:$L$70,2,0)</f>
        <v>0</v>
      </c>
      <c r="K23" s="360">
        <f>VLOOKUP($D$23,'POA 2018'!$C$5:$L$70,2,0)</f>
        <v>0</v>
      </c>
      <c r="L23" s="360">
        <f>VLOOKUP($D$23,'POA 2018'!$C$5:$L$70,2,0)</f>
        <v>0</v>
      </c>
    </row>
    <row r="24" spans="1:12" s="7" customFormat="1" ht="30.75" thickBot="1" x14ac:dyDescent="0.3">
      <c r="A24" s="649">
        <f>'POA 2018'!A24:F24</f>
        <v>0</v>
      </c>
      <c r="B24" s="650" t="str">
        <f>'POA 2018'!B24:G24</f>
        <v>GESTIÓN</v>
      </c>
      <c r="C24" s="336" t="str">
        <f>'POA 2018'!C24</f>
        <v xml:space="preserve">AVANCE EN LA HERRAMIENTA DE SEGUIMIENTO Y CONTROL A LAS DIRECTIVAS EN MATERIA DISCIPLINARIA. </v>
      </c>
      <c r="D24" s="337" t="s">
        <v>95</v>
      </c>
      <c r="E24" s="338">
        <f>VLOOKUP($D$24,'POA 2018'!$C$5:$L$70,2,0)</f>
        <v>1</v>
      </c>
      <c r="F24" s="339">
        <f>VLOOKUP($D$24,'POA 2018'!$C$5:$L$70,2,0)</f>
        <v>1</v>
      </c>
      <c r="G24" s="338">
        <f>VLOOKUP($D$24,'POA 2018'!$C$5:$L$70,2,0)</f>
        <v>1</v>
      </c>
      <c r="H24" s="339">
        <f>VLOOKUP($D$24,'POA 2018'!$C$5:$L$70,2,0)</f>
        <v>1</v>
      </c>
      <c r="I24" s="340">
        <f>VLOOKUP($D$24,'POA 2018'!$C$5:$L$70,2,0)</f>
        <v>1</v>
      </c>
      <c r="J24" s="340">
        <f>VLOOKUP($D$24,'POA 2018'!$C$5:$L$70,2,0)</f>
        <v>1</v>
      </c>
      <c r="K24" s="340">
        <f>VLOOKUP($D$24,'POA 2018'!$C$5:$L$70,2,0)</f>
        <v>1</v>
      </c>
      <c r="L24" s="340">
        <f>VLOOKUP($D$24,'POA 2018'!$C$5:$L$70,2,0)</f>
        <v>1</v>
      </c>
    </row>
    <row r="25" spans="1:12" s="7" customFormat="1" ht="30.75" thickBot="1" x14ac:dyDescent="0.3">
      <c r="A25" s="649">
        <f>'POA 2018'!A25:F25</f>
        <v>0</v>
      </c>
      <c r="B25" s="650">
        <f>'POA 2018'!B25:G25</f>
        <v>0</v>
      </c>
      <c r="C25" s="336" t="str">
        <f>'POA 2018'!C25</f>
        <v>Porcentaje de quejas disciplinarias radicadas y evaluadas en la Dirección Distrital de Asuntos Disciplinarios, de competencia normativa.</v>
      </c>
      <c r="D25" s="337" t="s">
        <v>599</v>
      </c>
      <c r="E25" s="338" t="str">
        <f>VLOOKUP($D$25,'POA 2018'!$C$5:$L$70,2,0)</f>
        <v>ND</v>
      </c>
      <c r="F25" s="339" t="str">
        <f>VLOOKUP($D$25,'POA 2018'!$C$5:$L$70,2,0)</f>
        <v>ND</v>
      </c>
      <c r="G25" s="338" t="str">
        <f>VLOOKUP($D$25,'POA 2018'!$C$5:$L$70,2,0)</f>
        <v>ND</v>
      </c>
      <c r="H25" s="339" t="str">
        <f>VLOOKUP($D$25,'POA 2018'!$C$5:$L$70,2,0)</f>
        <v>ND</v>
      </c>
      <c r="I25" s="340" t="str">
        <f>VLOOKUP($D$25,'POA 2018'!$C$5:$L$70,2,0)</f>
        <v>ND</v>
      </c>
      <c r="J25" s="340" t="str">
        <f>VLOOKUP($D$25,'POA 2018'!$C$5:$L$70,2,0)</f>
        <v>ND</v>
      </c>
      <c r="K25" s="340" t="str">
        <f>VLOOKUP($D$25,'POA 2018'!$C$5:$L$70,2,0)</f>
        <v>ND</v>
      </c>
      <c r="L25" s="340" t="str">
        <f>VLOOKUP($D$25,'POA 2018'!$C$5:$L$70,2,0)</f>
        <v>ND</v>
      </c>
    </row>
    <row r="26" spans="1:12" s="7" customFormat="1" ht="30.75" thickBot="1" x14ac:dyDescent="0.3">
      <c r="A26" s="649">
        <f>'POA 2018'!A26:F26</f>
        <v>0</v>
      </c>
      <c r="B26" s="650">
        <f>'POA 2018'!B26:G26</f>
        <v>0</v>
      </c>
      <c r="C26" s="344" t="str">
        <f>'POA 2018'!C26</f>
        <v xml:space="preserve">QUEJAS DISCIPLINARIAS RADICADAS EN LA DIRECCIÓN DISTRITAL DE ASUNTOS DISCIPLINARIOS </v>
      </c>
      <c r="D26" s="345" t="s">
        <v>747</v>
      </c>
      <c r="E26" s="346" t="str">
        <f>VLOOKUP($D$26,'POA 2018'!$C$5:$L$70,2,0)</f>
        <v>(en blanco)</v>
      </c>
      <c r="F26" s="347" t="str">
        <f>VLOOKUP($D$26,'POA 2018'!$C$5:$L$70,2,0)</f>
        <v>(en blanco)</v>
      </c>
      <c r="G26" s="346" t="str">
        <f>VLOOKUP($D$26,'POA 2018'!$C$5:$L$70,2,0)</f>
        <v>(en blanco)</v>
      </c>
      <c r="H26" s="347" t="str">
        <f>VLOOKUP($D$26,'POA 2018'!$C$5:$L$70,2,0)</f>
        <v>(en blanco)</v>
      </c>
      <c r="I26" s="354" t="str">
        <f>VLOOKUP($D$26,'POA 2018'!$C$5:$L$70,2,0)</f>
        <v>(en blanco)</v>
      </c>
      <c r="J26" s="354" t="str">
        <f>VLOOKUP($D$26,'POA 2018'!$C$5:$L$70,2,0)</f>
        <v>(en blanco)</v>
      </c>
      <c r="K26" s="354" t="str">
        <f>VLOOKUP($D$26,'POA 2018'!$C$5:$L$70,2,0)</f>
        <v>(en blanco)</v>
      </c>
      <c r="L26" s="354" t="str">
        <f>VLOOKUP($D$26,'POA 2018'!$C$5:$L$70,2,0)</f>
        <v>(en blanco)</v>
      </c>
    </row>
    <row r="27" spans="1:12" s="7" customFormat="1" ht="15.75" thickBot="1" x14ac:dyDescent="0.3">
      <c r="A27" s="649">
        <f>'POA 2018'!A27:F27</f>
        <v>0</v>
      </c>
      <c r="B27" s="650">
        <f>'POA 2018'!B27:G27</f>
        <v>0</v>
      </c>
      <c r="C27" s="331" t="str">
        <f>'POA 2018'!C27</f>
        <v>AVANCE EN LA METODOLOGÍA DE VERIFICACIÓN Y ACTUALIZACIÓN DEL S.I.D. 3</v>
      </c>
      <c r="D27" s="332" t="s">
        <v>677</v>
      </c>
      <c r="E27" s="333" t="str">
        <f>VLOOKUP($D$27,'POA 2018'!$C$5:$L$70,2,0)</f>
        <v>(en blanco)</v>
      </c>
      <c r="F27" s="334" t="str">
        <f>VLOOKUP($D$27,'POA 2018'!$C$5:$L$70,2,0)</f>
        <v>(en blanco)</v>
      </c>
      <c r="G27" s="333" t="str">
        <f>VLOOKUP($D$27,'POA 2018'!$C$5:$L$70,2,0)</f>
        <v>(en blanco)</v>
      </c>
      <c r="H27" s="334" t="str">
        <f>VLOOKUP($D$27,'POA 2018'!$C$5:$L$70,2,0)</f>
        <v>(en blanco)</v>
      </c>
      <c r="I27" s="335" t="str">
        <f>VLOOKUP($D$27,'POA 2018'!$C$5:$L$70,2,0)</f>
        <v>(en blanco)</v>
      </c>
      <c r="J27" s="335" t="str">
        <f>VLOOKUP($D$27,'POA 2018'!$C$5:$L$70,2,0)</f>
        <v>(en blanco)</v>
      </c>
      <c r="K27" s="335" t="str">
        <f>VLOOKUP($D$27,'POA 2018'!$C$5:$L$70,2,0)</f>
        <v>(en blanco)</v>
      </c>
      <c r="L27" s="335" t="str">
        <f>VLOOKUP($D$27,'POA 2018'!$C$5:$L$70,2,0)</f>
        <v>(en blanco)</v>
      </c>
    </row>
    <row r="28" spans="1:12" s="7" customFormat="1" ht="45.75" thickBot="1" x14ac:dyDescent="0.3">
      <c r="A28" s="649" t="str">
        <f>'POA 2018'!A28:F28</f>
        <v>DIRECCIÓN DISTRITAL DE DEFENSA JUDICIAL Y PREVENCIÓN DEL DAÑO ANTIJURÍDICO</v>
      </c>
      <c r="B28" s="650" t="str">
        <f>'POA 2018'!B28:G28</f>
        <v>ACCIÓN</v>
      </c>
      <c r="C28" s="336" t="str">
        <f>'POA 2018'!C28</f>
        <v>ÉXITO PROCESAL EN EL DISTRITO CAPITAL</v>
      </c>
      <c r="D28" s="337" t="s">
        <v>600</v>
      </c>
      <c r="E28" s="338" t="str">
        <f>VLOOKUP($D$28,'POA 2018'!$C$5:$L$70,2,0)</f>
        <v>ND</v>
      </c>
      <c r="F28" s="339" t="str">
        <f>VLOOKUP($D$28,'POA 2018'!$C$5:$L$70,2,0)</f>
        <v>ND</v>
      </c>
      <c r="G28" s="338" t="str">
        <f>VLOOKUP($D$28,'POA 2018'!$C$5:$L$70,2,0)</f>
        <v>ND</v>
      </c>
      <c r="H28" s="339" t="str">
        <f>VLOOKUP($D$28,'POA 2018'!$C$5:$L$70,2,0)</f>
        <v>ND</v>
      </c>
      <c r="I28" s="340" t="str">
        <f>VLOOKUP($D$28,'POA 2018'!$C$5:$L$70,2,0)</f>
        <v>ND</v>
      </c>
      <c r="J28" s="340" t="str">
        <f>VLOOKUP($D$28,'POA 2018'!$C$5:$L$70,2,0)</f>
        <v>ND</v>
      </c>
      <c r="K28" s="340" t="str">
        <f>VLOOKUP($D$28,'POA 2018'!$C$5:$L$70,2,0)</f>
        <v>ND</v>
      </c>
      <c r="L28" s="340" t="str">
        <f>VLOOKUP($D$28,'POA 2018'!$C$5:$L$70,2,0)</f>
        <v>ND</v>
      </c>
    </row>
    <row r="29" spans="1:12" s="7" customFormat="1" ht="15.75" thickBot="1" x14ac:dyDescent="0.3">
      <c r="A29" s="649">
        <f>'POA 2018'!A29:F29</f>
        <v>0</v>
      </c>
      <c r="B29" s="650">
        <f>'POA 2018'!B29:G29</f>
        <v>0</v>
      </c>
      <c r="C29" s="344" t="str">
        <f>'POA 2018'!C29</f>
        <v>PORCENTAJE DE EFICIENCIA FISCAL EN LA DEFENSA JUDICIAL DE LOS INTERESES DEL DISTRITO CAPITAL</v>
      </c>
      <c r="D29" s="345" t="s">
        <v>310</v>
      </c>
      <c r="E29" s="346">
        <f>VLOOKUP($D$29,'POA 2018'!$C$5:$L$70,2,0)</f>
        <v>0.82</v>
      </c>
      <c r="F29" s="347">
        <f>VLOOKUP($D$29,'POA 2018'!$C$5:$L$70,2,0)</f>
        <v>0.82</v>
      </c>
      <c r="G29" s="346">
        <f>VLOOKUP($D$29,'POA 2018'!$C$5:$L$70,2,0)</f>
        <v>0.82</v>
      </c>
      <c r="H29" s="347">
        <f>VLOOKUP($D$29,'POA 2018'!$C$5:$L$70,2,0)</f>
        <v>0.82</v>
      </c>
      <c r="I29" s="354">
        <f>VLOOKUP($D$29,'POA 2018'!$C$5:$L$70,2,0)</f>
        <v>0.82</v>
      </c>
      <c r="J29" s="354">
        <f>VLOOKUP($D$29,'POA 2018'!$C$5:$L$70,2,0)</f>
        <v>0.82</v>
      </c>
      <c r="K29" s="354">
        <f>VLOOKUP($D$29,'POA 2018'!$C$5:$L$70,2,0)</f>
        <v>0.82</v>
      </c>
      <c r="L29" s="354">
        <f>VLOOKUP($D$29,'POA 2018'!$C$5:$L$70,2,0)</f>
        <v>0.82</v>
      </c>
    </row>
    <row r="30" spans="1:12" s="7" customFormat="1" ht="15.75" thickBot="1" x14ac:dyDescent="0.3">
      <c r="A30" s="649">
        <f>'POA 2018'!A30:F30</f>
        <v>0</v>
      </c>
      <c r="B30" s="650" t="str">
        <f>'POA 2018'!B30:G30</f>
        <v>GESTIÓN</v>
      </c>
      <c r="C30" s="331" t="str">
        <f>'POA 2018'!C30</f>
        <v>DIRECTRICES O PROYECTOS NORMATIVOS ELABORADOS DE REPRESENTACIÓN JUDICIAL Y EXTRAJUDICIAL PARA LA ADMINISTRACIÓN DISTRITAL</v>
      </c>
      <c r="D30" s="332" t="s">
        <v>426</v>
      </c>
      <c r="E30" s="333">
        <f>VLOOKUP($D$30,'POA 2018'!$C$5:$L$70,2,0)</f>
        <v>0.82</v>
      </c>
      <c r="F30" s="334">
        <f>VLOOKUP($D$30,'POA 2018'!$C$5:$L$70,2,0)</f>
        <v>0.82</v>
      </c>
      <c r="G30" s="333">
        <f>VLOOKUP($D$30,'POA 2018'!$C$5:$L$70,2,0)</f>
        <v>0.82</v>
      </c>
      <c r="H30" s="334">
        <f>VLOOKUP($D$30,'POA 2018'!$C$5:$L$70,2,0)</f>
        <v>0.82</v>
      </c>
      <c r="I30" s="335">
        <f>VLOOKUP($D$30,'POA 2018'!$C$5:$L$70,2,0)</f>
        <v>0.82</v>
      </c>
      <c r="J30" s="335">
        <f>VLOOKUP($D$30,'POA 2018'!$C$5:$L$70,2,0)</f>
        <v>0.82</v>
      </c>
      <c r="K30" s="335">
        <f>VLOOKUP($D$30,'POA 2018'!$C$5:$L$70,2,0)</f>
        <v>0.82</v>
      </c>
      <c r="L30" s="335">
        <f>VLOOKUP($D$30,'POA 2018'!$C$5:$L$70,2,0)</f>
        <v>0.82</v>
      </c>
    </row>
    <row r="31" spans="1:12" s="7" customFormat="1" ht="30.75" thickBot="1" x14ac:dyDescent="0.3">
      <c r="A31" s="649">
        <f>'POA 2018'!A31:F31</f>
        <v>0</v>
      </c>
      <c r="B31" s="650">
        <f>'POA 2018'!B31:G31</f>
        <v>0</v>
      </c>
      <c r="C31" s="336" t="str">
        <f>'POA 2018'!C31</f>
        <v>ENTIDADES DISTRITALES CON SEGUIMIENTO A LA INFORMACIÓN REGISTRADA EN SIPROJ</v>
      </c>
      <c r="D31" s="337" t="s">
        <v>415</v>
      </c>
      <c r="E31" s="358" t="str">
        <f>VLOOKUP($D$31,'POA 2018'!$C$5:$L$70,2,0)</f>
        <v>ND</v>
      </c>
      <c r="F31" s="359" t="str">
        <f>VLOOKUP($D$31,'POA 2018'!$C$5:$L$70,2,0)</f>
        <v>ND</v>
      </c>
      <c r="G31" s="358" t="str">
        <f>VLOOKUP($D$31,'POA 2018'!$C$5:$L$70,2,0)</f>
        <v>ND</v>
      </c>
      <c r="H31" s="359" t="str">
        <f>VLOOKUP($D$31,'POA 2018'!$C$5:$L$70,2,0)</f>
        <v>ND</v>
      </c>
      <c r="I31" s="360" t="str">
        <f>VLOOKUP($D$31,'POA 2018'!$C$5:$L$70,2,0)</f>
        <v>ND</v>
      </c>
      <c r="J31" s="360" t="str">
        <f>VLOOKUP($D$31,'POA 2018'!$C$5:$L$70,2,0)</f>
        <v>ND</v>
      </c>
      <c r="K31" s="360" t="str">
        <f>VLOOKUP($D$31,'POA 2018'!$C$5:$L$70,2,0)</f>
        <v>ND</v>
      </c>
      <c r="L31" s="360" t="str">
        <f>VLOOKUP($D$31,'POA 2018'!$C$5:$L$70,2,0)</f>
        <v>ND</v>
      </c>
    </row>
    <row r="32" spans="1:12" s="7" customFormat="1" ht="15.75" thickBot="1" x14ac:dyDescent="0.3">
      <c r="A32" s="649">
        <f>'POA 2018'!A32:F32</f>
        <v>0</v>
      </c>
      <c r="B32" s="650">
        <f>'POA 2018'!B32:G32</f>
        <v>0</v>
      </c>
      <c r="C32" s="336" t="str">
        <f>'POA 2018'!C32</f>
        <v>PROCESOS JUDICIALES Y EXTRAJUDICIALES DE LA D.D.D.J. REPRESENTADOS JURÍDICAMENTE</v>
      </c>
      <c r="D32" s="337" t="s">
        <v>279</v>
      </c>
      <c r="E32" s="338" t="str">
        <f>VLOOKUP($D$32,'POA 2018'!$C$5:$L$70,2,0)</f>
        <v>ND</v>
      </c>
      <c r="F32" s="339" t="str">
        <f>VLOOKUP($D$32,'POA 2018'!$C$5:$L$70,2,0)</f>
        <v>ND</v>
      </c>
      <c r="G32" s="358" t="str">
        <f>VLOOKUP($D$32,'POA 2018'!$C$5:$L$70,2,0)</f>
        <v>ND</v>
      </c>
      <c r="H32" s="359" t="str">
        <f>VLOOKUP($D$32,'POA 2018'!$C$5:$L$70,2,0)</f>
        <v>ND</v>
      </c>
      <c r="I32" s="360" t="str">
        <f>VLOOKUP($D$32,'POA 2018'!$C$5:$L$70,2,0)</f>
        <v>ND</v>
      </c>
      <c r="J32" s="360" t="str">
        <f>VLOOKUP($D$32,'POA 2018'!$C$5:$L$70,2,0)</f>
        <v>ND</v>
      </c>
      <c r="K32" s="360" t="str">
        <f>VLOOKUP($D$32,'POA 2018'!$C$5:$L$70,2,0)</f>
        <v>ND</v>
      </c>
      <c r="L32" s="360" t="str">
        <f>VLOOKUP($D$32,'POA 2018'!$C$5:$L$70,2,0)</f>
        <v>ND</v>
      </c>
    </row>
    <row r="33" spans="1:12" s="7" customFormat="1" ht="30.75" thickBot="1" x14ac:dyDescent="0.3">
      <c r="A33" s="649" t="str">
        <f>'POA 2018'!A33:F33</f>
        <v>DIRECCIÓN DISTRITAL DE DOCTRINA Y ASUNTOS NORMATIVOS</v>
      </c>
      <c r="B33" s="650" t="str">
        <f>'POA 2018'!B33:G33</f>
        <v>ACCIÓN</v>
      </c>
      <c r="C33" s="336" t="str">
        <f>'POA 2018'!C33</f>
        <v>422 NÚMERO DE DÍAS PROMEDIO UTILIZADO PARA LA EXPEDICIÓN DE CONCEPTOS</v>
      </c>
      <c r="D33" s="337" t="s">
        <v>278</v>
      </c>
      <c r="E33" s="338" t="str">
        <f>VLOOKUP($D$33,'POA 2018'!$C$5:$L$70,2,0)</f>
        <v>ND</v>
      </c>
      <c r="F33" s="339" t="str">
        <f>VLOOKUP($D$33,'POA 2018'!$C$5:$L$70,2,0)</f>
        <v>ND</v>
      </c>
      <c r="G33" s="338" t="str">
        <f>VLOOKUP($D$33,'POA 2018'!$C$5:$L$70,2,0)</f>
        <v>ND</v>
      </c>
      <c r="H33" s="339" t="str">
        <f>VLOOKUP($D$33,'POA 2018'!$C$5:$L$70,2,0)</f>
        <v>ND</v>
      </c>
      <c r="I33" s="340" t="str">
        <f>VLOOKUP($D$33,'POA 2018'!$C$5:$L$70,2,0)</f>
        <v>ND</v>
      </c>
      <c r="J33" s="340" t="str">
        <f>VLOOKUP($D$33,'POA 2018'!$C$5:$L$70,2,0)</f>
        <v>ND</v>
      </c>
      <c r="K33" s="340" t="str">
        <f>VLOOKUP($D$33,'POA 2018'!$C$5:$L$70,2,0)</f>
        <v>ND</v>
      </c>
      <c r="L33" s="340" t="str">
        <f>VLOOKUP($D$33,'POA 2018'!$C$5:$L$70,2,0)</f>
        <v>ND</v>
      </c>
    </row>
    <row r="34" spans="1:12" s="7" customFormat="1" ht="15.75" thickBot="1" x14ac:dyDescent="0.3">
      <c r="A34" s="649">
        <f>'POA 2018'!A34:F34</f>
        <v>0</v>
      </c>
      <c r="B34" s="650" t="str">
        <f>'POA 2018'!B34:G34</f>
        <v>GESTIÓN</v>
      </c>
      <c r="C34" s="336" t="str">
        <f>'POA 2018'!C34</f>
        <v>CONSTRUCCIÓN Y PUESTA EN FUNCIONAMIENTO DEL COMITÉ DE DOCTRINA.</v>
      </c>
      <c r="D34" s="337" t="s">
        <v>61</v>
      </c>
      <c r="E34" s="338">
        <f>VLOOKUP($D$34,'POA 2018'!$C$5:$L$70,2,0)</f>
        <v>23</v>
      </c>
      <c r="F34" s="339">
        <f>VLOOKUP($D$34,'POA 2018'!$C$5:$L$70,2,0)</f>
        <v>23</v>
      </c>
      <c r="G34" s="338">
        <f>VLOOKUP($D$34,'POA 2018'!$C$5:$L$70,2,0)</f>
        <v>23</v>
      </c>
      <c r="H34" s="339">
        <f>VLOOKUP($D$34,'POA 2018'!$C$5:$L$70,2,0)</f>
        <v>23</v>
      </c>
      <c r="I34" s="340">
        <f>VLOOKUP($D$34,'POA 2018'!$C$5:$L$70,2,0)</f>
        <v>23</v>
      </c>
      <c r="J34" s="340">
        <f>VLOOKUP($D$34,'POA 2018'!$C$5:$L$70,2,0)</f>
        <v>23</v>
      </c>
      <c r="K34" s="340">
        <f>VLOOKUP($D$34,'POA 2018'!$C$5:$L$70,2,0)</f>
        <v>23</v>
      </c>
      <c r="L34" s="340">
        <f>VLOOKUP($D$34,'POA 2018'!$C$5:$L$70,2,0)</f>
        <v>23</v>
      </c>
    </row>
    <row r="35" spans="1:12" s="7" customFormat="1" ht="15.75" thickBot="1" x14ac:dyDescent="0.3">
      <c r="A35" s="649">
        <f>'POA 2018'!A35:F35</f>
        <v>0</v>
      </c>
      <c r="B35" s="650">
        <f>'POA 2018'!B35:G35</f>
        <v>0</v>
      </c>
      <c r="C35" s="344" t="str">
        <f>'POA 2018'!C35</f>
        <v>IMPLEMENTACIÓN DE LA HERRAMIENTA DE SEGUIMIENTO DE LA DDDAN</v>
      </c>
      <c r="D35" s="345" t="s">
        <v>281</v>
      </c>
      <c r="E35" s="346" t="str">
        <f>VLOOKUP($D$35,'POA 2018'!$C$5:$L$70,2,0)</f>
        <v>ND</v>
      </c>
      <c r="F35" s="347" t="str">
        <f>VLOOKUP($D$35,'POA 2018'!$C$5:$L$70,2,0)</f>
        <v>ND</v>
      </c>
      <c r="G35" s="346" t="str">
        <f>VLOOKUP($D$35,'POA 2018'!$C$5:$L$70,2,0)</f>
        <v>ND</v>
      </c>
      <c r="H35" s="347" t="str">
        <f>VLOOKUP($D$35,'POA 2018'!$C$5:$L$70,2,0)</f>
        <v>ND</v>
      </c>
      <c r="I35" s="354" t="str">
        <f>VLOOKUP($D$35,'POA 2018'!$C$5:$L$70,2,0)</f>
        <v>ND</v>
      </c>
      <c r="J35" s="354" t="str">
        <f>VLOOKUP($D$35,'POA 2018'!$C$5:$L$70,2,0)</f>
        <v>ND</v>
      </c>
      <c r="K35" s="354" t="str">
        <f>VLOOKUP($D$35,'POA 2018'!$C$5:$L$70,2,0)</f>
        <v>ND</v>
      </c>
      <c r="L35" s="354" t="str">
        <f>VLOOKUP($D$35,'POA 2018'!$C$5:$L$70,2,0)</f>
        <v>ND</v>
      </c>
    </row>
    <row r="36" spans="1:12" s="7" customFormat="1" ht="15.75" thickBot="1" x14ac:dyDescent="0.3">
      <c r="A36" s="649">
        <f>'POA 2018'!A36:F36</f>
        <v>0</v>
      </c>
      <c r="B36" s="650">
        <f>'POA 2018'!B36:G36</f>
        <v>0</v>
      </c>
      <c r="C36" s="331" t="str">
        <f>'POA 2018'!C36</f>
        <v>Avance en la generación
de proyectos de actos
administrativos y otros
documentos para firma del
Alcalde Mayor y/o la
Secretaría Jurídica Distrit</v>
      </c>
      <c r="D36" s="332" t="s">
        <v>280</v>
      </c>
      <c r="E36" s="333" t="str">
        <f>VLOOKUP($D$36,'POA 2018'!$C$5:$L$70,2,0)</f>
        <v>ND</v>
      </c>
      <c r="F36" s="334" t="str">
        <f>VLOOKUP($D$36,'POA 2018'!$C$5:$L$70,2,0)</f>
        <v>ND</v>
      </c>
      <c r="G36" s="333" t="str">
        <f>VLOOKUP($D$36,'POA 2018'!$C$5:$L$70,2,0)</f>
        <v>ND</v>
      </c>
      <c r="H36" s="334" t="str">
        <f>VLOOKUP($D$36,'POA 2018'!$C$5:$L$70,2,0)</f>
        <v>ND</v>
      </c>
      <c r="I36" s="335" t="str">
        <f>VLOOKUP($D$36,'POA 2018'!$C$5:$L$70,2,0)</f>
        <v>ND</v>
      </c>
      <c r="J36" s="335" t="str">
        <f>VLOOKUP($D$36,'POA 2018'!$C$5:$L$70,2,0)</f>
        <v>ND</v>
      </c>
      <c r="K36" s="335" t="str">
        <f>VLOOKUP($D$36,'POA 2018'!$C$5:$L$70,2,0)</f>
        <v>ND</v>
      </c>
      <c r="L36" s="335" t="str">
        <f>VLOOKUP($D$36,'POA 2018'!$C$5:$L$70,2,0)</f>
        <v>ND</v>
      </c>
    </row>
    <row r="37" spans="1:12" s="7" customFormat="1" ht="90.75" thickBot="1" x14ac:dyDescent="0.3">
      <c r="A37" s="649">
        <f>'POA 2018'!A37:F37</f>
        <v>0</v>
      </c>
      <c r="B37" s="650">
        <f>'POA 2018'!B37:G37</f>
        <v>0</v>
      </c>
      <c r="C37" s="336" t="str">
        <f>'POA 2018'!C37</f>
        <v>AVANCE EN LA CONSTRUCCIÓN Y PUESTA EN FUNCIONAMIENTO DEL ESPACIO DE DIÁLOGO JURÍDICO.</v>
      </c>
      <c r="D37" s="337" t="s">
        <v>760</v>
      </c>
      <c r="E37" s="338" t="str">
        <f>VLOOKUP($D$37,'POA 2018'!$C$5:$L$70,2,0)</f>
        <v>ND</v>
      </c>
      <c r="F37" s="339" t="str">
        <f>VLOOKUP($D$37,'POA 2018'!$C$5:$L$70,2,0)</f>
        <v>ND</v>
      </c>
      <c r="G37" s="338" t="str">
        <f>VLOOKUP($D$37,'POA 2018'!$C$5:$L$70,2,0)</f>
        <v>ND</v>
      </c>
      <c r="H37" s="339" t="str">
        <f>VLOOKUP($D$37,'POA 2018'!$C$5:$L$70,2,0)</f>
        <v>ND</v>
      </c>
      <c r="I37" s="340" t="str">
        <f>VLOOKUP($D$37,'POA 2018'!$C$5:$L$70,2,0)</f>
        <v>ND</v>
      </c>
      <c r="J37" s="340" t="str">
        <f>VLOOKUP($D$37,'POA 2018'!$C$5:$L$70,2,0)</f>
        <v>ND</v>
      </c>
      <c r="K37" s="340" t="str">
        <f>VLOOKUP($D$37,'POA 2018'!$C$5:$L$70,2,0)</f>
        <v>ND</v>
      </c>
      <c r="L37" s="340" t="str">
        <f>VLOOKUP($D$37,'POA 2018'!$C$5:$L$70,2,0)</f>
        <v>ND</v>
      </c>
    </row>
    <row r="38" spans="1:12" s="7" customFormat="1" ht="45.75" thickBot="1" x14ac:dyDescent="0.3">
      <c r="A38" s="649" t="str">
        <f>'POA 2018'!A38:F38</f>
        <v>DIRECCIÓN DISTRITAL DE INSPECCIÓN, VIGILANCIA Y CONTROL DE PERSONAS JURÍDICAS SIN ÁNIMO DE LUCRO</v>
      </c>
      <c r="B38" s="650" t="str">
        <f>'POA 2018'!B38:G38</f>
        <v>ACCIÓN</v>
      </c>
      <c r="C38" s="336" t="str">
        <f>'POA 2018'!C38</f>
        <v>426 NÚMERO DE CIUDADANOS ORIENTADOS EN DERECHOS Y OBLIGACIONES DE LAS ENTIDADES SIN ÁNIMO DE LUCRO - ESAL</v>
      </c>
      <c r="D38" s="337" t="s">
        <v>598</v>
      </c>
      <c r="E38" s="338" t="str">
        <f>VLOOKUP($D$38,'POA 2018'!$C$5:$L$70,2,0)</f>
        <v>ND</v>
      </c>
      <c r="F38" s="339" t="str">
        <f>VLOOKUP($D$38,'POA 2018'!$C$5:$L$70,2,0)</f>
        <v>ND</v>
      </c>
      <c r="G38" s="338" t="str">
        <f>VLOOKUP($D$38,'POA 2018'!$C$5:$L$70,2,0)</f>
        <v>ND</v>
      </c>
      <c r="H38" s="339" t="str">
        <f>VLOOKUP($D$38,'POA 2018'!$C$5:$L$70,2,0)</f>
        <v>ND</v>
      </c>
      <c r="I38" s="340" t="str">
        <f>VLOOKUP($D$38,'POA 2018'!$C$5:$L$70,2,0)</f>
        <v>ND</v>
      </c>
      <c r="J38" s="340" t="str">
        <f>VLOOKUP($D$38,'POA 2018'!$C$5:$L$70,2,0)</f>
        <v>ND</v>
      </c>
      <c r="K38" s="340" t="str">
        <f>VLOOKUP($D$38,'POA 2018'!$C$5:$L$70,2,0)</f>
        <v>ND</v>
      </c>
      <c r="L38" s="340" t="str">
        <f>VLOOKUP($D$38,'POA 2018'!$C$5:$L$70,2,0)</f>
        <v>ND</v>
      </c>
    </row>
    <row r="39" spans="1:12" s="7" customFormat="1" ht="30.75" thickBot="1" x14ac:dyDescent="0.3">
      <c r="A39" s="649">
        <f>'POA 2018'!A39:F39</f>
        <v>0</v>
      </c>
      <c r="B39" s="650">
        <f>'POA 2018'!B39:G39</f>
        <v>0</v>
      </c>
      <c r="C39" s="336" t="str">
        <f>'POA 2018'!C39</f>
        <v>427 PORCENTAJE DE PERCEPCIÓN DE LOS SERVICIOS PRESTADOS A ENTIDADES SIN ÁNIMO DE LUCRO - ESAL</v>
      </c>
      <c r="D39" s="337" t="s">
        <v>88</v>
      </c>
      <c r="E39" s="338">
        <f>VLOOKUP($D$39,'POA 2018'!$C$5:$L$70,2,0)</f>
        <v>400</v>
      </c>
      <c r="F39" s="339">
        <f>VLOOKUP($D$39,'POA 2018'!$C$5:$L$70,2,0)</f>
        <v>400</v>
      </c>
      <c r="G39" s="338">
        <f>VLOOKUP($D$39,'POA 2018'!$C$5:$L$70,2,0)</f>
        <v>400</v>
      </c>
      <c r="H39" s="339">
        <f>VLOOKUP($D$39,'POA 2018'!$C$5:$L$70,2,0)</f>
        <v>400</v>
      </c>
      <c r="I39" s="340">
        <f>VLOOKUP($D$39,'POA 2018'!$C$5:$L$70,2,0)</f>
        <v>400</v>
      </c>
      <c r="J39" s="340">
        <f>VLOOKUP($D$39,'POA 2018'!$C$5:$L$70,2,0)</f>
        <v>400</v>
      </c>
      <c r="K39" s="340">
        <f>VLOOKUP($D$39,'POA 2018'!$C$5:$L$70,2,0)</f>
        <v>400</v>
      </c>
      <c r="L39" s="340">
        <f>VLOOKUP($D$39,'POA 2018'!$C$5:$L$70,2,0)</f>
        <v>400</v>
      </c>
    </row>
    <row r="40" spans="1:12" s="7" customFormat="1" ht="30.75" thickBot="1" x14ac:dyDescent="0.3">
      <c r="A40" s="649">
        <f>'POA 2018'!A40:F40</f>
        <v>0</v>
      </c>
      <c r="B40" s="650" t="str">
        <f>'POA 2018'!B40:G40</f>
        <v>GESTIÓN</v>
      </c>
      <c r="C40" s="344" t="str">
        <f>'POA 2018'!C40</f>
        <v>AVANCE DEL DOCUMENTO TÉCNICO PARA LA FORMULACIÓN DE POLÍTICA DE IVC EN EL DISTRITO CAPITAL</v>
      </c>
      <c r="D40" s="345" t="s">
        <v>90</v>
      </c>
      <c r="E40" s="346">
        <f>VLOOKUP($D$40,'POA 2018'!$C$5:$L$70,2,0)</f>
        <v>0.86</v>
      </c>
      <c r="F40" s="347">
        <f>VLOOKUP($D$40,'POA 2018'!$C$5:$L$70,2,0)</f>
        <v>0.86</v>
      </c>
      <c r="G40" s="346">
        <f>VLOOKUP($D$40,'POA 2018'!$C$5:$L$70,2,0)</f>
        <v>0.86</v>
      </c>
      <c r="H40" s="347">
        <f>VLOOKUP($D$40,'POA 2018'!$C$5:$L$70,2,0)</f>
        <v>0.86</v>
      </c>
      <c r="I40" s="354">
        <f>VLOOKUP($D$40,'POA 2018'!$C$5:$L$70,2,0)</f>
        <v>0.86</v>
      </c>
      <c r="J40" s="354">
        <f>VLOOKUP($D$40,'POA 2018'!$C$5:$L$70,2,0)</f>
        <v>0.86</v>
      </c>
      <c r="K40" s="354">
        <f>VLOOKUP($D$40,'POA 2018'!$C$5:$L$70,2,0)</f>
        <v>0.86</v>
      </c>
      <c r="L40" s="354">
        <f>VLOOKUP($D$40,'POA 2018'!$C$5:$L$70,2,0)</f>
        <v>0.86</v>
      </c>
    </row>
    <row r="41" spans="1:12" s="7" customFormat="1" ht="15.75" thickBot="1" x14ac:dyDescent="0.3">
      <c r="A41" s="649">
        <f>'POA 2018'!A41:F41</f>
        <v>0</v>
      </c>
      <c r="B41" s="650">
        <f>'POA 2018'!B41:G41</f>
        <v>0</v>
      </c>
      <c r="C41" s="331" t="str">
        <f>'POA 2018'!C41</f>
        <v>AVANCE EN EL FORTALECMIENTO DE UN CANAL  DE COMUNICACIÓN QUE OPTIMICE LA ATENCIÓN A LA CIUDADANÍA</v>
      </c>
      <c r="D41" s="332" t="s">
        <v>297</v>
      </c>
      <c r="E41" s="333" t="str">
        <f>VLOOKUP($D$41,'POA 2018'!$C$5:$L$70,2,0)</f>
        <v>ND</v>
      </c>
      <c r="F41" s="334" t="str">
        <f>VLOOKUP($D$41,'POA 2018'!$C$5:$L$70,2,0)</f>
        <v>ND</v>
      </c>
      <c r="G41" s="333" t="str">
        <f>VLOOKUP($D$41,'POA 2018'!$C$5:$L$70,2,0)</f>
        <v>ND</v>
      </c>
      <c r="H41" s="334" t="str">
        <f>VLOOKUP($D$41,'POA 2018'!$C$5:$L$70,2,0)</f>
        <v>ND</v>
      </c>
      <c r="I41" s="357" t="str">
        <f>VLOOKUP($D$41,'POA 2018'!$C$5:$L$70,2,0)</f>
        <v>ND</v>
      </c>
      <c r="J41" s="357" t="str">
        <f>VLOOKUP($D$41,'POA 2018'!$C$5:$L$70,2,0)</f>
        <v>ND</v>
      </c>
      <c r="K41" s="357" t="str">
        <f>VLOOKUP($D$41,'POA 2018'!$C$5:$L$70,2,0)</f>
        <v>ND</v>
      </c>
      <c r="L41" s="357" t="str">
        <f>VLOOKUP($D$41,'POA 2018'!$C$5:$L$70,2,0)</f>
        <v>ND</v>
      </c>
    </row>
    <row r="42" spans="1:12" s="7" customFormat="1" ht="30.75" thickBot="1" x14ac:dyDescent="0.3">
      <c r="A42" s="649">
        <f>'POA 2018'!A42:F42</f>
        <v>0</v>
      </c>
      <c r="B42" s="650">
        <f>'POA 2018'!B42:G42</f>
        <v>0</v>
      </c>
      <c r="C42" s="336" t="str">
        <f>'POA 2018'!C42</f>
        <v>ESTRATEGIA PARA LA OPTIMIZACIÓN DEL SIPEJ</v>
      </c>
      <c r="D42" s="337" t="s">
        <v>305</v>
      </c>
      <c r="E42" s="338" t="str">
        <f>VLOOKUP($D$42,'POA 2018'!$C$5:$L$70,2,0)</f>
        <v>ND</v>
      </c>
      <c r="F42" s="339" t="str">
        <f>VLOOKUP($D$42,'POA 2018'!$C$5:$L$70,2,0)</f>
        <v>ND</v>
      </c>
      <c r="G42" s="358" t="str">
        <f>VLOOKUP($D$42,'POA 2018'!$C$5:$L$70,2,0)</f>
        <v>ND</v>
      </c>
      <c r="H42" s="359" t="str">
        <f>VLOOKUP($D$42,'POA 2018'!$C$5:$L$70,2,0)</f>
        <v>ND</v>
      </c>
      <c r="I42" s="360" t="str">
        <f>VLOOKUP($D$42,'POA 2018'!$C$5:$L$70,2,0)</f>
        <v>ND</v>
      </c>
      <c r="J42" s="360" t="str">
        <f>VLOOKUP($D$42,'POA 2018'!$C$5:$L$70,2,0)</f>
        <v>ND</v>
      </c>
      <c r="K42" s="360" t="str">
        <f>VLOOKUP($D$42,'POA 2018'!$C$5:$L$70,2,0)</f>
        <v>ND</v>
      </c>
      <c r="L42" s="360" t="str">
        <f>VLOOKUP($D$42,'POA 2018'!$C$5:$L$70,2,0)</f>
        <v>ND</v>
      </c>
    </row>
    <row r="43" spans="1:12" s="7" customFormat="1" ht="15.75" thickBot="1" x14ac:dyDescent="0.3">
      <c r="A43" s="649">
        <f>'POA 2018'!A43:F43</f>
        <v>0</v>
      </c>
      <c r="B43" s="650">
        <f>'POA 2018'!B43:G43</f>
        <v>0</v>
      </c>
      <c r="C43" s="336" t="str">
        <f>'POA 2018'!C43</f>
        <v>PORCENTAJE DE PROCESOS ADMINISTRATIVOS SANCIONATORIOS TERMINADOS</v>
      </c>
      <c r="D43" s="337" t="s">
        <v>299</v>
      </c>
      <c r="E43" s="338" t="str">
        <f>VLOOKUP($D$43,'POA 2018'!$C$5:$L$70,2,0)</f>
        <v>ND</v>
      </c>
      <c r="F43" s="339" t="str">
        <f>VLOOKUP($D$43,'POA 2018'!$C$5:$L$70,2,0)</f>
        <v>ND</v>
      </c>
      <c r="G43" s="358" t="str">
        <f>VLOOKUP($D$43,'POA 2018'!$C$5:$L$70,2,0)</f>
        <v>ND</v>
      </c>
      <c r="H43" s="359" t="str">
        <f>VLOOKUP($D$43,'POA 2018'!$C$5:$L$70,2,0)</f>
        <v>ND</v>
      </c>
      <c r="I43" s="360" t="str">
        <f>VLOOKUP($D$43,'POA 2018'!$C$5:$L$70,2,0)</f>
        <v>ND</v>
      </c>
      <c r="J43" s="360" t="str">
        <f>VLOOKUP($D$43,'POA 2018'!$C$5:$L$70,2,0)</f>
        <v>ND</v>
      </c>
      <c r="K43" s="360" t="str">
        <f>VLOOKUP($D$43,'POA 2018'!$C$5:$L$70,2,0)</f>
        <v>ND</v>
      </c>
      <c r="L43" s="360" t="str">
        <f>VLOOKUP($D$43,'POA 2018'!$C$5:$L$70,2,0)</f>
        <v>ND</v>
      </c>
    </row>
    <row r="44" spans="1:12" s="7" customFormat="1" ht="30.75" thickBot="1" x14ac:dyDescent="0.3">
      <c r="A44" s="649" t="str">
        <f>'POA 2018'!A44:F44</f>
        <v>DIRECCIÓN DISTRITAL DE POLÍTICA E INFORMÁTICA JURÍDICA</v>
      </c>
      <c r="B44" s="650" t="str">
        <f>'POA 2018'!B44:G44</f>
        <v>ACCIÓN</v>
      </c>
      <c r="C44" s="336" t="str">
        <f>'POA 2018'!C44</f>
        <v>423 NÚMERO DE ESTUDIOS JURÍDICOS, REALIZADOS EN TEMAS DE INTERÉS PARA EL DISTRITO CAPITAL</v>
      </c>
      <c r="D44" s="337" t="s">
        <v>683</v>
      </c>
      <c r="E44" s="338" t="str">
        <f>VLOOKUP($D$44,'POA 2018'!$C$5:$L$70,2,0)</f>
        <v>ND</v>
      </c>
      <c r="F44" s="339" t="str">
        <f>VLOOKUP($D$44,'POA 2018'!$C$5:$L$70,2,0)</f>
        <v>ND</v>
      </c>
      <c r="G44" s="338" t="str">
        <f>VLOOKUP($D$44,'POA 2018'!$C$5:$L$70,2,0)</f>
        <v>ND</v>
      </c>
      <c r="H44" s="339" t="str">
        <f>VLOOKUP($D$44,'POA 2018'!$C$5:$L$70,2,0)</f>
        <v>ND</v>
      </c>
      <c r="I44" s="340" t="str">
        <f>VLOOKUP($D$44,'POA 2018'!$C$5:$L$70,2,0)</f>
        <v>ND</v>
      </c>
      <c r="J44" s="340" t="str">
        <f>VLOOKUP($D$44,'POA 2018'!$C$5:$L$70,2,0)</f>
        <v>ND</v>
      </c>
      <c r="K44" s="340" t="str">
        <f>VLOOKUP($D$44,'POA 2018'!$C$5:$L$70,2,0)</f>
        <v>ND</v>
      </c>
      <c r="L44" s="340" t="str">
        <f>VLOOKUP($D$44,'POA 2018'!$C$5:$L$70,2,0)</f>
        <v>ND</v>
      </c>
    </row>
    <row r="45" spans="1:12" s="7" customFormat="1" ht="15.75" thickBot="1" x14ac:dyDescent="0.3">
      <c r="A45" s="649">
        <f>'POA 2018'!A45:F45</f>
        <v>0</v>
      </c>
      <c r="B45" s="650">
        <f>'POA 2018'!B45:G45</f>
        <v>0</v>
      </c>
      <c r="C45" s="336" t="str">
        <f>'POA 2018'!C45</f>
        <v>425 NÚMERO DE EVENTOS DE ORIENTACIÓN JURÍDICA DESARROLLADOS</v>
      </c>
      <c r="D45" s="337" t="s">
        <v>76</v>
      </c>
      <c r="E45" s="338">
        <f>VLOOKUP($D$45,'POA 2018'!$C$5:$L$70,2,0)</f>
        <v>2</v>
      </c>
      <c r="F45" s="339">
        <f>VLOOKUP($D$45,'POA 2018'!$C$5:$L$70,2,0)</f>
        <v>2</v>
      </c>
      <c r="G45" s="338">
        <f>VLOOKUP($D$45,'POA 2018'!$C$5:$L$70,2,0)</f>
        <v>2</v>
      </c>
      <c r="H45" s="339">
        <f>VLOOKUP($D$45,'POA 2018'!$C$5:$L$70,2,0)</f>
        <v>2</v>
      </c>
      <c r="I45" s="340">
        <f>VLOOKUP($D$45,'POA 2018'!$C$5:$L$70,2,0)</f>
        <v>2</v>
      </c>
      <c r="J45" s="340">
        <f>VLOOKUP($D$45,'POA 2018'!$C$5:$L$70,2,0)</f>
        <v>2</v>
      </c>
      <c r="K45" s="340">
        <f>VLOOKUP($D$45,'POA 2018'!$C$5:$L$70,2,0)</f>
        <v>2</v>
      </c>
      <c r="L45" s="340">
        <f>VLOOKUP($D$45,'POA 2018'!$C$5:$L$70,2,0)</f>
        <v>2</v>
      </c>
    </row>
    <row r="46" spans="1:12" s="7" customFormat="1" ht="15.75" thickBot="1" x14ac:dyDescent="0.3">
      <c r="A46" s="649">
        <f>'POA 2018'!A46:F46</f>
        <v>0</v>
      </c>
      <c r="B46" s="650">
        <f>'POA 2018'!B46:G46</f>
        <v>0</v>
      </c>
      <c r="C46" s="344" t="str">
        <f>'POA 2018'!C46</f>
        <v xml:space="preserve">MODELO DE GERENCIA JURÍDICA </v>
      </c>
      <c r="D46" s="345" t="s">
        <v>84</v>
      </c>
      <c r="E46" s="346">
        <f>VLOOKUP($D$46,'POA 2018'!$C$5:$L$70,2,0)</f>
        <v>4</v>
      </c>
      <c r="F46" s="347">
        <f>VLOOKUP($D$46,'POA 2018'!$C$5:$L$70,2,0)</f>
        <v>4</v>
      </c>
      <c r="G46" s="346">
        <f>VLOOKUP($D$46,'POA 2018'!$C$5:$L$70,2,0)</f>
        <v>4</v>
      </c>
      <c r="H46" s="347">
        <f>VLOOKUP($D$46,'POA 2018'!$C$5:$L$70,2,0)</f>
        <v>4</v>
      </c>
      <c r="I46" s="354">
        <f>VLOOKUP($D$46,'POA 2018'!$C$5:$L$70,2,0)</f>
        <v>4</v>
      </c>
      <c r="J46" s="354">
        <f>VLOOKUP($D$46,'POA 2018'!$C$5:$L$70,2,0)</f>
        <v>4</v>
      </c>
      <c r="K46" s="354">
        <f>VLOOKUP($D$46,'POA 2018'!$C$5:$L$70,2,0)</f>
        <v>4</v>
      </c>
      <c r="L46" s="354">
        <f>VLOOKUP($D$46,'POA 2018'!$C$5:$L$70,2,0)</f>
        <v>4</v>
      </c>
    </row>
    <row r="47" spans="1:12" s="7" customFormat="1" ht="15.75" thickBot="1" x14ac:dyDescent="0.3">
      <c r="A47" s="649">
        <f>'POA 2018'!A47:F47</f>
        <v>0</v>
      </c>
      <c r="B47" s="650" t="str">
        <f>'POA 2018'!B47:G47</f>
        <v>GESTIÓN</v>
      </c>
      <c r="C47" s="361" t="str">
        <f>'POA 2018'!C48</f>
        <v>INCORPORACIÓN DE LA NORMATIVIDAD A REGIMEN LEGAL</v>
      </c>
      <c r="D47" s="362" t="s">
        <v>607</v>
      </c>
      <c r="E47" s="363" t="str">
        <f>VLOOKUP($D$47,'POA 2018'!$C$5:$L$70,2,0)</f>
        <v>ND</v>
      </c>
      <c r="F47" s="364" t="str">
        <f>VLOOKUP($D$47,'POA 2018'!$C$5:$L$70,2,0)</f>
        <v>ND</v>
      </c>
      <c r="G47" s="363" t="str">
        <f>VLOOKUP($D$47,'POA 2018'!$C$5:$L$70,2,0)</f>
        <v>ND</v>
      </c>
      <c r="H47" s="364" t="str">
        <f>VLOOKUP($D$47,'POA 2018'!$C$5:$L$70,2,0)</f>
        <v>ND</v>
      </c>
      <c r="I47" s="365" t="str">
        <f>VLOOKUP($D$47,'POA 2018'!$C$5:$L$70,2,0)</f>
        <v>ND</v>
      </c>
      <c r="J47" s="365" t="str">
        <f>VLOOKUP($D$47,'POA 2018'!$C$5:$L$70,2,0)</f>
        <v>ND</v>
      </c>
      <c r="K47" s="365" t="str">
        <f>VLOOKUP($D$47,'POA 2018'!$C$5:$L$70,2,0)</f>
        <v>ND</v>
      </c>
      <c r="L47" s="365" t="str">
        <f>VLOOKUP($D$47,'POA 2018'!$C$5:$L$70,2,0)</f>
        <v>ND</v>
      </c>
    </row>
    <row r="48" spans="1:12" s="7" customFormat="1" ht="15.75" thickBot="1" x14ac:dyDescent="0.3">
      <c r="A48" s="649">
        <f>'POA 2018'!A48:F48</f>
        <v>0</v>
      </c>
      <c r="B48" s="650">
        <f>'POA 2018'!B48:G48</f>
        <v>0</v>
      </c>
      <c r="C48" s="331" t="str">
        <f>'POA 2018'!C49</f>
        <v>LINEAMIENTOS NORMATIVOS EXPEDIDOS Y PUBLICADOS EN REGIMEN LEGAL</v>
      </c>
      <c r="D48" s="332" t="s">
        <v>302</v>
      </c>
      <c r="E48" s="333" t="str">
        <f>VLOOKUP($D$48,'POA 2018'!$C$5:$L$70,2,0)</f>
        <v>ND</v>
      </c>
      <c r="F48" s="334" t="str">
        <f>VLOOKUP($D$48,'POA 2018'!$C$5:$L$70,2,0)</f>
        <v>ND</v>
      </c>
      <c r="G48" s="333" t="str">
        <f>VLOOKUP($D$48,'POA 2018'!$C$5:$L$70,2,0)</f>
        <v>ND</v>
      </c>
      <c r="H48" s="334" t="str">
        <f>VLOOKUP($D$48,'POA 2018'!$C$5:$L$70,2,0)</f>
        <v>ND</v>
      </c>
      <c r="I48" s="335" t="str">
        <f>VLOOKUP($D$48,'POA 2018'!$C$5:$L$70,2,0)</f>
        <v>ND</v>
      </c>
      <c r="J48" s="335" t="str">
        <f>VLOOKUP($D$48,'POA 2018'!$C$5:$L$70,2,0)</f>
        <v>ND</v>
      </c>
      <c r="K48" s="335" t="str">
        <f>VLOOKUP($D$48,'POA 2018'!$C$5:$L$70,2,0)</f>
        <v>ND</v>
      </c>
      <c r="L48" s="335" t="str">
        <f>VLOOKUP($D$48,'POA 2018'!$C$5:$L$70,2,0)</f>
        <v>ND</v>
      </c>
    </row>
    <row r="49" spans="1:12" s="7" customFormat="1" ht="15.75" thickBot="1" x14ac:dyDescent="0.3">
      <c r="A49" s="649">
        <f>'POA 2018'!A49:F49</f>
        <v>0</v>
      </c>
      <c r="B49" s="650">
        <f>'POA 2018'!B49:G49</f>
        <v>0</v>
      </c>
      <c r="C49" s="336" t="str">
        <f>'POA 2018'!C50</f>
        <v>PORCENTAJE DE IMPLEMENTACIÓN DEL SISTEMA INTEGRADO DE GESTIÓN DE LA SECRETARÍA JURÍDICA</v>
      </c>
      <c r="D49" s="337" t="s">
        <v>301</v>
      </c>
      <c r="E49" s="338" t="str">
        <f>VLOOKUP($D$49,'POA 2018'!$C$5:$L$70,2,0)</f>
        <v>ND</v>
      </c>
      <c r="F49" s="339" t="str">
        <f>VLOOKUP($D$49,'POA 2018'!$C$5:$L$70,2,0)</f>
        <v>ND</v>
      </c>
      <c r="G49" s="358" t="str">
        <f>VLOOKUP($D$49,'POA 2018'!$C$5:$L$70,2,0)</f>
        <v>ND</v>
      </c>
      <c r="H49" s="359" t="str">
        <f>VLOOKUP($D$49,'POA 2018'!$C$5:$L$70,2,0)</f>
        <v>ND</v>
      </c>
      <c r="I49" s="360" t="str">
        <f>VLOOKUP($D$49,'POA 2018'!$C$5:$L$70,2,0)</f>
        <v>ND</v>
      </c>
      <c r="J49" s="360" t="str">
        <f>VLOOKUP($D$49,'POA 2018'!$C$5:$L$70,2,0)</f>
        <v>ND</v>
      </c>
      <c r="K49" s="360" t="str">
        <f>VLOOKUP($D$49,'POA 2018'!$C$5:$L$70,2,0)</f>
        <v>ND</v>
      </c>
      <c r="L49" s="360" t="str">
        <f>VLOOKUP($D$49,'POA 2018'!$C$5:$L$70,2,0)</f>
        <v>ND</v>
      </c>
    </row>
    <row r="50" spans="1:12" s="7" customFormat="1" ht="15.75" thickBot="1" x14ac:dyDescent="0.3">
      <c r="A50" s="649" t="str">
        <f>'POA 2018'!A50:F50</f>
        <v>OFICINA ASESORA DE PLANEACIÓN</v>
      </c>
      <c r="B50" s="650" t="str">
        <f>'POA 2018'!B50:G50</f>
        <v>ACCIÓN</v>
      </c>
      <c r="C50" s="336" t="str">
        <f>'POA 2018'!C51</f>
        <v>PORCENTAJE DE AVANCE EN LA IMPLEMENTACIÓN DE LA ARQUITECTURA EMPRESARIAL EN LA SJD</v>
      </c>
      <c r="D50" s="337" t="s">
        <v>353</v>
      </c>
      <c r="E50" s="338" t="str">
        <f>VLOOKUP($D$50,'POA 2018'!$C$5:$L$70,2,0)</f>
        <v>ND</v>
      </c>
      <c r="F50" s="339" t="str">
        <f>VLOOKUP($D$50,'POA 2018'!$C$5:$L$70,2,0)</f>
        <v>ND</v>
      </c>
      <c r="G50" s="358" t="str">
        <f>VLOOKUP($D$50,'POA 2018'!$C$5:$L$70,2,0)</f>
        <v>ND</v>
      </c>
      <c r="H50" s="359" t="str">
        <f>VLOOKUP($D$50,'POA 2018'!$C$5:$L$70,2,0)</f>
        <v>ND</v>
      </c>
      <c r="I50" s="360" t="str">
        <f>VLOOKUP($D$50,'POA 2018'!$C$5:$L$70,2,0)</f>
        <v>ND</v>
      </c>
      <c r="J50" s="360" t="str">
        <f>VLOOKUP($D$50,'POA 2018'!$C$5:$L$70,2,0)</f>
        <v>ND</v>
      </c>
      <c r="K50" s="360" t="str">
        <f>VLOOKUP($D$50,'POA 2018'!$C$5:$L$70,2,0)</f>
        <v>ND</v>
      </c>
      <c r="L50" s="360" t="str">
        <f>VLOOKUP($D$50,'POA 2018'!$C$5:$L$70,2,0)</f>
        <v>ND</v>
      </c>
    </row>
    <row r="51" spans="1:12" s="7" customFormat="1" ht="15.75" thickBot="1" x14ac:dyDescent="0.3">
      <c r="A51" s="649">
        <f>'POA 2018'!A51:F51</f>
        <v>0</v>
      </c>
      <c r="B51" s="650">
        <f>'POA 2018'!B51:G51</f>
        <v>0</v>
      </c>
      <c r="C51" s="344" t="str">
        <f>'POA 2018'!C52</f>
        <v>PORCENTAJE DE CUMPLIMIENTO PARA LA CONSTRUCCIÓN DE LA PLATAFORMA ESTRATÉGICA DE LA SJD</v>
      </c>
      <c r="D51" s="345" t="s">
        <v>612</v>
      </c>
      <c r="E51" s="366">
        <f>VLOOKUP($D$51,'POA 2018'!$C$5:$L$70,2,0)</f>
        <v>0.1</v>
      </c>
      <c r="F51" s="367">
        <f>VLOOKUP($D$51,'POA 2018'!$C$5:$L$70,2,0)</f>
        <v>0.1</v>
      </c>
      <c r="G51" s="366">
        <f>VLOOKUP($D$51,'POA 2018'!$C$5:$L$70,2,0)</f>
        <v>0.1</v>
      </c>
      <c r="H51" s="367">
        <f>VLOOKUP($D$51,'POA 2018'!$C$5:$L$70,2,0)</f>
        <v>0.1</v>
      </c>
      <c r="I51" s="368">
        <f>VLOOKUP($D$51,'POA 2018'!$C$5:$L$70,2,0)</f>
        <v>0.1</v>
      </c>
      <c r="J51" s="368">
        <f>VLOOKUP($D$51,'POA 2018'!$C$5:$L$70,2,0)</f>
        <v>0.1</v>
      </c>
      <c r="K51" s="368">
        <f>VLOOKUP($D$51,'POA 2018'!$C$5:$L$70,2,0)</f>
        <v>0.1</v>
      </c>
      <c r="L51" s="368">
        <f>VLOOKUP($D$51,'POA 2018'!$C$5:$L$70,2,0)</f>
        <v>0.1</v>
      </c>
    </row>
    <row r="52" spans="1:12" s="7" customFormat="1" ht="15.75" thickBot="1" x14ac:dyDescent="0.3">
      <c r="A52" s="649">
        <f>'POA 2018'!A52:F52</f>
        <v>0</v>
      </c>
      <c r="B52" s="650" t="str">
        <f>'POA 2018'!B52:G52</f>
        <v>GESTIÓN</v>
      </c>
      <c r="C52" s="331" t="str">
        <f>'POA 2018'!C53</f>
        <v>PORCENTAJE DE AVANCE EN LA ESTRATEGIA ORIENTADA A MEJORAR LAS PRÁCTICAS DE GESTIÓN INSTITUCIONAL</v>
      </c>
      <c r="D52" s="332" t="s">
        <v>610</v>
      </c>
      <c r="E52" s="355" t="str">
        <f>VLOOKUP($D$52,'POA 2018'!$C$5:$L$70,2,0)</f>
        <v>ND</v>
      </c>
      <c r="F52" s="356" t="str">
        <f>VLOOKUP($D$52,'POA 2018'!$C$5:$L$70,2,0)</f>
        <v>ND</v>
      </c>
      <c r="G52" s="355" t="str">
        <f>VLOOKUP($D$52,'POA 2018'!$C$5:$L$70,2,0)</f>
        <v>ND</v>
      </c>
      <c r="H52" s="356" t="str">
        <f>VLOOKUP($D$52,'POA 2018'!$C$5:$L$70,2,0)</f>
        <v>ND</v>
      </c>
      <c r="I52" s="357" t="str">
        <f>VLOOKUP($D$52,'POA 2018'!$C$5:$L$70,2,0)</f>
        <v>ND</v>
      </c>
      <c r="J52" s="357" t="str">
        <f>VLOOKUP($D$52,'POA 2018'!$C$5:$L$70,2,0)</f>
        <v>ND</v>
      </c>
      <c r="K52" s="357" t="str">
        <f>VLOOKUP($D$52,'POA 2018'!$C$5:$L$70,2,0)</f>
        <v>ND</v>
      </c>
      <c r="L52" s="357" t="str">
        <f>VLOOKUP($D$52,'POA 2018'!$C$5:$L$70,2,0)</f>
        <v>ND</v>
      </c>
    </row>
    <row r="53" spans="1:12" s="7" customFormat="1" ht="15.75" thickBot="1" x14ac:dyDescent="0.3">
      <c r="A53" s="649">
        <f>'POA 2018'!A53:F53</f>
        <v>0</v>
      </c>
      <c r="B53" s="650">
        <f>'POA 2018'!B53:G53</f>
        <v>0</v>
      </c>
      <c r="C53" s="336" t="str">
        <f>'POA 2018'!C54</f>
        <v>PORCENTAJE DE AVANCE EN EL DISEÑO DE ESTRATEGIAS DE POSICIONAMIENTO PROPUESTAS POR LA OAP DE LA SJD</v>
      </c>
      <c r="D53" s="337" t="s">
        <v>443</v>
      </c>
      <c r="E53" s="338">
        <f>VLOOKUP($D$53,'POA 2018'!$C$5:$L$70,2,0)</f>
        <v>1</v>
      </c>
      <c r="F53" s="339">
        <f>VLOOKUP($D$53,'POA 2018'!$C$5:$L$70,2,0)</f>
        <v>1</v>
      </c>
      <c r="G53" s="358">
        <f>VLOOKUP($D$53,'POA 2018'!$C$5:$L$70,2,0)</f>
        <v>1</v>
      </c>
      <c r="H53" s="359">
        <f>VLOOKUP($D$53,'POA 2018'!$C$5:$L$70,2,0)</f>
        <v>1</v>
      </c>
      <c r="I53" s="360">
        <f>VLOOKUP($D$53,'POA 2018'!$C$5:$L$70,2,0)</f>
        <v>1</v>
      </c>
      <c r="J53" s="360">
        <f>VLOOKUP($D$53,'POA 2018'!$C$5:$L$70,2,0)</f>
        <v>1</v>
      </c>
      <c r="K53" s="360">
        <f>VLOOKUP($D$53,'POA 2018'!$C$5:$L$70,2,0)</f>
        <v>1</v>
      </c>
      <c r="L53" s="360">
        <f>VLOOKUP($D$53,'POA 2018'!$C$5:$L$70,2,0)</f>
        <v>1</v>
      </c>
    </row>
    <row r="54" spans="1:12" s="7" customFormat="1" ht="30.75" thickBot="1" x14ac:dyDescent="0.3">
      <c r="A54" s="649">
        <f>'POA 2018'!A54:F54</f>
        <v>0</v>
      </c>
      <c r="B54" s="650">
        <f>'POA 2018'!B54:G54</f>
        <v>0</v>
      </c>
      <c r="C54" s="344" t="str">
        <f>'POA 2018'!C56</f>
        <v>Porcentaje de avance en el cumplimiento de la estrategia para mejorar las prácticas de gestión institucional en el Proceso de Planeación y Mejora Continua.</v>
      </c>
      <c r="D54" s="345" t="s">
        <v>614</v>
      </c>
      <c r="E54" s="346" t="str">
        <f>VLOOKUP($D$54,'POA 2018'!$C$5:$L$70,2,0)</f>
        <v>ND</v>
      </c>
      <c r="F54" s="347" t="str">
        <f>VLOOKUP($D$54,'POA 2018'!$C$5:$L$70,2,0)</f>
        <v>ND</v>
      </c>
      <c r="G54" s="366" t="str">
        <f>VLOOKUP($D$54,'POA 2018'!$C$5:$L$70,2,0)</f>
        <v>ND</v>
      </c>
      <c r="H54" s="367" t="str">
        <f>VLOOKUP($D$54,'POA 2018'!$C$5:$L$70,2,0)</f>
        <v>ND</v>
      </c>
      <c r="I54" s="368" t="str">
        <f>VLOOKUP($D$54,'POA 2018'!$C$5:$L$70,2,0)</f>
        <v>ND</v>
      </c>
      <c r="J54" s="368" t="str">
        <f>VLOOKUP($D$54,'POA 2018'!$C$5:$L$70,2,0)</f>
        <v>ND</v>
      </c>
      <c r="K54" s="368" t="str">
        <f>VLOOKUP($D$54,'POA 2018'!$C$5:$L$70,2,0)</f>
        <v>ND</v>
      </c>
      <c r="L54" s="368" t="str">
        <f>VLOOKUP($D$54,'POA 2018'!$C$5:$L$70,2,0)</f>
        <v>ND</v>
      </c>
    </row>
    <row r="55" spans="1:12" ht="30.75" thickBot="1" x14ac:dyDescent="0.3">
      <c r="A55" s="649">
        <f>'POA 2018'!A55:F55</f>
        <v>0</v>
      </c>
      <c r="B55" s="650">
        <f>'POA 2018'!B55:G55</f>
        <v>0</v>
      </c>
      <c r="C55" s="344" t="str">
        <f>'POA 2018'!C57</f>
        <v xml:space="preserve">NÚMERO DE INFORMES DE SEGUIMIENTO DE LA GESTIÓN DE LA SJD BAJO LA HERRAMIENTA BSC PRESENTADOS </v>
      </c>
      <c r="D55" s="14" t="s">
        <v>613</v>
      </c>
      <c r="E55" s="301" t="str">
        <f>VLOOKUP($D$55,'POA 2018'!$C$5:$L$70,2,0)</f>
        <v>ND</v>
      </c>
      <c r="F55" s="301" t="str">
        <f>VLOOKUP($D$55,'POA 2018'!$C$5:$L$70,2,0)</f>
        <v>ND</v>
      </c>
      <c r="G55" s="301" t="str">
        <f>VLOOKUP($D$55,'POA 2018'!$C$5:$L$70,2,0)</f>
        <v>ND</v>
      </c>
      <c r="H55" s="301" t="str">
        <f>VLOOKUP($D$55,'POA 2018'!$C$5:$L$70,2,0)</f>
        <v>ND</v>
      </c>
      <c r="I55" s="301" t="str">
        <f>VLOOKUP($D$55,'POA 2018'!$C$5:$L$70,2,0)</f>
        <v>ND</v>
      </c>
      <c r="J55" s="632" t="str">
        <f>VLOOKUP($D$55,'POA 2018'!$C$5:$L$70,2,0)</f>
        <v>ND</v>
      </c>
      <c r="K55" t="str">
        <f>VLOOKUP($D$55,'POA 2018'!$C$5:$L$70,2,0)</f>
        <v>ND</v>
      </c>
      <c r="L55" s="632" t="str">
        <f>VLOOKUP($D$55,'POA 2018'!$C$5:$L$70,2,0)</f>
        <v>ND</v>
      </c>
    </row>
    <row r="56" spans="1:12" ht="15.75" thickBot="1" x14ac:dyDescent="0.3">
      <c r="A56" s="649">
        <f>'POA 2018'!A56:F56</f>
        <v>0</v>
      </c>
      <c r="B56" s="650">
        <f>'POA 2018'!B56:G56</f>
        <v>0</v>
      </c>
      <c r="C56" s="344" t="str">
        <f>'POA 2018'!C58</f>
        <v>NUMERO DE SEGUIMIENTOS AL PLAN DE MEJORAMIENTO.</v>
      </c>
      <c r="D56" s="14" t="s">
        <v>781</v>
      </c>
      <c r="E56" s="301" t="str">
        <f>VLOOKUP($D$56,'POA 2018'!$C$5:$L$70,2,0)</f>
        <v>ND</v>
      </c>
      <c r="F56" s="301" t="str">
        <f>VLOOKUP($D$56,'POA 2018'!$C$5:$L$70,2,0)</f>
        <v>ND</v>
      </c>
      <c r="G56" s="301" t="str">
        <f>VLOOKUP($D$56,'POA 2018'!$C$5:$L$70,2,0)</f>
        <v>ND</v>
      </c>
      <c r="H56" s="301" t="str">
        <f>VLOOKUP($D$56,'POA 2018'!$C$5:$L$70,2,0)</f>
        <v>ND</v>
      </c>
      <c r="I56" s="301" t="str">
        <f>VLOOKUP($D$56,'POA 2018'!$C$5:$L$70,2,0)</f>
        <v>ND</v>
      </c>
      <c r="J56" s="632" t="str">
        <f>VLOOKUP($D$56,'POA 2018'!$C$5:$L$70,2,0)</f>
        <v>ND</v>
      </c>
      <c r="K56" t="str">
        <f>VLOOKUP($D$56,'POA 2018'!$C$5:$L$70,2,0)</f>
        <v>ND</v>
      </c>
      <c r="L56" s="632" t="str">
        <f>VLOOKUP($D$56,'POA 2018'!$C$5:$L$70,2,0)</f>
        <v>ND</v>
      </c>
    </row>
    <row r="57" spans="1:12" ht="30.75" thickBot="1" x14ac:dyDescent="0.3">
      <c r="A57" s="649">
        <f>'POA 2018'!A57:F57</f>
        <v>0</v>
      </c>
      <c r="B57" s="650">
        <f>'POA 2018'!B57:G57</f>
        <v>0</v>
      </c>
      <c r="C57" s="344" t="str">
        <f>'POA 2018'!C59</f>
        <v>PORCENTAJE DE CUMPLIMIENTO DEL PLAN ANUAL DE AUDITORIA</v>
      </c>
      <c r="D57" s="14" t="s">
        <v>775</v>
      </c>
      <c r="E57" s="301" t="str">
        <f>VLOOKUP($D$57,'POA 2018'!$C$5:$L$70,2,0)</f>
        <v>ND</v>
      </c>
      <c r="F57" s="301" t="str">
        <f>VLOOKUP($D$57,'POA 2018'!$C$5:$L$70,2,0)</f>
        <v>ND</v>
      </c>
      <c r="G57" s="301" t="str">
        <f>VLOOKUP($D$57,'POA 2018'!$C$5:$L$70,2,0)</f>
        <v>ND</v>
      </c>
      <c r="H57" s="301" t="str">
        <f>VLOOKUP($D$57,'POA 2018'!$C$5:$L$70,2,0)</f>
        <v>ND</v>
      </c>
      <c r="I57" s="301" t="str">
        <f>VLOOKUP($D$57,'POA 2018'!$C$5:$L$70,2,0)</f>
        <v>ND</v>
      </c>
      <c r="J57" s="632" t="str">
        <f>VLOOKUP($D$57,'POA 2018'!$C$5:$L$70,2,0)</f>
        <v>ND</v>
      </c>
      <c r="K57" t="str">
        <f>VLOOKUP($D$57,'POA 2018'!$C$5:$L$70,2,0)</f>
        <v>ND</v>
      </c>
      <c r="L57" s="632" t="str">
        <f>VLOOKUP($D$57,'POA 2018'!$C$5:$L$70,2,0)</f>
        <v>ND</v>
      </c>
    </row>
    <row r="58" spans="1:12" ht="30.75" thickBot="1" x14ac:dyDescent="0.3">
      <c r="A58" s="649" t="str">
        <f>'POA 2018'!A58:F58</f>
        <v>OFICINA DE CONTROL INTERNO</v>
      </c>
      <c r="B58" s="650" t="str">
        <f>'POA 2018'!B58:G58</f>
        <v>GESTIÓN</v>
      </c>
      <c r="C58" s="344" t="str">
        <f>'POA 2018'!C60</f>
        <v>424 NÚMERO DE SISTEMAS DE INFORMACIÓN JURÍDICOS CON DESARROLLO, SOPORTE Y MANTENIMIENTO</v>
      </c>
      <c r="D58" s="14" t="s">
        <v>611</v>
      </c>
      <c r="E58" s="301" t="str">
        <f>VLOOKUP($D$58,'POA 2018'!$C$5:$L$70,2,0)</f>
        <v>ND</v>
      </c>
      <c r="F58" s="301" t="str">
        <f>VLOOKUP($D$58,'POA 2018'!$C$5:$L$70,2,0)</f>
        <v>ND</v>
      </c>
      <c r="G58" s="301" t="str">
        <f>VLOOKUP($D$58,'POA 2018'!$C$5:$L$70,2,0)</f>
        <v>ND</v>
      </c>
      <c r="H58" s="301" t="str">
        <f>VLOOKUP($D$58,'POA 2018'!$C$5:$L$70,2,0)</f>
        <v>ND</v>
      </c>
      <c r="I58" s="301" t="str">
        <f>VLOOKUP($D$58,'POA 2018'!$C$5:$L$70,2,0)</f>
        <v>ND</v>
      </c>
      <c r="J58" s="632" t="str">
        <f>VLOOKUP($D$58,'POA 2018'!$C$5:$L$70,2,0)</f>
        <v>ND</v>
      </c>
      <c r="K58" t="str">
        <f>VLOOKUP($D$58,'POA 2018'!$C$5:$L$70,2,0)</f>
        <v>ND</v>
      </c>
      <c r="L58" s="632" t="str">
        <f>VLOOKUP($D$58,'POA 2018'!$C$5:$L$70,2,0)</f>
        <v>ND</v>
      </c>
    </row>
    <row r="59" spans="1:12" ht="15.75" thickBot="1" x14ac:dyDescent="0.3">
      <c r="A59" s="649">
        <f>'POA 2018'!A59:F59</f>
        <v>0</v>
      </c>
      <c r="B59" s="650">
        <f>'POA 2018'!B59:G59</f>
        <v>0</v>
      </c>
      <c r="C59" s="344" t="str">
        <f>'POA 2018'!C61</f>
        <v>AVANCE EN EL  IMPLEMENTACIÓN  DE LA INFRAESTRUCTURA TECNOLÓGICA QUE SOPORTA LOS SISTEMAS DE INFORMACIÓN JURÍDICOS</v>
      </c>
      <c r="D59" s="14" t="s">
        <v>227</v>
      </c>
      <c r="E59" s="301" t="str">
        <f>VLOOKUP($D$59,'POA 2018'!$C$5:$L$70,2,0)</f>
        <v>ND</v>
      </c>
      <c r="F59" s="301" t="str">
        <f>VLOOKUP($D$59,'POA 2018'!$C$5:$L$70,2,0)</f>
        <v>ND</v>
      </c>
      <c r="G59" s="301" t="str">
        <f>VLOOKUP($D$59,'POA 2018'!$C$5:$L$70,2,0)</f>
        <v>ND</v>
      </c>
      <c r="H59" s="301" t="str">
        <f>VLOOKUP($D$59,'POA 2018'!$C$5:$L$70,2,0)</f>
        <v>ND</v>
      </c>
      <c r="I59" s="301" t="str">
        <f>VLOOKUP($D$59,'POA 2018'!$C$5:$L$70,2,0)</f>
        <v>ND</v>
      </c>
      <c r="J59" s="632" t="str">
        <f>VLOOKUP($D$59,'POA 2018'!$C$5:$L$70,2,0)</f>
        <v>ND</v>
      </c>
      <c r="K59" t="str">
        <f>VLOOKUP($D$59,'POA 2018'!$C$5:$L$70,2,0)</f>
        <v>ND</v>
      </c>
      <c r="L59" s="632" t="str">
        <f>VLOOKUP($D$59,'POA 2018'!$C$5:$L$70,2,0)</f>
        <v>ND</v>
      </c>
    </row>
    <row r="60" spans="1:12" ht="45.75" thickBot="1" x14ac:dyDescent="0.3">
      <c r="A60" s="649" t="str">
        <f>'POA 2018'!A60:F60</f>
        <v xml:space="preserve">OFICINA DE TECNOLOGÍAS DE LA INFORMACIÓN Y LAS COMUNICACIONES </v>
      </c>
      <c r="B60" s="650" t="str">
        <f>'POA 2018'!B60:G60</f>
        <v>ACCIÓN</v>
      </c>
      <c r="C60" s="344" t="str">
        <f>'POA 2018'!C62</f>
        <v>AVANCE EN LA ACTUALIZACIÓN DEL SOFTWARE ADMINISTRATIVO Y MISIONAL</v>
      </c>
      <c r="D60" s="14" t="s">
        <v>429</v>
      </c>
      <c r="E60" s="301" t="str">
        <f>VLOOKUP($D$60,'POA 2018'!$C$5:$L$70,2,0)</f>
        <v>ND</v>
      </c>
      <c r="F60" s="301" t="str">
        <f>VLOOKUP($D$60,'POA 2018'!$C$5:$L$70,2,0)</f>
        <v>ND</v>
      </c>
      <c r="G60" s="301" t="str">
        <f>VLOOKUP($D$60,'POA 2018'!$C$5:$L$70,2,0)</f>
        <v>ND</v>
      </c>
      <c r="H60" s="301" t="str">
        <f>VLOOKUP($D$60,'POA 2018'!$C$5:$L$70,2,0)</f>
        <v>ND</v>
      </c>
      <c r="I60" s="301" t="str">
        <f>VLOOKUP($D$60,'POA 2018'!$C$5:$L$70,2,0)</f>
        <v>ND</v>
      </c>
      <c r="J60" s="632" t="str">
        <f>VLOOKUP($D$60,'POA 2018'!$C$5:$L$70,2,0)</f>
        <v>ND</v>
      </c>
      <c r="K60" t="str">
        <f>VLOOKUP($D$60,'POA 2018'!$C$5:$L$70,2,0)</f>
        <v>ND</v>
      </c>
      <c r="L60" s="632" t="str">
        <f>VLOOKUP($D$60,'POA 2018'!$C$5:$L$70,2,0)</f>
        <v>ND</v>
      </c>
    </row>
    <row r="61" spans="1:12" ht="30.75" thickBot="1" x14ac:dyDescent="0.3">
      <c r="A61" s="649">
        <f>'POA 2018'!A61:F61</f>
        <v>0</v>
      </c>
      <c r="B61" s="650">
        <f>'POA 2018'!B61:G61</f>
        <v>0</v>
      </c>
      <c r="C61" s="344" t="str">
        <f>'POA 2018'!C63</f>
        <v>Porcentaje de satisfacción en la prestación del servicio</v>
      </c>
      <c r="D61" s="14" t="s">
        <v>96</v>
      </c>
      <c r="E61" s="301">
        <f>VLOOKUP($D$61,'POA 2018'!$C$5:$L$70,2,0)</f>
        <v>1</v>
      </c>
      <c r="F61" s="301">
        <f>VLOOKUP($D$61,'POA 2018'!$C$5:$L$70,2,0)</f>
        <v>1</v>
      </c>
      <c r="G61" s="301">
        <f>VLOOKUP($D$61,'POA 2018'!$C$5:$L$70,2,0)</f>
        <v>1</v>
      </c>
      <c r="H61" s="301">
        <f>VLOOKUP($D$61,'POA 2018'!$C$5:$L$70,2,0)</f>
        <v>1</v>
      </c>
      <c r="I61" s="301">
        <f>VLOOKUP($D$61,'POA 2018'!$C$5:$L$70,2,0)</f>
        <v>1</v>
      </c>
      <c r="J61" s="632">
        <f>VLOOKUP($D$61,'POA 2018'!$C$5:$L$70,2,0)</f>
        <v>1</v>
      </c>
      <c r="K61">
        <f>VLOOKUP($D$61,'POA 2018'!$C$5:$L$70,2,0)</f>
        <v>1</v>
      </c>
      <c r="L61" s="632">
        <f>VLOOKUP($D$61,'POA 2018'!$C$5:$L$70,2,0)</f>
        <v>1</v>
      </c>
    </row>
    <row r="62" spans="1:12" ht="30.75" thickBot="1" x14ac:dyDescent="0.3">
      <c r="A62" s="649">
        <f>'POA 2018'!A62:F62</f>
        <v>0</v>
      </c>
      <c r="B62" s="650" t="str">
        <f>'POA 2018'!B62:G62</f>
        <v>GESTIÓN</v>
      </c>
      <c r="C62" s="344" t="str">
        <f>'POA 2018'!C64</f>
        <v>Porcentaje de disponibilidad de los servicios tecnológicos de la SJD</v>
      </c>
      <c r="D62" s="14" t="s">
        <v>665</v>
      </c>
      <c r="E62" s="301">
        <f>VLOOKUP($D$62,'POA 2018'!$C$5:$L$70,2,0)</f>
        <v>0.03</v>
      </c>
      <c r="F62" s="301">
        <f>VLOOKUP($D$62,'POA 2018'!$C$5:$L$70,2,0)</f>
        <v>0.03</v>
      </c>
      <c r="G62" s="301">
        <f>VLOOKUP($D$62,'POA 2018'!$C$5:$L$70,2,0)</f>
        <v>0.03</v>
      </c>
      <c r="H62" s="301">
        <f>VLOOKUP($D$62,'POA 2018'!$C$5:$L$70,2,0)</f>
        <v>0.03</v>
      </c>
      <c r="I62" s="301">
        <f>VLOOKUP($D$62,'POA 2018'!$C$5:$L$70,2,0)</f>
        <v>0.03</v>
      </c>
      <c r="J62" s="632">
        <f>VLOOKUP($D$62,'POA 2018'!$C$5:$L$70,2,0)</f>
        <v>0.03</v>
      </c>
      <c r="K62">
        <f>VLOOKUP($D$62,'POA 2018'!$C$5:$L$70,2,0)</f>
        <v>0.03</v>
      </c>
      <c r="L62" s="632">
        <f>VLOOKUP($D$62,'POA 2018'!$C$5:$L$70,2,0)</f>
        <v>0.03</v>
      </c>
    </row>
    <row r="63" spans="1:12" ht="15.75" thickBot="1" x14ac:dyDescent="0.3">
      <c r="A63" s="649">
        <f>'POA 2018'!A63:F63</f>
        <v>0</v>
      </c>
      <c r="B63" s="650">
        <f>'POA 2018'!B63:G63</f>
        <v>0</v>
      </c>
      <c r="C63" s="344" t="str">
        <f>'POA 2018'!C65</f>
        <v>Porcentaje de avance en la implementación de la Política de Seguridad Digital en la Entidad.</v>
      </c>
      <c r="D63" s="14" t="s">
        <v>409</v>
      </c>
      <c r="E63" s="301">
        <f>VLOOKUP($D$63,'POA 2018'!$C$5:$L$70,2,0)</f>
        <v>0</v>
      </c>
      <c r="F63" s="301">
        <f>VLOOKUP($D$63,'POA 2018'!$C$5:$L$70,2,0)</f>
        <v>0</v>
      </c>
      <c r="G63" s="301">
        <f>VLOOKUP($D$63,'POA 2018'!$C$5:$L$70,2,0)</f>
        <v>0</v>
      </c>
      <c r="H63" s="301">
        <f>VLOOKUP($D$63,'POA 2018'!$C$5:$L$70,2,0)</f>
        <v>0</v>
      </c>
      <c r="I63" s="301">
        <f>VLOOKUP($D$63,'POA 2018'!$C$5:$L$70,2,0)</f>
        <v>0</v>
      </c>
      <c r="J63" s="632">
        <f>VLOOKUP($D$63,'POA 2018'!$C$5:$L$70,2,0)</f>
        <v>0</v>
      </c>
      <c r="K63">
        <f>VLOOKUP($D$63,'POA 2018'!$C$5:$L$70,2,0)</f>
        <v>0</v>
      </c>
      <c r="L63" s="632">
        <f>VLOOKUP($D$63,'POA 2018'!$C$5:$L$70,2,0)</f>
        <v>0</v>
      </c>
    </row>
    <row r="64" spans="1:12" ht="15.75" thickBot="1" x14ac:dyDescent="0.3">
      <c r="A64" s="649">
        <f>'POA 2018'!A64:F64</f>
        <v>0</v>
      </c>
      <c r="B64" s="650">
        <f>'POA 2018'!B64:G64</f>
        <v>0</v>
      </c>
      <c r="C64" s="344" t="str">
        <f>'POA 2018'!C66</f>
        <v>PORCENTAJE DE AVANCE E LA IMPLEMENTACIÓN DE LA POLÍTICA DE GOBIERNO DIGITAL EN LA SJD</v>
      </c>
      <c r="D64" s="14" t="s">
        <v>795</v>
      </c>
      <c r="E64" s="301" t="str">
        <f>VLOOKUP($D$64,'POA 2018'!$C$5:$L$70,2,0)</f>
        <v>ND</v>
      </c>
      <c r="F64" s="301" t="str">
        <f>VLOOKUP($D$64,'POA 2018'!$C$5:$L$70,2,0)</f>
        <v>ND</v>
      </c>
      <c r="G64" s="301" t="str">
        <f>VLOOKUP($D$64,'POA 2018'!$C$5:$L$70,2,0)</f>
        <v>ND</v>
      </c>
      <c r="H64" s="301" t="str">
        <f>VLOOKUP($D$64,'POA 2018'!$C$5:$L$70,2,0)</f>
        <v>ND</v>
      </c>
      <c r="I64" s="301" t="str">
        <f>VLOOKUP($D$64,'POA 2018'!$C$5:$L$70,2,0)</f>
        <v>ND</v>
      </c>
      <c r="J64" s="632" t="str">
        <f>VLOOKUP($D$64,'POA 2018'!$C$5:$L$70,2,0)</f>
        <v>ND</v>
      </c>
      <c r="K64" t="str">
        <f>VLOOKUP($D$64,'POA 2018'!$C$5:$L$70,2,0)</f>
        <v>ND</v>
      </c>
      <c r="L64" s="632" t="str">
        <f>VLOOKUP($D$64,'POA 2018'!$C$5:$L$70,2,0)</f>
        <v>ND</v>
      </c>
    </row>
    <row r="65" spans="1:12" ht="15.75" thickBot="1" x14ac:dyDescent="0.3">
      <c r="A65" s="649">
        <f>'POA 2018'!A65:F65</f>
        <v>0</v>
      </c>
      <c r="B65" s="650">
        <f>'POA 2018'!B65:G65</f>
        <v>0</v>
      </c>
      <c r="C65" s="344" t="str">
        <f>'POA 2018'!C67</f>
        <v>PERCEPCIÓN FAVORABLE DE LA COORDINACIÓN JURÍDICA DISTRITAL SUPERIOR AL 88%</v>
      </c>
      <c r="D65" s="14" t="s">
        <v>805</v>
      </c>
      <c r="E65" s="301" t="str">
        <f>VLOOKUP($D$65,'POA 2018'!$C$5:$L$70,2,0)</f>
        <v>(en blanco)</v>
      </c>
      <c r="F65" s="301" t="str">
        <f>VLOOKUP($D$65,'POA 2018'!$C$5:$L$70,2,0)</f>
        <v>(en blanco)</v>
      </c>
      <c r="G65" s="301" t="str">
        <f>VLOOKUP($D$65,'POA 2018'!$C$5:$L$70,2,0)</f>
        <v>(en blanco)</v>
      </c>
      <c r="H65" s="301" t="str">
        <f>VLOOKUP($D$65,'POA 2018'!$C$5:$L$70,2,0)</f>
        <v>(en blanco)</v>
      </c>
      <c r="I65" s="301" t="str">
        <f>VLOOKUP($D$65,'POA 2018'!$C$5:$L$70,2,0)</f>
        <v>(en blanco)</v>
      </c>
      <c r="J65" s="632" t="str">
        <f>VLOOKUP($D$65,'POA 2018'!$C$5:$L$70,2,0)</f>
        <v>(en blanco)</v>
      </c>
      <c r="K65" t="str">
        <f>VLOOKUP($D$65,'POA 2018'!$C$5:$L$70,2,0)</f>
        <v>(en blanco)</v>
      </c>
      <c r="L65" s="632" t="str">
        <f>VLOOKUP($D$65,'POA 2018'!$C$5:$L$70,2,0)</f>
        <v>(en blanco)</v>
      </c>
    </row>
    <row r="66" spans="1:12" ht="15.75" thickBot="1" x14ac:dyDescent="0.3">
      <c r="A66" s="649">
        <f>'POA 2018'!A66:F66</f>
        <v>0</v>
      </c>
      <c r="B66" s="650">
        <f>'POA 2018'!B66:G66</f>
        <v>0</v>
      </c>
      <c r="C66" s="344" t="str">
        <f>'POA 2018'!C68</f>
        <v>EJECUCIÓN DEL PROYECTO DE INVERSIÓN CON CÓDIGO 7501</v>
      </c>
      <c r="D66" s="14" t="s">
        <v>788</v>
      </c>
      <c r="E66" s="301" t="str">
        <f>VLOOKUP($D$66,'POA 2018'!$C$5:$L$70,2,0)</f>
        <v>ND</v>
      </c>
      <c r="F66" s="301" t="str">
        <f>VLOOKUP($D$66,'POA 2018'!$C$5:$L$70,2,0)</f>
        <v>ND</v>
      </c>
      <c r="G66" s="301" t="str">
        <f>VLOOKUP($D$66,'POA 2018'!$C$5:$L$70,2,0)</f>
        <v>ND</v>
      </c>
      <c r="H66" s="301" t="str">
        <f>VLOOKUP($D$66,'POA 2018'!$C$5:$L$70,2,0)</f>
        <v>ND</v>
      </c>
      <c r="I66" s="301" t="str">
        <f>VLOOKUP($D$66,'POA 2018'!$C$5:$L$70,2,0)</f>
        <v>ND</v>
      </c>
      <c r="J66" s="632" t="str">
        <f>VLOOKUP($D$66,'POA 2018'!$C$5:$L$70,2,0)</f>
        <v>ND</v>
      </c>
      <c r="K66" t="str">
        <f>VLOOKUP($D$66,'POA 2018'!$C$5:$L$70,2,0)</f>
        <v>ND</v>
      </c>
      <c r="L66" s="632" t="str">
        <f>VLOOKUP($D$66,'POA 2018'!$C$5:$L$70,2,0)</f>
        <v>ND</v>
      </c>
    </row>
    <row r="67" spans="1:12" ht="15.75" thickBot="1" x14ac:dyDescent="0.3">
      <c r="A67" s="649" t="str">
        <f>'POA 2018'!A67:F67</f>
        <v>SUBSECRETARÍA JURÍDICA DISTRITAL</v>
      </c>
      <c r="B67" s="650" t="str">
        <f>'POA 2018'!B67:G67</f>
        <v>ACCIÓN</v>
      </c>
      <c r="C67" s="344" t="str">
        <f>'POA 2018'!C69</f>
        <v>REQUERIMIENTOS JURÍDICOS GESTIONADOS EN LOS TIEMPOS ESTABLECIDOS</v>
      </c>
      <c r="D67" s="14" t="s">
        <v>799</v>
      </c>
      <c r="E67" s="301" t="str">
        <f>VLOOKUP($D$67,'POA 2018'!$C$5:$L$70,2,0)</f>
        <v>ND</v>
      </c>
      <c r="F67" s="301" t="str">
        <f>VLOOKUP($D$67,'POA 2018'!$C$5:$L$70,2,0)</f>
        <v>ND</v>
      </c>
      <c r="G67" s="301" t="str">
        <f>VLOOKUP($D$67,'POA 2018'!$C$5:$L$70,2,0)</f>
        <v>ND</v>
      </c>
      <c r="H67" s="301" t="str">
        <f>VLOOKUP($D$67,'POA 2018'!$C$5:$L$70,2,0)</f>
        <v>ND</v>
      </c>
      <c r="I67" s="301" t="str">
        <f>VLOOKUP($D$67,'POA 2018'!$C$5:$L$70,2,0)</f>
        <v>ND</v>
      </c>
      <c r="J67" s="632" t="str">
        <f>VLOOKUP($D$67,'POA 2018'!$C$5:$L$70,2,0)</f>
        <v>ND</v>
      </c>
      <c r="K67" t="str">
        <f>VLOOKUP($D$67,'POA 2018'!$C$5:$L$70,2,0)</f>
        <v>ND</v>
      </c>
      <c r="L67" s="632" t="str">
        <f>VLOOKUP($D$67,'POA 2018'!$C$5:$L$70,2,0)</f>
        <v>ND</v>
      </c>
    </row>
    <row r="68" spans="1:12" ht="15.75" thickBot="1" x14ac:dyDescent="0.3">
      <c r="A68" s="649">
        <f>'POA 2018'!A68:F68</f>
        <v>0</v>
      </c>
      <c r="B68" s="650" t="str">
        <f>'POA 2018'!B68:G68</f>
        <v>GESTIÓN</v>
      </c>
      <c r="C68" s="344" t="str">
        <f>'POA 2018'!C70</f>
        <v>(en blanco)</v>
      </c>
      <c r="D68" s="14" t="s">
        <v>667</v>
      </c>
      <c r="E68" s="301">
        <f>VLOOKUP($D$68,'POA 2018'!$C$5:$L$70,2,0)</f>
        <v>0.88</v>
      </c>
      <c r="F68" s="301">
        <f>VLOOKUP($D$68,'POA 2018'!$C$5:$L$70,2,0)</f>
        <v>0.88</v>
      </c>
      <c r="G68" s="301">
        <f>VLOOKUP($D$68,'POA 2018'!$C$5:$L$70,2,0)</f>
        <v>0.88</v>
      </c>
      <c r="H68" s="301">
        <f>VLOOKUP($D$68,'POA 2018'!$C$5:$L$70,2,0)</f>
        <v>0.88</v>
      </c>
      <c r="I68" s="301">
        <f>VLOOKUP($D$68,'POA 2018'!$C$5:$L$70,2,0)</f>
        <v>0.88</v>
      </c>
      <c r="J68" s="632">
        <f>VLOOKUP($D$68,'POA 2018'!$C$5:$L$70,2,0)</f>
        <v>0.88</v>
      </c>
      <c r="K68">
        <f>VLOOKUP($D$68,'POA 2018'!$C$5:$L$70,2,0)</f>
        <v>0.88</v>
      </c>
      <c r="L68" s="632">
        <f>VLOOKUP($D$68,'POA 2018'!$C$5:$L$70,2,0)</f>
        <v>0.88</v>
      </c>
    </row>
    <row r="69" spans="1:12" ht="15.75" thickBot="1" x14ac:dyDescent="0.3">
      <c r="A69" s="649">
        <f>'POA 2018'!A69:F69</f>
        <v>0</v>
      </c>
      <c r="B69" s="650">
        <f>'POA 2018'!B69:G69</f>
        <v>0</v>
      </c>
      <c r="C69" s="344">
        <f>'POA 2018'!C71</f>
        <v>0</v>
      </c>
      <c r="D69" s="14" t="s">
        <v>314</v>
      </c>
      <c r="E69" s="301" t="str">
        <f>VLOOKUP($D$69,'POA 2018'!$C$5:$L$70,2,0)</f>
        <v>ND</v>
      </c>
      <c r="F69" s="301" t="str">
        <f>VLOOKUP($D$69,'POA 2018'!$C$5:$L$70,2,0)</f>
        <v>ND</v>
      </c>
      <c r="G69" s="301" t="str">
        <f>VLOOKUP($D$69,'POA 2018'!$C$5:$L$70,2,0)</f>
        <v>ND</v>
      </c>
      <c r="H69" s="301" t="str">
        <f>VLOOKUP($D$69,'POA 2018'!$C$5:$L$70,2,0)</f>
        <v>ND</v>
      </c>
      <c r="I69" s="301" t="str">
        <f>VLOOKUP($D$69,'POA 2018'!$C$5:$L$70,2,0)</f>
        <v>ND</v>
      </c>
      <c r="J69" s="632" t="str">
        <f>VLOOKUP($D$69,'POA 2018'!$C$5:$L$70,2,0)</f>
        <v>ND</v>
      </c>
      <c r="K69" t="str">
        <f>VLOOKUP($D$69,'POA 2018'!$C$5:$L$70,2,0)</f>
        <v>ND</v>
      </c>
      <c r="L69" s="632" t="str">
        <f>VLOOKUP($D$69,'POA 2018'!$C$5:$L$70,2,0)</f>
        <v>ND</v>
      </c>
    </row>
    <row r="70" spans="1:12" ht="15.75" thickBot="1" x14ac:dyDescent="0.3">
      <c r="A70" s="649" t="str">
        <f>'POA 2018'!A70:F70</f>
        <v>(en blanco)</v>
      </c>
      <c r="B70" s="650" t="str">
        <f>'POA 2018'!B70:G70</f>
        <v>(en blanco)</v>
      </c>
      <c r="C70" s="344">
        <f>'POA 2018'!C72</f>
        <v>0</v>
      </c>
      <c r="D70" s="14" t="s">
        <v>666</v>
      </c>
      <c r="E70" s="301" t="str">
        <f>VLOOKUP($D$70,'POA 2018'!$C$5:$L$70,2,0)</f>
        <v>ND</v>
      </c>
      <c r="F70" s="301" t="str">
        <f>VLOOKUP($D$70,'POA 2018'!$C$5:$L$70,2,0)</f>
        <v>ND</v>
      </c>
      <c r="G70" s="301" t="str">
        <f>VLOOKUP($D$70,'POA 2018'!$C$5:$L$70,2,0)</f>
        <v>ND</v>
      </c>
      <c r="H70" s="301" t="str">
        <f>VLOOKUP($D$70,'POA 2018'!$C$5:$L$70,2,0)</f>
        <v>ND</v>
      </c>
      <c r="I70" s="301" t="str">
        <f>VLOOKUP($D$70,'POA 2018'!$C$5:$L$70,2,0)</f>
        <v>ND</v>
      </c>
      <c r="J70" s="632" t="str">
        <f>VLOOKUP($D$70,'POA 2018'!$C$5:$L$70,2,0)</f>
        <v>ND</v>
      </c>
      <c r="K70" t="str">
        <f>VLOOKUP($D$70,'POA 2018'!$C$5:$L$70,2,0)</f>
        <v>ND</v>
      </c>
      <c r="L70" s="632" t="str">
        <f>VLOOKUP($D$70,'POA 2018'!$C$5:$L$70,2,0)</f>
        <v>ND</v>
      </c>
    </row>
  </sheetData>
  <mergeCells count="6">
    <mergeCell ref="A1:L1"/>
    <mergeCell ref="A2:L2"/>
    <mergeCell ref="I3:J3"/>
    <mergeCell ref="K3:L3"/>
    <mergeCell ref="E3:F3"/>
    <mergeCell ref="G3:H3"/>
  </mergeCells>
  <pageMargins left="0.70866141732283472" right="0.70866141732283472" top="0.74803149606299213" bottom="0.74803149606299213" header="0.31496062992125984" footer="0.31496062992125984"/>
  <pageSetup paperSize="9" scale="54" orientation="landscape" r:id="rId1"/>
  <rowBreaks count="2" manualBreakCount="2">
    <brk id="18" max="16383" man="1"/>
    <brk id="3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99"/>
  <sheetViews>
    <sheetView showGridLines="0" zoomScale="85" zoomScaleNormal="85" workbookViewId="0">
      <pane ySplit="6" topLeftCell="A7" activePane="bottomLeft" state="frozen"/>
      <selection pane="bottomLeft" activeCell="N12" sqref="N12"/>
    </sheetView>
  </sheetViews>
  <sheetFormatPr baseColWidth="10" defaultColWidth="11.42578125" defaultRowHeight="15" zeroHeight="1" x14ac:dyDescent="0.25"/>
  <cols>
    <col min="1" max="1" width="6.28515625" customWidth="1"/>
    <col min="2" max="2" width="43.140625" customWidth="1"/>
    <col min="3" max="3" width="59.85546875" customWidth="1"/>
    <col min="4" max="4" width="138.140625" customWidth="1"/>
    <col min="5" max="5" width="36" style="242" bestFit="1" customWidth="1"/>
    <col min="6" max="6" width="28.140625" style="635" bestFit="1" customWidth="1"/>
    <col min="7" max="13" width="11.42578125" hidden="1" customWidth="1"/>
    <col min="14" max="15" width="11.42578125" customWidth="1"/>
  </cols>
  <sheetData>
    <row r="1" spans="2:14" s="104" customFormat="1" ht="7.5" customHeight="1" x14ac:dyDescent="0.25">
      <c r="E1" s="717"/>
    </row>
    <row r="2" spans="2:14" s="110" customFormat="1" ht="46.5" x14ac:dyDescent="0.7">
      <c r="B2" s="1071" t="s">
        <v>0</v>
      </c>
      <c r="C2" s="1071"/>
      <c r="D2" s="1071"/>
      <c r="E2" s="1071"/>
      <c r="F2" s="1071"/>
      <c r="G2" s="425"/>
      <c r="H2" s="425"/>
      <c r="I2" s="425"/>
      <c r="J2" s="425"/>
      <c r="K2" s="425"/>
      <c r="L2" s="425"/>
      <c r="M2" s="425"/>
      <c r="N2" s="425"/>
    </row>
    <row r="3" spans="2:14" ht="28.5" x14ac:dyDescent="0.45">
      <c r="B3" s="687" t="s">
        <v>714</v>
      </c>
      <c r="C3" s="687" t="s">
        <v>716</v>
      </c>
      <c r="D3" s="744" t="s">
        <v>843</v>
      </c>
      <c r="E3" s="718"/>
      <c r="F3" s="686"/>
    </row>
    <row r="4" spans="2:14" ht="5.25" customHeight="1" x14ac:dyDescent="0.25"/>
    <row r="5" spans="2:14" x14ac:dyDescent="0.25">
      <c r="B5" s="635"/>
      <c r="C5" s="635"/>
      <c r="D5" s="635"/>
      <c r="E5" s="635"/>
      <c r="G5" s="635"/>
      <c r="H5" s="635"/>
      <c r="I5" s="635"/>
      <c r="J5" s="635"/>
      <c r="K5" s="635"/>
      <c r="L5" s="635"/>
    </row>
    <row r="6" spans="2:14" s="427" customFormat="1" ht="28.5" x14ac:dyDescent="0.45">
      <c r="B6" s="426" t="s">
        <v>4</v>
      </c>
      <c r="C6" s="426" t="s">
        <v>3</v>
      </c>
      <c r="D6" s="426" t="s">
        <v>31</v>
      </c>
      <c r="E6" s="671" t="s">
        <v>848</v>
      </c>
      <c r="F6" s="671" t="s">
        <v>847</v>
      </c>
      <c r="G6" s="635"/>
      <c r="H6" s="635"/>
      <c r="I6" s="635"/>
      <c r="J6" s="635"/>
      <c r="K6" s="635"/>
      <c r="L6" s="635"/>
      <c r="M6"/>
    </row>
    <row r="7" spans="2:14" ht="42" x14ac:dyDescent="0.25">
      <c r="B7" s="1072" t="s">
        <v>97</v>
      </c>
      <c r="C7" s="1074" t="s">
        <v>98</v>
      </c>
      <c r="D7" s="742" t="s">
        <v>96</v>
      </c>
      <c r="E7" s="720">
        <v>2</v>
      </c>
      <c r="F7" s="724">
        <v>0</v>
      </c>
      <c r="G7" s="635"/>
      <c r="H7" s="635"/>
      <c r="I7" s="635"/>
      <c r="J7" s="635"/>
      <c r="K7" s="635"/>
      <c r="L7" s="635"/>
    </row>
    <row r="8" spans="2:14" ht="23.25" x14ac:dyDescent="0.25">
      <c r="B8" s="1073"/>
      <c r="C8" s="1075"/>
      <c r="D8" s="742" t="s">
        <v>795</v>
      </c>
      <c r="E8" s="721">
        <v>0.97</v>
      </c>
      <c r="F8" s="725">
        <v>0.97</v>
      </c>
      <c r="G8" s="635"/>
      <c r="H8" s="635"/>
      <c r="I8" s="635"/>
      <c r="J8" s="635"/>
      <c r="K8" s="635"/>
      <c r="L8" s="635"/>
    </row>
    <row r="9" spans="2:14" ht="23.25" x14ac:dyDescent="0.25">
      <c r="B9" s="1073"/>
      <c r="C9" s="1075"/>
      <c r="D9" s="742" t="s">
        <v>805</v>
      </c>
      <c r="E9" s="721">
        <v>0.95</v>
      </c>
      <c r="F9" s="726">
        <v>0</v>
      </c>
      <c r="G9" s="635"/>
      <c r="H9" s="635"/>
      <c r="I9" s="635"/>
      <c r="J9" s="635"/>
      <c r="K9" s="635"/>
      <c r="L9" s="635"/>
    </row>
    <row r="10" spans="2:14" ht="23.25" x14ac:dyDescent="0.25">
      <c r="B10" s="1073"/>
      <c r="C10" s="1075"/>
      <c r="D10" s="742" t="s">
        <v>788</v>
      </c>
      <c r="E10" s="1076">
        <v>1</v>
      </c>
      <c r="F10" s="725">
        <v>0.1</v>
      </c>
      <c r="G10" s="635"/>
      <c r="H10" s="635"/>
      <c r="I10" s="635"/>
      <c r="J10" s="635"/>
      <c r="K10" s="635"/>
      <c r="L10" s="635"/>
    </row>
    <row r="11" spans="2:14" ht="23.25" x14ac:dyDescent="0.25">
      <c r="B11" s="1073"/>
      <c r="C11" s="1075"/>
      <c r="D11" s="742" t="s">
        <v>799</v>
      </c>
      <c r="E11" s="1077">
        <v>1</v>
      </c>
      <c r="F11" s="725">
        <v>0.15</v>
      </c>
      <c r="G11" s="428"/>
      <c r="H11" s="428"/>
      <c r="I11" s="428"/>
      <c r="J11" s="428"/>
      <c r="K11" s="428"/>
      <c r="L11" s="428"/>
    </row>
    <row r="12" spans="2:14" ht="23.25" x14ac:dyDescent="0.25">
      <c r="B12" s="1072" t="s">
        <v>226</v>
      </c>
      <c r="C12" s="719" t="s">
        <v>255</v>
      </c>
      <c r="D12" s="742" t="s">
        <v>725</v>
      </c>
      <c r="E12" s="722">
        <v>1.04</v>
      </c>
      <c r="F12" s="727">
        <v>1</v>
      </c>
      <c r="G12" s="635"/>
      <c r="H12" s="635"/>
      <c r="I12" s="635"/>
      <c r="J12" s="635"/>
      <c r="K12" s="635"/>
      <c r="L12" s="635"/>
    </row>
    <row r="13" spans="2:14" ht="23.25" x14ac:dyDescent="0.25">
      <c r="B13" s="1073"/>
      <c r="C13" s="719" t="s">
        <v>225</v>
      </c>
      <c r="D13" s="742" t="s">
        <v>429</v>
      </c>
      <c r="E13" s="721">
        <v>1</v>
      </c>
      <c r="F13" s="725">
        <v>0</v>
      </c>
      <c r="G13" s="635"/>
      <c r="H13" s="635"/>
      <c r="I13" s="635"/>
      <c r="J13" s="635"/>
      <c r="K13" s="635"/>
      <c r="L13" s="635"/>
    </row>
    <row r="14" spans="2:14" ht="23.25" x14ac:dyDescent="0.25">
      <c r="B14" s="1073"/>
      <c r="C14" s="719" t="s">
        <v>252</v>
      </c>
      <c r="D14" s="742" t="s">
        <v>723</v>
      </c>
      <c r="E14" s="721">
        <v>0.9</v>
      </c>
      <c r="F14" s="725">
        <v>0</v>
      </c>
      <c r="G14" s="635"/>
      <c r="H14" s="635"/>
      <c r="I14" s="635"/>
      <c r="J14" s="635"/>
      <c r="K14" s="635"/>
      <c r="L14" s="635"/>
    </row>
    <row r="15" spans="2:14" ht="23.25" x14ac:dyDescent="0.25">
      <c r="B15" s="1073"/>
      <c r="C15" s="719" t="s">
        <v>264</v>
      </c>
      <c r="D15" s="742" t="s">
        <v>743</v>
      </c>
      <c r="E15" s="721">
        <v>1</v>
      </c>
      <c r="F15" s="725">
        <v>0.55800000000000005</v>
      </c>
      <c r="G15" s="635"/>
      <c r="H15" s="635"/>
      <c r="I15" s="635"/>
      <c r="J15" s="635"/>
      <c r="K15" s="635"/>
      <c r="L15" s="635"/>
    </row>
    <row r="16" spans="2:14" ht="23.25" x14ac:dyDescent="0.25">
      <c r="B16" s="1073"/>
      <c r="C16" s="1074" t="s">
        <v>246</v>
      </c>
      <c r="D16" s="742" t="s">
        <v>694</v>
      </c>
      <c r="E16" s="721">
        <v>0.9</v>
      </c>
      <c r="F16" s="725">
        <v>0</v>
      </c>
      <c r="G16" s="635"/>
      <c r="H16" s="635"/>
      <c r="I16" s="635"/>
      <c r="J16" s="635"/>
      <c r="K16" s="635"/>
      <c r="L16" s="635"/>
    </row>
    <row r="17" spans="2:12" ht="23.25" x14ac:dyDescent="0.25">
      <c r="B17" s="1073"/>
      <c r="C17" s="1075"/>
      <c r="D17" s="742" t="s">
        <v>724</v>
      </c>
      <c r="E17" s="721">
        <v>1</v>
      </c>
      <c r="F17" s="725">
        <v>0.15</v>
      </c>
      <c r="G17" s="635"/>
      <c r="H17" s="635"/>
      <c r="I17" s="635"/>
      <c r="J17" s="635"/>
      <c r="K17" s="635"/>
      <c r="L17" s="635"/>
    </row>
    <row r="18" spans="2:12" ht="23.25" x14ac:dyDescent="0.25">
      <c r="B18" s="1073"/>
      <c r="C18" s="719" t="s">
        <v>228</v>
      </c>
      <c r="D18" s="742" t="s">
        <v>603</v>
      </c>
      <c r="E18" s="721">
        <v>0.5</v>
      </c>
      <c r="F18" s="725">
        <v>0.11</v>
      </c>
      <c r="G18" s="635"/>
      <c r="H18" s="635"/>
      <c r="I18" s="635"/>
      <c r="J18" s="635"/>
      <c r="K18" s="635"/>
      <c r="L18" s="635"/>
    </row>
    <row r="19" spans="2:12" ht="23.25" x14ac:dyDescent="0.25">
      <c r="B19" s="1073"/>
      <c r="C19" s="719" t="s">
        <v>464</v>
      </c>
      <c r="D19" s="742" t="s">
        <v>609</v>
      </c>
      <c r="E19" s="721">
        <v>0.87</v>
      </c>
      <c r="F19" s="725">
        <v>0.2165</v>
      </c>
      <c r="G19" s="635"/>
      <c r="H19" s="635"/>
      <c r="I19" s="635"/>
      <c r="J19" s="635"/>
      <c r="K19" s="635"/>
      <c r="L19" s="635"/>
    </row>
    <row r="20" spans="2:12" ht="23.25" x14ac:dyDescent="0.25">
      <c r="B20" s="1073"/>
      <c r="C20" s="1074" t="s">
        <v>78</v>
      </c>
      <c r="D20" s="742" t="s">
        <v>314</v>
      </c>
      <c r="E20" s="721">
        <v>0.95</v>
      </c>
      <c r="F20" s="725">
        <v>0.59</v>
      </c>
      <c r="G20" s="635"/>
      <c r="H20" s="635"/>
      <c r="I20" s="635"/>
      <c r="J20" s="635"/>
      <c r="K20" s="635"/>
      <c r="L20" s="635"/>
    </row>
    <row r="21" spans="2:12" ht="23.25" x14ac:dyDescent="0.25">
      <c r="B21" s="1073"/>
      <c r="C21" s="1075"/>
      <c r="D21" s="742" t="s">
        <v>667</v>
      </c>
      <c r="E21" s="721">
        <v>0.88</v>
      </c>
      <c r="F21" s="725">
        <v>0</v>
      </c>
      <c r="G21" s="635"/>
      <c r="H21" s="635"/>
      <c r="I21" s="635"/>
      <c r="J21" s="635"/>
      <c r="K21" s="635"/>
      <c r="L21" s="635"/>
    </row>
    <row r="22" spans="2:12" ht="23.25" x14ac:dyDescent="0.25">
      <c r="B22" s="1073"/>
      <c r="C22" s="1075"/>
      <c r="D22" s="743" t="s">
        <v>666</v>
      </c>
      <c r="E22" s="720">
        <v>1</v>
      </c>
      <c r="F22" s="728">
        <v>1</v>
      </c>
      <c r="G22" s="635"/>
      <c r="H22" s="635"/>
      <c r="I22" s="635"/>
      <c r="J22" s="635"/>
      <c r="K22" s="635"/>
      <c r="L22" s="635"/>
    </row>
    <row r="23" spans="2:12" ht="23.25" x14ac:dyDescent="0.25">
      <c r="B23" s="1073"/>
      <c r="C23" s="1074" t="s">
        <v>62</v>
      </c>
      <c r="D23" s="742" t="s">
        <v>61</v>
      </c>
      <c r="E23" s="720">
        <v>22.3</v>
      </c>
      <c r="F23" s="728">
        <v>13</v>
      </c>
      <c r="G23" s="635"/>
      <c r="H23" s="635"/>
      <c r="I23" s="635"/>
      <c r="J23" s="635"/>
      <c r="K23" s="635"/>
      <c r="L23" s="635"/>
    </row>
    <row r="24" spans="2:12" ht="42" x14ac:dyDescent="0.25">
      <c r="B24" s="1073"/>
      <c r="C24" s="1075"/>
      <c r="D24" s="742" t="s">
        <v>841</v>
      </c>
      <c r="E24" s="720">
        <v>1</v>
      </c>
      <c r="F24" s="728">
        <v>0.25</v>
      </c>
      <c r="G24" s="635"/>
      <c r="H24" s="635"/>
      <c r="I24" s="635"/>
      <c r="J24" s="635"/>
      <c r="K24" s="635"/>
      <c r="L24" s="635"/>
    </row>
    <row r="25" spans="2:12" ht="23.25" x14ac:dyDescent="0.25">
      <c r="B25" s="1073"/>
      <c r="C25" s="719" t="s">
        <v>417</v>
      </c>
      <c r="D25" s="742" t="s">
        <v>735</v>
      </c>
      <c r="E25" s="720">
        <v>0</v>
      </c>
      <c r="F25" s="728">
        <v>0</v>
      </c>
      <c r="G25" s="635"/>
      <c r="H25" s="635"/>
      <c r="I25" s="635"/>
      <c r="J25" s="635"/>
      <c r="K25" s="635"/>
      <c r="L25" s="635"/>
    </row>
    <row r="26" spans="2:12" ht="23.25" x14ac:dyDescent="0.25">
      <c r="B26" s="1073"/>
      <c r="C26" s="1074" t="s">
        <v>277</v>
      </c>
      <c r="D26" s="742" t="s">
        <v>610</v>
      </c>
      <c r="E26" s="720">
        <v>0.6</v>
      </c>
      <c r="F26" s="728">
        <v>0.06</v>
      </c>
      <c r="G26" s="635"/>
      <c r="H26" s="635"/>
      <c r="I26" s="635"/>
      <c r="J26" s="635"/>
      <c r="K26" s="635"/>
      <c r="L26" s="635"/>
    </row>
    <row r="27" spans="2:12" ht="23.25" x14ac:dyDescent="0.25">
      <c r="B27" s="1073"/>
      <c r="C27" s="1075"/>
      <c r="D27" s="742" t="s">
        <v>612</v>
      </c>
      <c r="E27" s="720">
        <v>0.2</v>
      </c>
      <c r="F27" s="728">
        <v>0.04</v>
      </c>
      <c r="G27" s="635"/>
      <c r="H27" s="635"/>
      <c r="I27" s="635"/>
      <c r="J27" s="635"/>
      <c r="K27" s="635"/>
      <c r="L27" s="635"/>
    </row>
    <row r="28" spans="2:12" ht="23.25" x14ac:dyDescent="0.25">
      <c r="B28" s="1073"/>
      <c r="C28" s="1075"/>
      <c r="D28" s="742" t="s">
        <v>781</v>
      </c>
      <c r="E28" s="720">
        <v>6</v>
      </c>
      <c r="F28" s="728">
        <v>0</v>
      </c>
      <c r="G28" s="635"/>
      <c r="H28" s="635"/>
      <c r="I28" s="635"/>
      <c r="J28" s="635"/>
      <c r="K28" s="635"/>
      <c r="L28" s="635"/>
    </row>
    <row r="29" spans="2:12" ht="42" x14ac:dyDescent="0.25">
      <c r="B29" s="1073"/>
      <c r="C29" s="1075"/>
      <c r="D29" s="742" t="s">
        <v>775</v>
      </c>
      <c r="E29" s="737">
        <v>1</v>
      </c>
      <c r="F29" s="728">
        <v>0.25</v>
      </c>
      <c r="G29" s="635"/>
      <c r="H29" s="635"/>
      <c r="I29" s="635"/>
      <c r="J29" s="635"/>
      <c r="K29" s="635"/>
      <c r="L29" s="635"/>
    </row>
    <row r="30" spans="2:12" ht="23.25" x14ac:dyDescent="0.25">
      <c r="B30" s="1073"/>
      <c r="C30" s="719" t="s">
        <v>647</v>
      </c>
      <c r="D30" s="742" t="s">
        <v>602</v>
      </c>
      <c r="E30" s="736">
        <v>1</v>
      </c>
      <c r="F30" s="728">
        <v>0</v>
      </c>
      <c r="G30" s="635"/>
      <c r="H30" s="635"/>
      <c r="I30" s="635"/>
      <c r="J30" s="635"/>
      <c r="K30" s="635"/>
      <c r="L30" s="635"/>
    </row>
    <row r="31" spans="2:12" ht="42" x14ac:dyDescent="0.25">
      <c r="B31" s="1073"/>
      <c r="C31" s="719" t="s">
        <v>670</v>
      </c>
      <c r="D31" s="742" t="s">
        <v>747</v>
      </c>
      <c r="E31" s="736">
        <v>1</v>
      </c>
      <c r="F31" s="728">
        <v>1</v>
      </c>
      <c r="G31" s="635"/>
      <c r="H31" s="635"/>
      <c r="I31" s="635"/>
      <c r="J31" s="635"/>
      <c r="K31" s="635"/>
      <c r="L31" s="635"/>
    </row>
    <row r="32" spans="2:12" ht="23.25" x14ac:dyDescent="0.25">
      <c r="B32" s="1072" t="s">
        <v>77</v>
      </c>
      <c r="C32" s="719" t="s">
        <v>174</v>
      </c>
      <c r="D32" s="742" t="s">
        <v>425</v>
      </c>
      <c r="E32" s="736">
        <v>1</v>
      </c>
      <c r="F32" s="728">
        <v>0.25</v>
      </c>
      <c r="G32" s="635"/>
      <c r="H32" s="635"/>
      <c r="I32" s="635"/>
      <c r="J32" s="635"/>
      <c r="K32" s="635"/>
      <c r="L32" s="635"/>
    </row>
    <row r="33" spans="2:12" ht="42" x14ac:dyDescent="0.25">
      <c r="B33" s="1073"/>
      <c r="C33" s="1074" t="s">
        <v>92</v>
      </c>
      <c r="D33" s="742" t="s">
        <v>94</v>
      </c>
      <c r="E33" s="723">
        <v>4000</v>
      </c>
      <c r="F33" s="729">
        <v>584</v>
      </c>
      <c r="G33" s="635"/>
      <c r="H33" s="635"/>
      <c r="I33" s="635"/>
      <c r="J33" s="635"/>
      <c r="K33" s="635"/>
      <c r="L33" s="635"/>
    </row>
    <row r="34" spans="2:12" ht="42" x14ac:dyDescent="0.25">
      <c r="B34" s="1073"/>
      <c r="C34" s="1075"/>
      <c r="D34" s="742" t="s">
        <v>95</v>
      </c>
      <c r="E34" s="720">
        <v>1</v>
      </c>
      <c r="F34" s="728">
        <v>0.05</v>
      </c>
      <c r="G34" s="635"/>
      <c r="H34" s="635"/>
      <c r="I34" s="635"/>
      <c r="J34" s="635"/>
      <c r="K34" s="635"/>
      <c r="L34" s="635"/>
    </row>
    <row r="35" spans="2:12" ht="42" x14ac:dyDescent="0.25">
      <c r="B35" s="1073"/>
      <c r="C35" s="1074" t="s">
        <v>102</v>
      </c>
      <c r="D35" s="742" t="s">
        <v>415</v>
      </c>
      <c r="E35" s="720">
        <v>2</v>
      </c>
      <c r="F35" s="728">
        <v>0</v>
      </c>
      <c r="G35" s="635"/>
      <c r="H35" s="635"/>
      <c r="I35" s="635"/>
      <c r="J35" s="635"/>
      <c r="K35" s="635"/>
      <c r="L35" s="635"/>
    </row>
    <row r="36" spans="2:12" ht="23.25" x14ac:dyDescent="0.25">
      <c r="B36" s="1073"/>
      <c r="C36" s="1075"/>
      <c r="D36" s="742" t="s">
        <v>310</v>
      </c>
      <c r="E36" s="721">
        <v>0.82</v>
      </c>
      <c r="F36" s="725">
        <v>0.83340000000000003</v>
      </c>
      <c r="G36" s="635"/>
      <c r="H36" s="635"/>
      <c r="I36" s="635"/>
      <c r="J36" s="635"/>
      <c r="K36" s="635"/>
      <c r="L36" s="635"/>
    </row>
    <row r="37" spans="2:12" ht="23.25" x14ac:dyDescent="0.25">
      <c r="B37" s="1073"/>
      <c r="C37" s="1075"/>
      <c r="D37" s="742" t="s">
        <v>839</v>
      </c>
      <c r="E37" s="735">
        <v>1</v>
      </c>
      <c r="F37" s="725">
        <v>0.2</v>
      </c>
      <c r="G37" s="635"/>
      <c r="H37" s="635"/>
      <c r="I37" s="635"/>
      <c r="J37" s="635"/>
      <c r="K37" s="635"/>
      <c r="L37" s="635"/>
    </row>
    <row r="38" spans="2:12" ht="42" x14ac:dyDescent="0.25">
      <c r="B38" s="1073"/>
      <c r="C38" s="1075"/>
      <c r="D38" s="742" t="s">
        <v>428</v>
      </c>
      <c r="E38" s="736">
        <v>1</v>
      </c>
      <c r="F38" s="725">
        <v>0</v>
      </c>
      <c r="G38" s="635"/>
      <c r="H38" s="635"/>
      <c r="I38" s="635"/>
      <c r="J38" s="635"/>
      <c r="K38" s="635"/>
      <c r="L38" s="635"/>
    </row>
    <row r="39" spans="2:12" ht="23.25" x14ac:dyDescent="0.25">
      <c r="B39" s="1073"/>
      <c r="C39" s="1074" t="s">
        <v>78</v>
      </c>
      <c r="D39" s="742" t="s">
        <v>76</v>
      </c>
      <c r="E39" s="720">
        <v>6</v>
      </c>
      <c r="F39" s="728">
        <v>0</v>
      </c>
      <c r="G39" s="635"/>
      <c r="H39" s="635"/>
      <c r="I39" s="635"/>
      <c r="J39" s="635"/>
      <c r="K39" s="635"/>
      <c r="L39" s="635"/>
    </row>
    <row r="40" spans="2:12" ht="23.25" x14ac:dyDescent="0.25">
      <c r="B40" s="1073"/>
      <c r="C40" s="1075"/>
      <c r="D40" s="742" t="s">
        <v>84</v>
      </c>
      <c r="E40" s="720">
        <v>13</v>
      </c>
      <c r="F40" s="728">
        <v>0</v>
      </c>
      <c r="G40" s="635"/>
      <c r="H40" s="635"/>
      <c r="I40" s="635"/>
      <c r="J40" s="635"/>
      <c r="K40" s="635"/>
      <c r="L40" s="635"/>
    </row>
    <row r="41" spans="2:12" ht="23.25" x14ac:dyDescent="0.25">
      <c r="B41" s="1073"/>
      <c r="C41" s="1075"/>
      <c r="D41" s="742" t="s">
        <v>353</v>
      </c>
      <c r="E41" s="720">
        <v>4</v>
      </c>
      <c r="F41" s="728">
        <v>0</v>
      </c>
      <c r="G41" s="635"/>
      <c r="H41" s="635"/>
      <c r="I41" s="635"/>
      <c r="J41" s="635"/>
      <c r="K41" s="635"/>
      <c r="L41" s="635"/>
    </row>
    <row r="42" spans="2:12" ht="23.25" x14ac:dyDescent="0.25">
      <c r="B42" s="1073"/>
      <c r="C42" s="1075"/>
      <c r="D42" s="742" t="s">
        <v>607</v>
      </c>
      <c r="E42" s="720">
        <v>0.5</v>
      </c>
      <c r="F42" s="728">
        <v>0.1</v>
      </c>
      <c r="G42" s="635"/>
      <c r="H42" s="635"/>
      <c r="I42" s="635"/>
      <c r="J42" s="635"/>
      <c r="K42" s="635"/>
      <c r="L42" s="635"/>
    </row>
    <row r="43" spans="2:12" ht="42" x14ac:dyDescent="0.25">
      <c r="B43" s="1073"/>
      <c r="C43" s="1074" t="s">
        <v>85</v>
      </c>
      <c r="D43" s="742" t="s">
        <v>90</v>
      </c>
      <c r="E43" s="721">
        <v>0.86699999999999999</v>
      </c>
      <c r="F43" s="725">
        <v>0.92</v>
      </c>
      <c r="G43" s="635"/>
      <c r="H43" s="635"/>
      <c r="I43" s="635"/>
      <c r="J43" s="635"/>
      <c r="K43" s="635"/>
      <c r="L43" s="635"/>
    </row>
    <row r="44" spans="2:12" ht="23.25" x14ac:dyDescent="0.25">
      <c r="B44" s="1073"/>
      <c r="C44" s="1075"/>
      <c r="D44" s="742" t="s">
        <v>297</v>
      </c>
      <c r="E44" s="721">
        <v>1</v>
      </c>
      <c r="F44" s="725">
        <v>1</v>
      </c>
      <c r="G44" s="635"/>
      <c r="H44" s="635"/>
      <c r="I44" s="635"/>
      <c r="J44" s="635"/>
      <c r="K44" s="635"/>
      <c r="L44" s="635"/>
    </row>
    <row r="45" spans="2:12" ht="42" x14ac:dyDescent="0.25">
      <c r="B45" s="1072" t="s">
        <v>89</v>
      </c>
      <c r="C45" s="719" t="s">
        <v>92</v>
      </c>
      <c r="D45" s="742" t="s">
        <v>91</v>
      </c>
      <c r="E45" s="720">
        <v>2</v>
      </c>
      <c r="F45" s="728">
        <v>0</v>
      </c>
      <c r="G45" s="635"/>
      <c r="H45" s="635"/>
      <c r="I45" s="635"/>
      <c r="J45" s="635"/>
      <c r="K45" s="635"/>
      <c r="L45" s="635"/>
    </row>
    <row r="46" spans="2:12" ht="46.5" x14ac:dyDescent="0.25">
      <c r="B46" s="1073"/>
      <c r="C46" s="719" t="s">
        <v>102</v>
      </c>
      <c r="D46" s="742" t="s">
        <v>426</v>
      </c>
      <c r="E46" s="721">
        <v>0.82</v>
      </c>
      <c r="F46" s="725">
        <v>0.9</v>
      </c>
      <c r="G46" s="635"/>
      <c r="H46" s="635"/>
      <c r="I46" s="635"/>
      <c r="J46" s="635"/>
      <c r="K46" s="635"/>
      <c r="L46" s="635"/>
    </row>
    <row r="47" spans="2:12" ht="23.25" x14ac:dyDescent="0.25">
      <c r="B47" s="1073"/>
      <c r="C47" s="719" t="s">
        <v>78</v>
      </c>
      <c r="D47" s="742" t="s">
        <v>842</v>
      </c>
      <c r="E47" s="721">
        <v>1</v>
      </c>
      <c r="F47" s="725">
        <v>1</v>
      </c>
      <c r="G47" s="635"/>
      <c r="H47" s="635"/>
      <c r="I47" s="635"/>
      <c r="J47" s="635"/>
      <c r="K47" s="635"/>
      <c r="L47" s="635"/>
    </row>
    <row r="48" spans="2:12" ht="46.5" x14ac:dyDescent="0.25">
      <c r="B48" s="1073"/>
      <c r="C48" s="719" t="s">
        <v>85</v>
      </c>
      <c r="D48" s="742" t="s">
        <v>88</v>
      </c>
      <c r="E48" s="720">
        <v>800</v>
      </c>
      <c r="F48" s="728">
        <v>0</v>
      </c>
      <c r="G48" s="635"/>
      <c r="H48" s="635"/>
      <c r="I48" s="635"/>
      <c r="J48" s="635"/>
      <c r="K48" s="635"/>
      <c r="L48" s="635"/>
    </row>
    <row r="49" spans="2:12" x14ac:dyDescent="0.25">
      <c r="B49" s="1052" t="s">
        <v>646</v>
      </c>
      <c r="C49" s="1053"/>
      <c r="D49" s="1053"/>
      <c r="E49" s="1053"/>
      <c r="F49" s="1053"/>
      <c r="G49" s="635"/>
      <c r="H49" s="635"/>
      <c r="I49" s="635"/>
      <c r="J49" s="635"/>
      <c r="K49" s="635"/>
      <c r="L49" s="635"/>
    </row>
    <row r="50" spans="2:12" ht="15" hidden="1" customHeight="1" x14ac:dyDescent="0.25">
      <c r="E50" s="117"/>
      <c r="F50"/>
    </row>
    <row r="51" spans="2:12" x14ac:dyDescent="0.25">
      <c r="E51" s="117"/>
      <c r="F51"/>
    </row>
    <row r="52" spans="2:12" x14ac:dyDescent="0.25">
      <c r="E52" s="117"/>
      <c r="F52"/>
    </row>
    <row r="53" spans="2:12" x14ac:dyDescent="0.25">
      <c r="E53" s="117"/>
      <c r="F53"/>
    </row>
    <row r="54" spans="2:12" x14ac:dyDescent="0.25">
      <c r="E54" s="117"/>
      <c r="F54"/>
    </row>
    <row r="55" spans="2:12" x14ac:dyDescent="0.25">
      <c r="E55" s="117"/>
      <c r="F55"/>
    </row>
    <row r="56" spans="2:12" x14ac:dyDescent="0.25">
      <c r="E56" s="117"/>
      <c r="F56"/>
    </row>
    <row r="57" spans="2:12" x14ac:dyDescent="0.25">
      <c r="E57" s="117"/>
      <c r="F57"/>
    </row>
    <row r="58" spans="2:12" x14ac:dyDescent="0.25">
      <c r="E58" s="117"/>
      <c r="F58"/>
    </row>
    <row r="59" spans="2:12" ht="15" hidden="1" customHeight="1" x14ac:dyDescent="0.25">
      <c r="E59" s="117"/>
      <c r="F59"/>
    </row>
    <row r="60" spans="2:12" ht="15" hidden="1" customHeight="1" x14ac:dyDescent="0.25">
      <c r="E60" s="117"/>
      <c r="F60"/>
    </row>
    <row r="61" spans="2:12" x14ac:dyDescent="0.25">
      <c r="E61" s="117"/>
      <c r="F61"/>
    </row>
    <row r="62" spans="2:12" ht="15" hidden="1" customHeight="1" x14ac:dyDescent="0.25">
      <c r="E62" s="117"/>
      <c r="F62"/>
    </row>
    <row r="63" spans="2:12" ht="15" hidden="1" customHeight="1" x14ac:dyDescent="0.25">
      <c r="E63" s="117"/>
      <c r="F63"/>
    </row>
    <row r="64" spans="2:12" ht="15" hidden="1" customHeight="1" x14ac:dyDescent="0.25">
      <c r="E64" s="117"/>
      <c r="F64"/>
    </row>
    <row r="65" spans="5:6" ht="15" hidden="1" customHeight="1" x14ac:dyDescent="0.25">
      <c r="E65" s="117"/>
      <c r="F65"/>
    </row>
    <row r="66" spans="5:6" ht="15" hidden="1" customHeight="1" x14ac:dyDescent="0.25">
      <c r="E66" s="117"/>
      <c r="F66"/>
    </row>
    <row r="67" spans="5:6" ht="15" hidden="1" customHeight="1" x14ac:dyDescent="0.25">
      <c r="E67" s="117"/>
      <c r="F67"/>
    </row>
    <row r="68" spans="5:6" ht="15" hidden="1" customHeight="1" x14ac:dyDescent="0.25">
      <c r="E68" s="117"/>
      <c r="F68"/>
    </row>
    <row r="69" spans="5:6" ht="15" hidden="1" customHeight="1" x14ac:dyDescent="0.25">
      <c r="E69" s="117"/>
      <c r="F69"/>
    </row>
    <row r="70" spans="5:6" ht="15" hidden="1" customHeight="1" x14ac:dyDescent="0.25">
      <c r="E70" s="117"/>
      <c r="F70"/>
    </row>
    <row r="71" spans="5:6" ht="15" hidden="1" customHeight="1" x14ac:dyDescent="0.25">
      <c r="E71" s="117"/>
      <c r="F71"/>
    </row>
    <row r="72" spans="5:6" ht="15" hidden="1" customHeight="1" x14ac:dyDescent="0.25">
      <c r="E72" s="117"/>
      <c r="F72"/>
    </row>
    <row r="73" spans="5:6" ht="15" hidden="1" customHeight="1" x14ac:dyDescent="0.25">
      <c r="E73" s="117"/>
      <c r="F73"/>
    </row>
    <row r="74" spans="5:6" ht="15" hidden="1" customHeight="1" x14ac:dyDescent="0.25">
      <c r="E74" s="117"/>
      <c r="F74"/>
    </row>
    <row r="75" spans="5:6" ht="15" hidden="1" customHeight="1" x14ac:dyDescent="0.25">
      <c r="E75" s="117"/>
      <c r="F75"/>
    </row>
    <row r="76" spans="5:6" ht="15" hidden="1" customHeight="1" x14ac:dyDescent="0.25">
      <c r="E76" s="117"/>
      <c r="F76"/>
    </row>
    <row r="77" spans="5:6" ht="15" hidden="1" customHeight="1" x14ac:dyDescent="0.25">
      <c r="E77" s="117"/>
      <c r="F77"/>
    </row>
    <row r="78" spans="5:6" ht="15" hidden="1" customHeight="1" x14ac:dyDescent="0.25">
      <c r="E78" s="117"/>
      <c r="F78"/>
    </row>
    <row r="79" spans="5:6" ht="15" hidden="1" customHeight="1" x14ac:dyDescent="0.25">
      <c r="E79" s="117"/>
      <c r="F79"/>
    </row>
    <row r="80" spans="5:6" ht="15" hidden="1" customHeight="1" x14ac:dyDescent="0.25">
      <c r="E80" s="117"/>
      <c r="F80"/>
    </row>
    <row r="81" spans="5:6" ht="15" hidden="1" customHeight="1" x14ac:dyDescent="0.25">
      <c r="E81" s="117"/>
      <c r="F81"/>
    </row>
    <row r="82" spans="5:6" ht="15" hidden="1" customHeight="1" x14ac:dyDescent="0.25">
      <c r="E82" s="117"/>
      <c r="F82"/>
    </row>
    <row r="83" spans="5:6" ht="15" hidden="1" customHeight="1" x14ac:dyDescent="0.25">
      <c r="E83" s="117"/>
      <c r="F83"/>
    </row>
    <row r="84" spans="5:6" ht="15" hidden="1" customHeight="1" x14ac:dyDescent="0.25">
      <c r="E84" s="117"/>
      <c r="F84"/>
    </row>
    <row r="85" spans="5:6" ht="15" hidden="1" customHeight="1" x14ac:dyDescent="0.25">
      <c r="E85" s="117"/>
      <c r="F85"/>
    </row>
    <row r="86" spans="5:6" ht="15" hidden="1" customHeight="1" x14ac:dyDescent="0.25">
      <c r="E86" s="117"/>
      <c r="F86"/>
    </row>
    <row r="87" spans="5:6" ht="15" hidden="1" customHeight="1" x14ac:dyDescent="0.25">
      <c r="E87" s="117"/>
      <c r="F87"/>
    </row>
    <row r="88" spans="5:6" ht="15" hidden="1" customHeight="1" x14ac:dyDescent="0.25">
      <c r="E88" s="117"/>
      <c r="F88"/>
    </row>
    <row r="89" spans="5:6" ht="15" hidden="1" customHeight="1" x14ac:dyDescent="0.25">
      <c r="E89" s="117"/>
      <c r="F89"/>
    </row>
    <row r="90" spans="5:6" ht="15" hidden="1" customHeight="1" x14ac:dyDescent="0.25">
      <c r="E90" s="117"/>
      <c r="F90"/>
    </row>
    <row r="91" spans="5:6" ht="15" hidden="1" customHeight="1" x14ac:dyDescent="0.25">
      <c r="E91" s="117"/>
      <c r="F91"/>
    </row>
    <row r="92" spans="5:6" ht="15" hidden="1" customHeight="1" x14ac:dyDescent="0.25">
      <c r="E92" s="117"/>
      <c r="F92"/>
    </row>
    <row r="93" spans="5:6" ht="15" hidden="1" customHeight="1" x14ac:dyDescent="0.25">
      <c r="E93" s="117"/>
      <c r="F93"/>
    </row>
    <row r="94" spans="5:6" ht="15" hidden="1" customHeight="1" x14ac:dyDescent="0.25">
      <c r="E94" s="117"/>
      <c r="F94"/>
    </row>
    <row r="95" spans="5:6" ht="15" hidden="1" customHeight="1" x14ac:dyDescent="0.25">
      <c r="E95" s="117"/>
      <c r="F95"/>
    </row>
    <row r="96" spans="5:6" ht="15" hidden="1" customHeight="1" x14ac:dyDescent="0.25">
      <c r="E96" s="117"/>
      <c r="F96"/>
    </row>
    <row r="97" spans="5:6" ht="15" hidden="1" customHeight="1" x14ac:dyDescent="0.25">
      <c r="E97" s="117"/>
      <c r="F97"/>
    </row>
    <row r="98" spans="5:6" ht="15" hidden="1" customHeight="1" x14ac:dyDescent="0.25">
      <c r="E98" s="117"/>
      <c r="F98"/>
    </row>
    <row r="99" spans="5:6" ht="15" hidden="1" customHeight="1" x14ac:dyDescent="0.25">
      <c r="E99" s="117"/>
      <c r="F99"/>
    </row>
    <row r="100" spans="5:6" ht="15" hidden="1" customHeight="1" x14ac:dyDescent="0.25">
      <c r="E100" s="117"/>
      <c r="F100"/>
    </row>
    <row r="101" spans="5:6" ht="15" hidden="1" customHeight="1" x14ac:dyDescent="0.25">
      <c r="E101" s="117"/>
      <c r="F101"/>
    </row>
    <row r="102" spans="5:6" ht="15" hidden="1" customHeight="1" x14ac:dyDescent="0.25">
      <c r="E102" s="117"/>
      <c r="F102"/>
    </row>
    <row r="103" spans="5:6" ht="15" hidden="1" customHeight="1" x14ac:dyDescent="0.25">
      <c r="E103" s="117"/>
      <c r="F103"/>
    </row>
    <row r="104" spans="5:6" ht="15" hidden="1" customHeight="1" x14ac:dyDescent="0.25">
      <c r="E104" s="117"/>
      <c r="F104"/>
    </row>
    <row r="105" spans="5:6" ht="15" hidden="1" customHeight="1" x14ac:dyDescent="0.25">
      <c r="E105" s="117"/>
      <c r="F105"/>
    </row>
    <row r="106" spans="5:6" ht="15" hidden="1" customHeight="1" x14ac:dyDescent="0.25">
      <c r="E106" s="117"/>
      <c r="F106"/>
    </row>
    <row r="107" spans="5:6" ht="15" hidden="1" customHeight="1" x14ac:dyDescent="0.25">
      <c r="E107" s="117"/>
      <c r="F107"/>
    </row>
    <row r="108" spans="5:6" ht="15" hidden="1" customHeight="1" x14ac:dyDescent="0.25">
      <c r="E108" s="117"/>
      <c r="F108"/>
    </row>
    <row r="109" spans="5:6" ht="15" hidden="1" customHeight="1" x14ac:dyDescent="0.25">
      <c r="E109" s="117"/>
      <c r="F109"/>
    </row>
    <row r="110" spans="5:6" ht="15" hidden="1" customHeight="1" x14ac:dyDescent="0.25">
      <c r="E110" s="117"/>
      <c r="F110"/>
    </row>
    <row r="111" spans="5:6" ht="15" hidden="1" customHeight="1" x14ac:dyDescent="0.25">
      <c r="E111" s="117"/>
      <c r="F111"/>
    </row>
    <row r="112" spans="5:6" ht="15" hidden="1" customHeight="1" x14ac:dyDescent="0.25">
      <c r="E112" s="117"/>
      <c r="F112"/>
    </row>
    <row r="113" spans="5:6" ht="15" hidden="1" customHeight="1" x14ac:dyDescent="0.25">
      <c r="E113" s="117"/>
      <c r="F113"/>
    </row>
    <row r="114" spans="5:6" ht="15" hidden="1" customHeight="1" x14ac:dyDescent="0.25">
      <c r="E114" s="117"/>
      <c r="F114"/>
    </row>
    <row r="115" spans="5:6" ht="15" hidden="1" customHeight="1" x14ac:dyDescent="0.25">
      <c r="E115" s="117"/>
      <c r="F115"/>
    </row>
    <row r="116" spans="5:6" ht="15" hidden="1" customHeight="1" x14ac:dyDescent="0.25">
      <c r="E116" s="117"/>
      <c r="F116"/>
    </row>
    <row r="117" spans="5:6" ht="15" hidden="1" customHeight="1" x14ac:dyDescent="0.25">
      <c r="E117" s="117"/>
      <c r="F117"/>
    </row>
    <row r="118" spans="5:6" ht="15" hidden="1" customHeight="1" x14ac:dyDescent="0.25">
      <c r="E118" s="117"/>
      <c r="F118"/>
    </row>
    <row r="119" spans="5:6" ht="15" hidden="1" customHeight="1" x14ac:dyDescent="0.25">
      <c r="E119" s="117"/>
      <c r="F119"/>
    </row>
    <row r="120" spans="5:6" ht="15" hidden="1" customHeight="1" x14ac:dyDescent="0.25">
      <c r="E120" s="117"/>
      <c r="F120"/>
    </row>
    <row r="121" spans="5:6" ht="15" hidden="1" customHeight="1" x14ac:dyDescent="0.25">
      <c r="E121" s="117"/>
      <c r="F121"/>
    </row>
    <row r="122" spans="5:6" ht="15" hidden="1" customHeight="1" x14ac:dyDescent="0.25">
      <c r="E122" s="117"/>
      <c r="F122"/>
    </row>
    <row r="123" spans="5:6" ht="15" hidden="1" customHeight="1" x14ac:dyDescent="0.25">
      <c r="E123" s="117"/>
      <c r="F123"/>
    </row>
    <row r="124" spans="5:6" ht="15" hidden="1" customHeight="1" x14ac:dyDescent="0.25">
      <c r="E124" s="117"/>
      <c r="F124"/>
    </row>
    <row r="125" spans="5:6" ht="15" hidden="1" customHeight="1" x14ac:dyDescent="0.25">
      <c r="E125" s="117"/>
      <c r="F125"/>
    </row>
    <row r="126" spans="5:6" ht="15" hidden="1" customHeight="1" x14ac:dyDescent="0.25">
      <c r="E126" s="117"/>
      <c r="F126"/>
    </row>
    <row r="127" spans="5:6" ht="15" hidden="1" customHeight="1" x14ac:dyDescent="0.25">
      <c r="E127" s="117"/>
      <c r="F127"/>
    </row>
    <row r="128" spans="5:6" ht="15" hidden="1" customHeight="1" x14ac:dyDescent="0.25">
      <c r="E128" s="117"/>
      <c r="F128"/>
    </row>
    <row r="129" spans="5:6" ht="15" hidden="1" customHeight="1" x14ac:dyDescent="0.25">
      <c r="E129" s="117"/>
      <c r="F129"/>
    </row>
    <row r="130" spans="5:6" ht="15" hidden="1" customHeight="1" x14ac:dyDescent="0.25">
      <c r="E130" s="117"/>
      <c r="F130"/>
    </row>
    <row r="131" spans="5:6" ht="15" hidden="1" customHeight="1" x14ac:dyDescent="0.25">
      <c r="E131" s="117"/>
      <c r="F131"/>
    </row>
    <row r="132" spans="5:6" ht="15" hidden="1" customHeight="1" x14ac:dyDescent="0.25">
      <c r="E132" s="117"/>
      <c r="F132"/>
    </row>
    <row r="133" spans="5:6" ht="15" hidden="1" customHeight="1" x14ac:dyDescent="0.25">
      <c r="E133" s="117"/>
      <c r="F133"/>
    </row>
    <row r="134" spans="5:6" ht="15" hidden="1" customHeight="1" x14ac:dyDescent="0.25">
      <c r="E134" s="117"/>
      <c r="F134"/>
    </row>
    <row r="135" spans="5:6" ht="15" hidden="1" customHeight="1" x14ac:dyDescent="0.25">
      <c r="E135" s="117"/>
      <c r="F135"/>
    </row>
    <row r="136" spans="5:6" ht="15" hidden="1" customHeight="1" x14ac:dyDescent="0.25">
      <c r="E136" s="117"/>
      <c r="F136"/>
    </row>
    <row r="137" spans="5:6" ht="15" hidden="1" customHeight="1" x14ac:dyDescent="0.25">
      <c r="E137" s="117"/>
      <c r="F137"/>
    </row>
    <row r="138" spans="5:6" ht="15" hidden="1" customHeight="1" x14ac:dyDescent="0.25">
      <c r="E138" s="117"/>
      <c r="F138"/>
    </row>
    <row r="139" spans="5:6" ht="15" hidden="1" customHeight="1" x14ac:dyDescent="0.25">
      <c r="E139" s="117"/>
      <c r="F139"/>
    </row>
    <row r="140" spans="5:6" ht="15" hidden="1" customHeight="1" x14ac:dyDescent="0.25">
      <c r="E140" s="117"/>
      <c r="F140"/>
    </row>
    <row r="141" spans="5:6" ht="15" hidden="1" customHeight="1" x14ac:dyDescent="0.25">
      <c r="E141" s="117"/>
      <c r="F141"/>
    </row>
    <row r="142" spans="5:6" ht="15" hidden="1" customHeight="1" x14ac:dyDescent="0.25">
      <c r="E142" s="117"/>
      <c r="F142"/>
    </row>
    <row r="143" spans="5:6" ht="15" hidden="1" customHeight="1" x14ac:dyDescent="0.25">
      <c r="E143" s="117"/>
      <c r="F143"/>
    </row>
    <row r="144" spans="5:6" ht="15" hidden="1" customHeight="1" x14ac:dyDescent="0.25">
      <c r="E144" s="117"/>
      <c r="F144"/>
    </row>
    <row r="145" spans="5:6" ht="15" hidden="1" customHeight="1" x14ac:dyDescent="0.25">
      <c r="E145" s="117"/>
      <c r="F145"/>
    </row>
    <row r="146" spans="5:6" ht="15" hidden="1" customHeight="1" x14ac:dyDescent="0.25">
      <c r="E146" s="117"/>
      <c r="F146"/>
    </row>
    <row r="147" spans="5:6" ht="15" hidden="1" customHeight="1" x14ac:dyDescent="0.25">
      <c r="E147" s="117"/>
      <c r="F147"/>
    </row>
    <row r="148" spans="5:6" ht="15" hidden="1" customHeight="1" x14ac:dyDescent="0.25">
      <c r="E148" s="117"/>
      <c r="F148"/>
    </row>
    <row r="149" spans="5:6" ht="15" hidden="1" customHeight="1" x14ac:dyDescent="0.25">
      <c r="E149" s="117"/>
      <c r="F149"/>
    </row>
    <row r="150" spans="5:6" ht="15" hidden="1" customHeight="1" x14ac:dyDescent="0.25">
      <c r="E150" s="117"/>
      <c r="F150"/>
    </row>
    <row r="151" spans="5:6" ht="15" hidden="1" customHeight="1" x14ac:dyDescent="0.25">
      <c r="E151" s="117"/>
      <c r="F151"/>
    </row>
    <row r="152" spans="5:6" ht="15" hidden="1" customHeight="1" x14ac:dyDescent="0.25">
      <c r="E152" s="117"/>
      <c r="F152"/>
    </row>
    <row r="153" spans="5:6" ht="15" hidden="1" customHeight="1" x14ac:dyDescent="0.25">
      <c r="E153" s="117"/>
      <c r="F153"/>
    </row>
    <row r="154" spans="5:6" ht="15" hidden="1" customHeight="1" x14ac:dyDescent="0.25">
      <c r="E154" s="117"/>
      <c r="F154"/>
    </row>
    <row r="155" spans="5:6" ht="15" hidden="1" customHeight="1" x14ac:dyDescent="0.25">
      <c r="E155" s="117"/>
      <c r="F155"/>
    </row>
    <row r="156" spans="5:6" ht="15" hidden="1" customHeight="1" x14ac:dyDescent="0.25">
      <c r="E156" s="117"/>
      <c r="F156"/>
    </row>
    <row r="157" spans="5:6" ht="15" hidden="1" customHeight="1" x14ac:dyDescent="0.25">
      <c r="E157" s="117"/>
      <c r="F157"/>
    </row>
    <row r="158" spans="5:6" ht="15" hidden="1" customHeight="1" x14ac:dyDescent="0.25">
      <c r="E158" s="117"/>
      <c r="F158"/>
    </row>
    <row r="159" spans="5:6" ht="15" hidden="1" customHeight="1" x14ac:dyDescent="0.25">
      <c r="E159" s="117"/>
      <c r="F159"/>
    </row>
    <row r="160" spans="5:6" ht="15" hidden="1" customHeight="1" x14ac:dyDescent="0.25">
      <c r="E160" s="117"/>
      <c r="F160"/>
    </row>
    <row r="161" spans="5:6" ht="15" hidden="1" customHeight="1" x14ac:dyDescent="0.25">
      <c r="E161" s="117"/>
      <c r="F161"/>
    </row>
    <row r="162" spans="5:6" ht="15" hidden="1" customHeight="1" x14ac:dyDescent="0.25">
      <c r="E162" s="117"/>
      <c r="F162"/>
    </row>
    <row r="163" spans="5:6" ht="15" hidden="1" customHeight="1" x14ac:dyDescent="0.25">
      <c r="E163" s="117"/>
      <c r="F163"/>
    </row>
    <row r="164" spans="5:6" ht="15" hidden="1" customHeight="1" x14ac:dyDescent="0.25">
      <c r="E164" s="117"/>
      <c r="F164"/>
    </row>
    <row r="165" spans="5:6" ht="15" hidden="1" customHeight="1" x14ac:dyDescent="0.25">
      <c r="E165" s="117"/>
      <c r="F165"/>
    </row>
    <row r="166" spans="5:6" ht="15" hidden="1" customHeight="1" x14ac:dyDescent="0.25">
      <c r="E166" s="117"/>
      <c r="F166"/>
    </row>
    <row r="167" spans="5:6" ht="15" hidden="1" customHeight="1" x14ac:dyDescent="0.25">
      <c r="E167" s="117"/>
      <c r="F167"/>
    </row>
    <row r="168" spans="5:6" ht="15" hidden="1" customHeight="1" x14ac:dyDescent="0.25">
      <c r="E168" s="117"/>
      <c r="F168"/>
    </row>
    <row r="169" spans="5:6" ht="15" hidden="1" customHeight="1" x14ac:dyDescent="0.25">
      <c r="E169" s="117"/>
      <c r="F169"/>
    </row>
    <row r="170" spans="5:6" ht="15" hidden="1" customHeight="1" x14ac:dyDescent="0.25">
      <c r="E170" s="117"/>
      <c r="F170"/>
    </row>
    <row r="171" spans="5:6" ht="15" hidden="1" customHeight="1" x14ac:dyDescent="0.25">
      <c r="E171" s="117"/>
      <c r="F171"/>
    </row>
    <row r="172" spans="5:6" ht="15" hidden="1" customHeight="1" x14ac:dyDescent="0.25">
      <c r="E172" s="117"/>
      <c r="F172"/>
    </row>
    <row r="173" spans="5:6" ht="15" hidden="1" customHeight="1" x14ac:dyDescent="0.25">
      <c r="E173" s="117"/>
      <c r="F173"/>
    </row>
    <row r="174" spans="5:6" ht="15" hidden="1" customHeight="1" x14ac:dyDescent="0.25">
      <c r="E174" s="117"/>
      <c r="F174"/>
    </row>
    <row r="175" spans="5:6" ht="15" hidden="1" customHeight="1" x14ac:dyDescent="0.25">
      <c r="E175" s="117"/>
      <c r="F175"/>
    </row>
    <row r="176" spans="5:6" ht="15" hidden="1" customHeight="1" x14ac:dyDescent="0.25">
      <c r="E176" s="117"/>
      <c r="F176"/>
    </row>
    <row r="177" spans="5:6" ht="15" hidden="1" customHeight="1" x14ac:dyDescent="0.25">
      <c r="E177" s="117"/>
      <c r="F177"/>
    </row>
    <row r="178" spans="5:6" ht="15" hidden="1" customHeight="1" x14ac:dyDescent="0.25">
      <c r="E178" s="117"/>
      <c r="F178"/>
    </row>
    <row r="179" spans="5:6" ht="15" hidden="1" customHeight="1" x14ac:dyDescent="0.25">
      <c r="E179" s="117"/>
      <c r="F179"/>
    </row>
    <row r="180" spans="5:6" ht="15" hidden="1" customHeight="1" x14ac:dyDescent="0.25">
      <c r="E180" s="117"/>
      <c r="F180"/>
    </row>
    <row r="181" spans="5:6" ht="15" hidden="1" customHeight="1" x14ac:dyDescent="0.25">
      <c r="E181" s="117"/>
      <c r="F181"/>
    </row>
    <row r="182" spans="5:6" ht="15" hidden="1" customHeight="1" x14ac:dyDescent="0.25">
      <c r="E182" s="117"/>
      <c r="F182"/>
    </row>
    <row r="183" spans="5:6" ht="15" hidden="1" customHeight="1" x14ac:dyDescent="0.25">
      <c r="E183" s="117"/>
      <c r="F183"/>
    </row>
    <row r="184" spans="5:6" ht="15" hidden="1" customHeight="1" x14ac:dyDescent="0.25">
      <c r="E184" s="117"/>
      <c r="F184"/>
    </row>
    <row r="185" spans="5:6" ht="15" hidden="1" customHeight="1" x14ac:dyDescent="0.25">
      <c r="E185" s="117"/>
      <c r="F185"/>
    </row>
    <row r="186" spans="5:6" ht="15" hidden="1" customHeight="1" x14ac:dyDescent="0.25">
      <c r="E186" s="117"/>
      <c r="F186"/>
    </row>
    <row r="187" spans="5:6" ht="15" hidden="1" customHeight="1" x14ac:dyDescent="0.25">
      <c r="E187" s="117"/>
      <c r="F187"/>
    </row>
    <row r="188" spans="5:6" ht="15" hidden="1" customHeight="1" x14ac:dyDescent="0.25">
      <c r="E188" s="117"/>
      <c r="F188"/>
    </row>
    <row r="189" spans="5:6" ht="15" hidden="1" customHeight="1" x14ac:dyDescent="0.25">
      <c r="E189" s="117"/>
      <c r="F189"/>
    </row>
    <row r="190" spans="5:6" ht="15" hidden="1" customHeight="1" x14ac:dyDescent="0.25">
      <c r="E190" s="117"/>
      <c r="F190"/>
    </row>
    <row r="191" spans="5:6" ht="15" hidden="1" customHeight="1" x14ac:dyDescent="0.25">
      <c r="E191" s="117"/>
      <c r="F191"/>
    </row>
    <row r="192" spans="5:6" ht="15" hidden="1" customHeight="1" x14ac:dyDescent="0.25">
      <c r="E192" s="117"/>
      <c r="F192"/>
    </row>
    <row r="193" spans="5:6" ht="15" hidden="1" customHeight="1" x14ac:dyDescent="0.25">
      <c r="E193" s="117"/>
      <c r="F193"/>
    </row>
    <row r="194" spans="5:6" ht="15" hidden="1" customHeight="1" x14ac:dyDescent="0.25">
      <c r="E194" s="117"/>
      <c r="F194"/>
    </row>
    <row r="195" spans="5:6" ht="15" hidden="1" customHeight="1" x14ac:dyDescent="0.25">
      <c r="E195" s="117"/>
      <c r="F195"/>
    </row>
    <row r="196" spans="5:6" ht="15" hidden="1" customHeight="1" x14ac:dyDescent="0.25">
      <c r="E196" s="117"/>
      <c r="F196"/>
    </row>
    <row r="197" spans="5:6" ht="15" hidden="1" customHeight="1" x14ac:dyDescent="0.25">
      <c r="E197" s="117"/>
      <c r="F197"/>
    </row>
    <row r="198" spans="5:6" ht="15" hidden="1" customHeight="1" x14ac:dyDescent="0.25">
      <c r="E198" s="117"/>
      <c r="F198"/>
    </row>
    <row r="199" spans="5:6" x14ac:dyDescent="0.25"/>
  </sheetData>
  <sheetProtection algorithmName="SHA-512" hashValue="AwEF1Ss2/wNb/VrSjchmha0BIcprFsobcJaK0ItwukX5eq7txNAFzDDGwl5QrBxGB+dJu47OFsWH7r9dQNNRGA==" saltValue="WLMb8K3RzgxO9sQKEfuzuA==" spinCount="100000" sheet="1" objects="1" scenarios="1" selectLockedCells="1" selectUnlockedCells="1"/>
  <mergeCells count="16">
    <mergeCell ref="B2:F2"/>
    <mergeCell ref="B12:B31"/>
    <mergeCell ref="B32:B44"/>
    <mergeCell ref="B45:B48"/>
    <mergeCell ref="B49:F49"/>
    <mergeCell ref="C7:C11"/>
    <mergeCell ref="C16:C17"/>
    <mergeCell ref="C20:C22"/>
    <mergeCell ref="C23:C24"/>
    <mergeCell ref="C26:C29"/>
    <mergeCell ref="C33:C34"/>
    <mergeCell ref="C35:C38"/>
    <mergeCell ref="C39:C42"/>
    <mergeCell ref="C43:C44"/>
    <mergeCell ref="E10:E11"/>
    <mergeCell ref="B7:B11"/>
  </mergeCell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filterMode="1"/>
  <dimension ref="A1:BK78"/>
  <sheetViews>
    <sheetView showGridLines="0" zoomScale="85" zoomScaleNormal="85" workbookViewId="0">
      <selection activeCell="E7" sqref="E7"/>
    </sheetView>
  </sheetViews>
  <sheetFormatPr baseColWidth="10" defaultRowHeight="15" x14ac:dyDescent="0.25"/>
  <cols>
    <col min="1" max="2" width="26.85546875" style="173" customWidth="1"/>
    <col min="3" max="3" width="14" style="173" bestFit="1" customWidth="1"/>
    <col min="4" max="4" width="12.42578125" customWidth="1"/>
    <col min="5" max="5" width="50.42578125" style="7" customWidth="1"/>
    <col min="6" max="6" width="34.42578125" customWidth="1"/>
    <col min="7" max="7" width="31.85546875" customWidth="1"/>
    <col min="8" max="8" width="54.140625" style="173" customWidth="1"/>
    <col min="9" max="9" width="21.85546875" style="57" customWidth="1"/>
    <col min="10" max="10" width="16.28515625" style="57" customWidth="1"/>
    <col min="11" max="11" width="19.5703125" style="57" customWidth="1"/>
    <col min="12" max="12" width="17.85546875" style="57" customWidth="1"/>
    <col min="13" max="13" width="44" style="265" customWidth="1"/>
    <col min="14" max="14" width="26.42578125" style="62" customWidth="1"/>
    <col min="15" max="15" width="59.42578125" style="62" customWidth="1"/>
    <col min="16" max="16" width="25.85546875" style="62" customWidth="1"/>
    <col min="17" max="17" width="21.42578125" style="62" customWidth="1"/>
    <col min="18" max="18" width="25.85546875" style="62" customWidth="1"/>
    <col min="19" max="19" width="21" style="62" customWidth="1"/>
    <col min="20" max="20" width="17.5703125" style="62" customWidth="1"/>
    <col min="21" max="21" width="8.42578125" style="62" customWidth="1"/>
    <col min="22" max="22" width="24" style="62" customWidth="1"/>
    <col min="23" max="23" width="17.5703125" style="65" customWidth="1"/>
    <col min="24" max="24" width="11.5703125" style="65" customWidth="1"/>
    <col min="25" max="25" width="11" style="65" customWidth="1"/>
    <col min="26" max="26" width="13.7109375" style="69" customWidth="1"/>
    <col min="27" max="27" width="13.42578125" style="69" customWidth="1"/>
    <col min="28" max="28" width="13.85546875" style="69" customWidth="1"/>
    <col min="29" max="30" width="11" style="69" customWidth="1"/>
    <col min="31" max="31" width="20.85546875" style="69" customWidth="1"/>
    <col min="32" max="33" width="11" style="69" customWidth="1"/>
    <col min="34" max="35" width="11" style="74" customWidth="1"/>
    <col min="36" max="36" width="14.42578125" style="74" customWidth="1"/>
    <col min="37" max="37" width="21.42578125" style="74" bestFit="1" customWidth="1"/>
    <col min="38" max="38" width="22" style="74" bestFit="1" customWidth="1"/>
    <col min="39" max="39" width="11.7109375" style="168" customWidth="1"/>
    <col min="40" max="42" width="11.42578125" style="168" customWidth="1"/>
    <col min="43" max="45" width="11.42578125" style="171" customWidth="1"/>
    <col min="46" max="46" width="8.5703125" style="171" customWidth="1"/>
    <col min="47" max="47" width="40.85546875" style="91" customWidth="1"/>
    <col min="48" max="48" width="47.5703125" style="81" customWidth="1"/>
    <col min="49" max="49" width="44.5703125" style="81" customWidth="1"/>
    <col min="50" max="50" width="28.7109375" style="81" customWidth="1"/>
    <col min="51" max="51" width="10.5703125" customWidth="1"/>
    <col min="52" max="53" width="11.42578125" customWidth="1"/>
    <col min="54" max="54" width="15" bestFit="1" customWidth="1"/>
    <col min="55" max="55" width="20.42578125" bestFit="1" customWidth="1"/>
    <col min="56" max="56" width="20.42578125" customWidth="1"/>
    <col min="59" max="59" width="13.42578125" customWidth="1"/>
    <col min="62" max="62" width="12.42578125" customWidth="1"/>
    <col min="63" max="63" width="26.85546875" style="173" customWidth="1"/>
  </cols>
  <sheetData>
    <row r="1" spans="1:63" x14ac:dyDescent="0.25">
      <c r="A1" s="373">
        <v>4</v>
      </c>
      <c r="B1" s="612"/>
      <c r="C1" s="630"/>
      <c r="D1" s="6"/>
      <c r="E1" s="591">
        <v>1</v>
      </c>
      <c r="F1" s="6">
        <v>2</v>
      </c>
      <c r="G1" s="6">
        <v>3</v>
      </c>
      <c r="H1" s="590">
        <v>4</v>
      </c>
      <c r="I1" s="56">
        <v>5</v>
      </c>
      <c r="J1" s="56">
        <v>6</v>
      </c>
      <c r="K1" s="56">
        <v>7</v>
      </c>
      <c r="L1" s="56">
        <v>8</v>
      </c>
      <c r="M1" s="264">
        <v>9</v>
      </c>
      <c r="N1" s="61">
        <v>10</v>
      </c>
      <c r="O1" s="61">
        <v>11</v>
      </c>
      <c r="P1" s="61">
        <v>12</v>
      </c>
      <c r="Q1" s="61">
        <v>13</v>
      </c>
      <c r="R1" s="61">
        <v>14</v>
      </c>
      <c r="S1" s="61">
        <v>15</v>
      </c>
      <c r="T1" s="61">
        <v>16</v>
      </c>
      <c r="U1" s="61">
        <v>17</v>
      </c>
      <c r="V1" s="61">
        <v>18</v>
      </c>
      <c r="W1" s="64">
        <v>19</v>
      </c>
      <c r="X1" s="64">
        <v>20</v>
      </c>
      <c r="Y1" s="64">
        <v>21</v>
      </c>
      <c r="Z1" s="68">
        <v>22</v>
      </c>
      <c r="AA1" s="68">
        <v>23</v>
      </c>
      <c r="AB1" s="68">
        <v>24</v>
      </c>
      <c r="AC1" s="68">
        <v>25</v>
      </c>
      <c r="AD1" s="68">
        <v>26</v>
      </c>
      <c r="AE1" s="68">
        <v>27</v>
      </c>
      <c r="AF1" s="68">
        <v>28</v>
      </c>
      <c r="AG1" s="68">
        <v>29</v>
      </c>
      <c r="AH1" s="72">
        <v>30</v>
      </c>
      <c r="AI1" s="72">
        <v>31</v>
      </c>
      <c r="AJ1" s="72">
        <v>32</v>
      </c>
      <c r="AK1" s="72">
        <v>33</v>
      </c>
      <c r="AL1" s="72">
        <v>34</v>
      </c>
      <c r="AM1" s="75">
        <v>35</v>
      </c>
      <c r="AN1" s="75">
        <v>36</v>
      </c>
      <c r="AO1" s="75">
        <v>37</v>
      </c>
      <c r="AP1" s="75">
        <v>38</v>
      </c>
      <c r="AQ1" s="77">
        <v>39</v>
      </c>
      <c r="AR1" s="77">
        <v>40</v>
      </c>
      <c r="AS1" s="77">
        <v>41</v>
      </c>
      <c r="AT1" s="77">
        <v>42</v>
      </c>
      <c r="AU1" s="78">
        <v>43</v>
      </c>
      <c r="AV1" s="78">
        <v>44</v>
      </c>
      <c r="AW1" s="78">
        <v>45</v>
      </c>
      <c r="AX1" s="78">
        <v>46</v>
      </c>
      <c r="BJ1" s="633"/>
      <c r="BK1" s="631"/>
    </row>
    <row r="2" spans="1:63" x14ac:dyDescent="0.25">
      <c r="A2" s="373"/>
      <c r="B2" s="612"/>
      <c r="C2" s="630"/>
      <c r="D2" s="6"/>
      <c r="E2" s="591">
        <v>1</v>
      </c>
      <c r="F2" s="6">
        <v>2</v>
      </c>
      <c r="G2" s="6">
        <v>3</v>
      </c>
      <c r="H2" s="590">
        <v>4</v>
      </c>
      <c r="I2" s="6">
        <v>5</v>
      </c>
      <c r="J2" s="6">
        <v>6</v>
      </c>
      <c r="K2" s="6">
        <v>7</v>
      </c>
      <c r="L2" s="6">
        <v>8</v>
      </c>
      <c r="M2" s="263">
        <v>9</v>
      </c>
      <c r="N2" s="6">
        <v>10</v>
      </c>
      <c r="O2" s="6">
        <v>11</v>
      </c>
      <c r="P2" s="6">
        <v>12</v>
      </c>
      <c r="Q2" s="6">
        <v>13</v>
      </c>
      <c r="R2" s="6">
        <v>14</v>
      </c>
      <c r="S2" s="6">
        <v>15</v>
      </c>
      <c r="T2" s="6">
        <v>16</v>
      </c>
      <c r="U2" s="6">
        <v>17</v>
      </c>
      <c r="V2" s="6">
        <v>18</v>
      </c>
      <c r="W2" s="6">
        <v>19</v>
      </c>
      <c r="X2" s="6">
        <v>20</v>
      </c>
      <c r="Y2" s="6">
        <v>21</v>
      </c>
      <c r="Z2" s="6">
        <v>22</v>
      </c>
      <c r="AA2" s="6">
        <v>23</v>
      </c>
      <c r="AB2" s="6">
        <v>24</v>
      </c>
      <c r="AC2" s="6">
        <v>25</v>
      </c>
      <c r="AD2" s="6">
        <v>26</v>
      </c>
      <c r="AE2" s="6">
        <v>27</v>
      </c>
      <c r="AF2" s="6">
        <v>28</v>
      </c>
      <c r="AG2" s="6">
        <v>29</v>
      </c>
      <c r="AH2" s="6">
        <v>30</v>
      </c>
      <c r="AI2" s="6">
        <v>31</v>
      </c>
      <c r="AJ2" s="6">
        <v>32</v>
      </c>
      <c r="AK2" s="6">
        <v>33</v>
      </c>
      <c r="AL2" s="6">
        <v>34</v>
      </c>
      <c r="AM2" s="6">
        <v>35</v>
      </c>
      <c r="AN2" s="6">
        <v>36</v>
      </c>
      <c r="AO2" s="6">
        <v>37</v>
      </c>
      <c r="AP2" s="6">
        <v>38</v>
      </c>
      <c r="AQ2" s="6">
        <v>39</v>
      </c>
      <c r="AR2" s="6">
        <v>40</v>
      </c>
      <c r="AS2" s="6">
        <v>41</v>
      </c>
      <c r="AT2" s="6">
        <v>42</v>
      </c>
      <c r="AU2" s="633">
        <v>43</v>
      </c>
      <c r="AV2" s="6">
        <v>44</v>
      </c>
      <c r="AW2" s="6">
        <v>45</v>
      </c>
      <c r="AX2" s="6">
        <v>46</v>
      </c>
      <c r="AY2" s="6">
        <v>47</v>
      </c>
      <c r="AZ2" s="6">
        <v>48</v>
      </c>
      <c r="BA2" s="6">
        <v>49</v>
      </c>
      <c r="BB2" s="6">
        <v>50</v>
      </c>
      <c r="BC2" s="6">
        <v>51</v>
      </c>
      <c r="BD2" s="295">
        <v>52</v>
      </c>
      <c r="BE2" s="295">
        <v>53</v>
      </c>
      <c r="BF2" s="295">
        <v>54</v>
      </c>
      <c r="BJ2" s="633"/>
      <c r="BK2" s="631"/>
    </row>
    <row r="3" spans="1:63" ht="25.5" customHeight="1" x14ac:dyDescent="0.25">
      <c r="G3" s="7"/>
      <c r="H3" s="14"/>
      <c r="AC3" s="436" t="s">
        <v>469</v>
      </c>
      <c r="AD3" s="436"/>
      <c r="AE3" s="436"/>
      <c r="AF3" s="436" t="s">
        <v>469</v>
      </c>
      <c r="AG3" s="436"/>
      <c r="AH3" s="437" t="s">
        <v>470</v>
      </c>
      <c r="AI3" s="437"/>
      <c r="AJ3" s="437"/>
      <c r="AK3" s="437" t="s">
        <v>470</v>
      </c>
      <c r="AL3" s="437"/>
      <c r="AM3" s="1079" t="s">
        <v>29</v>
      </c>
      <c r="AN3" s="1079"/>
      <c r="AO3" s="1079"/>
      <c r="AP3" s="1079"/>
      <c r="AQ3" s="1080" t="s">
        <v>30</v>
      </c>
      <c r="AR3" s="1080"/>
      <c r="AS3" s="1080"/>
      <c r="AT3" s="1080"/>
      <c r="AU3" s="1081" t="s">
        <v>190</v>
      </c>
      <c r="AV3" s="1081"/>
      <c r="AW3" s="1081"/>
      <c r="AX3" s="1081"/>
      <c r="AY3" t="s">
        <v>357</v>
      </c>
      <c r="BC3" s="1078" t="s">
        <v>596</v>
      </c>
      <c r="BD3" s="1078"/>
    </row>
    <row r="4" spans="1:63" s="8" customFormat="1" ht="45" x14ac:dyDescent="0.25">
      <c r="A4" s="46" t="s">
        <v>502</v>
      </c>
      <c r="B4" s="46" t="s">
        <v>714</v>
      </c>
      <c r="C4" s="46" t="s">
        <v>796</v>
      </c>
      <c r="D4" s="18" t="s">
        <v>346</v>
      </c>
      <c r="E4" s="18" t="s">
        <v>31</v>
      </c>
      <c r="F4" s="18" t="s">
        <v>4</v>
      </c>
      <c r="G4" s="18" t="s">
        <v>3</v>
      </c>
      <c r="H4" s="46" t="s">
        <v>2</v>
      </c>
      <c r="I4" s="58" t="s">
        <v>5</v>
      </c>
      <c r="J4" s="59" t="s">
        <v>5</v>
      </c>
      <c r="K4" s="59" t="s">
        <v>5</v>
      </c>
      <c r="L4" s="59" t="s">
        <v>5</v>
      </c>
      <c r="M4" s="46" t="s">
        <v>7</v>
      </c>
      <c r="N4" s="46" t="s">
        <v>8</v>
      </c>
      <c r="O4" s="18" t="s">
        <v>32</v>
      </c>
      <c r="P4" s="18" t="s">
        <v>33</v>
      </c>
      <c r="Q4" s="46" t="s">
        <v>34</v>
      </c>
      <c r="R4" s="46" t="s">
        <v>35</v>
      </c>
      <c r="S4" s="46" t="s">
        <v>36</v>
      </c>
      <c r="T4" s="46" t="s">
        <v>37</v>
      </c>
      <c r="U4" s="46" t="s">
        <v>12</v>
      </c>
      <c r="V4" s="46" t="s">
        <v>13</v>
      </c>
      <c r="W4" s="66" t="s">
        <v>38</v>
      </c>
      <c r="X4" s="66" t="s">
        <v>39</v>
      </c>
      <c r="Y4" s="66" t="s">
        <v>40</v>
      </c>
      <c r="Z4" s="70" t="s">
        <v>41</v>
      </c>
      <c r="AA4" s="70" t="s">
        <v>42</v>
      </c>
      <c r="AB4" s="70" t="s">
        <v>43</v>
      </c>
      <c r="AC4" s="70" t="s">
        <v>44</v>
      </c>
      <c r="AD4" s="70" t="s">
        <v>45</v>
      </c>
      <c r="AE4" s="70" t="s">
        <v>46</v>
      </c>
      <c r="AF4" s="70" t="s">
        <v>508</v>
      </c>
      <c r="AG4" s="70" t="s">
        <v>47</v>
      </c>
      <c r="AH4" s="73" t="s">
        <v>48</v>
      </c>
      <c r="AI4" s="73" t="s">
        <v>49</v>
      </c>
      <c r="AJ4" s="73" t="s">
        <v>50</v>
      </c>
      <c r="AK4" s="73" t="s">
        <v>51</v>
      </c>
      <c r="AL4" s="73" t="s">
        <v>52</v>
      </c>
      <c r="AM4" s="47" t="s">
        <v>53</v>
      </c>
      <c r="AN4" s="47" t="s">
        <v>54</v>
      </c>
      <c r="AO4" s="47" t="s">
        <v>55</v>
      </c>
      <c r="AP4" s="47" t="s">
        <v>56</v>
      </c>
      <c r="AQ4" s="48" t="s">
        <v>57</v>
      </c>
      <c r="AR4" s="48" t="s">
        <v>58</v>
      </c>
      <c r="AS4" s="48" t="s">
        <v>59</v>
      </c>
      <c r="AT4" s="48" t="s">
        <v>60</v>
      </c>
      <c r="AU4" s="90" t="s">
        <v>186</v>
      </c>
      <c r="AV4" s="431" t="s">
        <v>187</v>
      </c>
      <c r="AW4" s="49" t="s">
        <v>188</v>
      </c>
      <c r="AX4" s="49" t="s">
        <v>189</v>
      </c>
      <c r="AY4" s="120" t="s">
        <v>411</v>
      </c>
      <c r="AZ4" s="121" t="s">
        <v>412</v>
      </c>
      <c r="BA4" s="121" t="s">
        <v>413</v>
      </c>
      <c r="BB4" s="121" t="s">
        <v>414</v>
      </c>
      <c r="BC4" s="372" t="s">
        <v>366</v>
      </c>
      <c r="BD4" s="372" t="s">
        <v>529</v>
      </c>
      <c r="BE4" s="8" t="s">
        <v>461</v>
      </c>
      <c r="BF4" s="8" t="s">
        <v>462</v>
      </c>
      <c r="BG4" s="382" t="s">
        <v>825</v>
      </c>
      <c r="BJ4" s="18" t="s">
        <v>346</v>
      </c>
      <c r="BK4" s="46" t="s">
        <v>714</v>
      </c>
    </row>
    <row r="5" spans="1:63" s="9" customFormat="1" ht="409.5" hidden="1" x14ac:dyDescent="0.25">
      <c r="A5" s="172" t="str">
        <f>H5</f>
        <v>DESPACHO SECRETARÍA JURÍDICA</v>
      </c>
      <c r="B5" s="172" t="s">
        <v>716</v>
      </c>
      <c r="C5" s="172"/>
      <c r="D5" s="50" t="s">
        <v>348</v>
      </c>
      <c r="E5" s="438" t="s">
        <v>425</v>
      </c>
      <c r="F5" s="438" t="s">
        <v>77</v>
      </c>
      <c r="G5" s="486" t="s">
        <v>174</v>
      </c>
      <c r="H5" s="439" t="s">
        <v>126</v>
      </c>
      <c r="I5" s="440" t="s">
        <v>870</v>
      </c>
      <c r="J5" s="440"/>
      <c r="K5" s="440"/>
      <c r="L5" s="440"/>
      <c r="M5" s="479" t="s">
        <v>175</v>
      </c>
      <c r="N5" s="459" t="s">
        <v>408</v>
      </c>
      <c r="O5" s="508" t="s">
        <v>407</v>
      </c>
      <c r="P5" s="509" t="s">
        <v>176</v>
      </c>
      <c r="Q5" s="479" t="s">
        <v>827</v>
      </c>
      <c r="R5" s="479" t="s">
        <v>177</v>
      </c>
      <c r="S5" s="479" t="s">
        <v>178</v>
      </c>
      <c r="T5" s="479" t="s">
        <v>178</v>
      </c>
      <c r="U5" s="510" t="s">
        <v>333</v>
      </c>
      <c r="V5" s="479" t="s">
        <v>333</v>
      </c>
      <c r="W5" s="445" t="s">
        <v>114</v>
      </c>
      <c r="X5" s="460" t="s">
        <v>83</v>
      </c>
      <c r="Y5" s="460" t="s">
        <v>179</v>
      </c>
      <c r="Z5" s="461" t="s">
        <v>180</v>
      </c>
      <c r="AA5" s="461" t="s">
        <v>180</v>
      </c>
      <c r="AB5" s="461" t="s">
        <v>181</v>
      </c>
      <c r="AC5" s="461" t="s">
        <v>75</v>
      </c>
      <c r="AD5" s="488">
        <v>1</v>
      </c>
      <c r="AE5" s="488">
        <v>1</v>
      </c>
      <c r="AF5" s="488">
        <v>1</v>
      </c>
      <c r="AG5" s="488">
        <v>1</v>
      </c>
      <c r="AH5" s="489" t="s">
        <v>75</v>
      </c>
      <c r="AI5" s="489">
        <v>1</v>
      </c>
      <c r="AJ5" s="511">
        <v>1</v>
      </c>
      <c r="AK5" s="511">
        <f>SUM($AQ$5:$AT$5)</f>
        <v>0.25</v>
      </c>
      <c r="AL5" s="462"/>
      <c r="AM5" s="493">
        <v>0.25</v>
      </c>
      <c r="AN5" s="493">
        <v>0.25</v>
      </c>
      <c r="AO5" s="493">
        <v>0.25</v>
      </c>
      <c r="AP5" s="493">
        <v>0.25</v>
      </c>
      <c r="AQ5" s="512">
        <v>0.25</v>
      </c>
      <c r="AR5" s="512"/>
      <c r="AS5" s="512"/>
      <c r="AT5" s="512"/>
      <c r="AU5" s="466" t="s">
        <v>871</v>
      </c>
      <c r="AV5" s="466"/>
      <c r="AW5" s="466"/>
      <c r="AX5" s="466"/>
      <c r="AY5" s="622" t="s">
        <v>744</v>
      </c>
      <c r="AZ5" s="456"/>
      <c r="BA5" s="456"/>
      <c r="BB5" s="501"/>
      <c r="BC5" s="456"/>
      <c r="BD5" s="456"/>
      <c r="BE5" s="457"/>
      <c r="BJ5" s="50" t="str">
        <f>D5</f>
        <v>GESTIÓN</v>
      </c>
      <c r="BK5" s="172" t="str">
        <f>B5</f>
        <v>ACTIVO</v>
      </c>
    </row>
    <row r="6" spans="1:63" ht="114" customHeight="1" x14ac:dyDescent="0.25">
      <c r="A6" s="172" t="s">
        <v>170</v>
      </c>
      <c r="B6" s="172" t="s">
        <v>715</v>
      </c>
      <c r="C6" s="172"/>
      <c r="D6" s="50" t="s">
        <v>348</v>
      </c>
      <c r="E6" s="611" t="s">
        <v>601</v>
      </c>
      <c r="F6" s="54" t="s">
        <v>226</v>
      </c>
      <c r="G6" s="439" t="s">
        <v>255</v>
      </c>
      <c r="H6" s="439" t="s">
        <v>170</v>
      </c>
      <c r="I6" s="440" t="s">
        <v>869</v>
      </c>
      <c r="J6" s="440"/>
      <c r="K6" s="440"/>
      <c r="L6" s="440"/>
      <c r="M6" s="441" t="s">
        <v>256</v>
      </c>
      <c r="N6" s="441" t="s">
        <v>257</v>
      </c>
      <c r="O6" s="441" t="s">
        <v>258</v>
      </c>
      <c r="P6" s="441" t="s">
        <v>259</v>
      </c>
      <c r="Q6" s="442" t="s">
        <v>260</v>
      </c>
      <c r="R6" s="443" t="s">
        <v>261</v>
      </c>
      <c r="S6" s="442" t="s">
        <v>262</v>
      </c>
      <c r="T6" s="442" t="s">
        <v>262</v>
      </c>
      <c r="U6" s="459" t="s">
        <v>75</v>
      </c>
      <c r="V6" s="459" t="s">
        <v>75</v>
      </c>
      <c r="W6" s="487" t="s">
        <v>114</v>
      </c>
      <c r="X6" s="446" t="s">
        <v>83</v>
      </c>
      <c r="Y6" s="446" t="s">
        <v>115</v>
      </c>
      <c r="Z6" s="447" t="s">
        <v>263</v>
      </c>
      <c r="AA6" s="447" t="s">
        <v>244</v>
      </c>
      <c r="AB6" s="461" t="s">
        <v>239</v>
      </c>
      <c r="AC6" s="448" t="s">
        <v>75</v>
      </c>
      <c r="AD6" s="488">
        <v>1</v>
      </c>
      <c r="AE6" s="488">
        <v>1</v>
      </c>
      <c r="AF6" s="488" t="s">
        <v>695</v>
      </c>
      <c r="AG6" s="488" t="s">
        <v>695</v>
      </c>
      <c r="AH6" s="449" t="s">
        <v>75</v>
      </c>
      <c r="AI6" s="489">
        <v>1</v>
      </c>
      <c r="AJ6" s="490">
        <v>1</v>
      </c>
      <c r="AK6" s="490" t="s">
        <v>695</v>
      </c>
      <c r="AL6" s="594" t="s">
        <v>695</v>
      </c>
      <c r="AM6" s="520"/>
      <c r="AN6" s="520"/>
      <c r="AO6" s="520"/>
      <c r="AP6" s="520"/>
      <c r="AQ6" s="521"/>
      <c r="AR6" s="521"/>
      <c r="AS6" s="521"/>
      <c r="AT6" s="521"/>
      <c r="AU6" s="641" t="s">
        <v>695</v>
      </c>
      <c r="AV6" s="613" t="s">
        <v>695</v>
      </c>
      <c r="AW6" s="453" t="s">
        <v>695</v>
      </c>
      <c r="AX6" s="453" t="s">
        <v>695</v>
      </c>
      <c r="AY6" s="456"/>
      <c r="AZ6" s="457"/>
      <c r="BA6" s="483"/>
      <c r="BB6" s="457"/>
      <c r="BC6" s="457" t="s">
        <v>696</v>
      </c>
      <c r="BD6" s="457"/>
      <c r="BE6" s="456"/>
      <c r="BG6">
        <v>1</v>
      </c>
      <c r="BJ6" s="50" t="str">
        <f t="shared" ref="BJ6:BJ68" si="0">D6</f>
        <v>GESTIÓN</v>
      </c>
      <c r="BK6" s="172" t="str">
        <f t="shared" ref="BK6:BK68" si="1">B6</f>
        <v>INACTIVO</v>
      </c>
    </row>
    <row r="7" spans="1:63" ht="114" customHeight="1" x14ac:dyDescent="0.25">
      <c r="A7" s="172" t="s">
        <v>170</v>
      </c>
      <c r="B7" s="172" t="s">
        <v>716</v>
      </c>
      <c r="C7" s="172"/>
      <c r="D7" s="50" t="s">
        <v>348</v>
      </c>
      <c r="E7" s="611" t="s">
        <v>725</v>
      </c>
      <c r="F7" s="54" t="s">
        <v>226</v>
      </c>
      <c r="G7" s="439" t="s">
        <v>255</v>
      </c>
      <c r="H7" s="439" t="s">
        <v>170</v>
      </c>
      <c r="I7" s="440" t="s">
        <v>869</v>
      </c>
      <c r="J7" s="440"/>
      <c r="K7" s="440"/>
      <c r="L7" s="440"/>
      <c r="M7" s="442" t="s">
        <v>697</v>
      </c>
      <c r="N7" s="441" t="s">
        <v>698</v>
      </c>
      <c r="O7" s="441" t="s">
        <v>258</v>
      </c>
      <c r="P7" s="441" t="s">
        <v>699</v>
      </c>
      <c r="Q7" s="442" t="s">
        <v>700</v>
      </c>
      <c r="R7" s="443" t="s">
        <v>701</v>
      </c>
      <c r="S7" s="442" t="s">
        <v>702</v>
      </c>
      <c r="T7" s="442" t="s">
        <v>702</v>
      </c>
      <c r="U7" s="459" t="s">
        <v>75</v>
      </c>
      <c r="V7" s="459" t="s">
        <v>75</v>
      </c>
      <c r="W7" s="487" t="s">
        <v>114</v>
      </c>
      <c r="X7" s="446" t="s">
        <v>83</v>
      </c>
      <c r="Y7" s="446" t="s">
        <v>242</v>
      </c>
      <c r="Z7" s="447" t="s">
        <v>263</v>
      </c>
      <c r="AA7" s="447" t="s">
        <v>244</v>
      </c>
      <c r="AB7" s="461" t="s">
        <v>239</v>
      </c>
      <c r="AC7" s="448" t="s">
        <v>75</v>
      </c>
      <c r="AD7" s="448" t="s">
        <v>75</v>
      </c>
      <c r="AE7" s="448" t="s">
        <v>75</v>
      </c>
      <c r="AF7" s="615">
        <v>1.04</v>
      </c>
      <c r="AG7" s="615">
        <v>1.04</v>
      </c>
      <c r="AH7" s="614" t="s">
        <v>75</v>
      </c>
      <c r="AI7" s="614" t="s">
        <v>75</v>
      </c>
      <c r="AJ7" s="614" t="s">
        <v>75</v>
      </c>
      <c r="AK7" s="616">
        <f>IFERROR(INDEX($AQ$7:$AT$7,1,COUNTA($AQ$12:$AT$12)),"ND")</f>
        <v>1</v>
      </c>
      <c r="AL7" s="616"/>
      <c r="AM7" s="617">
        <v>1.04</v>
      </c>
      <c r="AN7" s="617">
        <v>1.04</v>
      </c>
      <c r="AO7" s="617">
        <v>1.04</v>
      </c>
      <c r="AP7" s="617">
        <v>1.04</v>
      </c>
      <c r="AQ7" s="618">
        <v>1</v>
      </c>
      <c r="AR7" s="618"/>
      <c r="AS7" s="618"/>
      <c r="AT7" s="618"/>
      <c r="AU7" s="497" t="s">
        <v>703</v>
      </c>
      <c r="AV7" s="472"/>
      <c r="AW7" s="454"/>
      <c r="AX7" s="491"/>
      <c r="AY7" s="456" t="s">
        <v>704</v>
      </c>
      <c r="AZ7" s="457"/>
      <c r="BA7" s="483"/>
      <c r="BB7" s="457"/>
      <c r="BC7" s="457" t="s">
        <v>705</v>
      </c>
      <c r="BD7" s="457"/>
      <c r="BE7" s="456"/>
      <c r="BJ7" s="50" t="str">
        <f t="shared" si="0"/>
        <v>GESTIÓN</v>
      </c>
      <c r="BK7" s="172" t="str">
        <f t="shared" si="1"/>
        <v>ACTIVO</v>
      </c>
    </row>
    <row r="8" spans="1:63" ht="99.75" customHeight="1" x14ac:dyDescent="0.25">
      <c r="A8" s="172" t="s">
        <v>170</v>
      </c>
      <c r="B8" s="172" t="s">
        <v>716</v>
      </c>
      <c r="C8" s="172"/>
      <c r="D8" s="50" t="s">
        <v>348</v>
      </c>
      <c r="E8" s="498" t="s">
        <v>609</v>
      </c>
      <c r="F8" s="52" t="s">
        <v>226</v>
      </c>
      <c r="G8" s="52" t="s">
        <v>464</v>
      </c>
      <c r="H8" s="52" t="s">
        <v>170</v>
      </c>
      <c r="I8" s="440" t="s">
        <v>869</v>
      </c>
      <c r="J8" s="440"/>
      <c r="K8" s="440"/>
      <c r="L8" s="440"/>
      <c r="M8" s="441" t="s">
        <v>707</v>
      </c>
      <c r="N8" s="441" t="s">
        <v>708</v>
      </c>
      <c r="O8" s="441" t="s">
        <v>709</v>
      </c>
      <c r="P8" s="441" t="s">
        <v>710</v>
      </c>
      <c r="Q8" s="442" t="s">
        <v>711</v>
      </c>
      <c r="R8" s="443" t="s">
        <v>712</v>
      </c>
      <c r="S8" s="442" t="s">
        <v>713</v>
      </c>
      <c r="T8" s="442" t="s">
        <v>713</v>
      </c>
      <c r="U8" s="537">
        <v>0.63</v>
      </c>
      <c r="V8" s="442" t="s">
        <v>713</v>
      </c>
      <c r="W8" s="487" t="s">
        <v>210</v>
      </c>
      <c r="X8" s="446" t="s">
        <v>83</v>
      </c>
      <c r="Y8" s="446" t="s">
        <v>179</v>
      </c>
      <c r="Z8" s="447" t="s">
        <v>243</v>
      </c>
      <c r="AA8" s="447" t="s">
        <v>244</v>
      </c>
      <c r="AB8" s="461" t="s">
        <v>239</v>
      </c>
      <c r="AC8" s="448" t="s">
        <v>75</v>
      </c>
      <c r="AD8" s="448">
        <v>0.9</v>
      </c>
      <c r="AE8" s="448">
        <v>0.92</v>
      </c>
      <c r="AF8" s="448">
        <v>0.87</v>
      </c>
      <c r="AG8" s="448">
        <v>0.9</v>
      </c>
      <c r="AH8" s="489" t="s">
        <v>75</v>
      </c>
      <c r="AI8" s="489">
        <v>0.76890000000000003</v>
      </c>
      <c r="AJ8" s="489">
        <v>0.87939999999999996</v>
      </c>
      <c r="AK8" s="489">
        <f>IFERROR(INDEX($AQ$8:$AT$8,1,COUNTA($AQ$8:$AT$8)),"ND")</f>
        <v>0.2165</v>
      </c>
      <c r="AL8" s="489"/>
      <c r="AM8" s="475">
        <v>0.3</v>
      </c>
      <c r="AN8" s="475">
        <v>0.35</v>
      </c>
      <c r="AO8" s="475">
        <v>0.55000000000000004</v>
      </c>
      <c r="AP8" s="475">
        <v>0.87</v>
      </c>
      <c r="AQ8" s="476">
        <v>0.2165</v>
      </c>
      <c r="AR8" s="476"/>
      <c r="AS8" s="538"/>
      <c r="AT8" s="536"/>
      <c r="AU8" s="640" t="s">
        <v>706</v>
      </c>
      <c r="AV8" s="491"/>
      <c r="AW8" s="539"/>
      <c r="AX8" s="455"/>
      <c r="AY8" s="457" t="s">
        <v>691</v>
      </c>
      <c r="AZ8" s="457"/>
      <c r="BA8" s="483"/>
      <c r="BB8" s="457"/>
      <c r="BC8" s="456"/>
      <c r="BD8" s="457">
        <v>2</v>
      </c>
      <c r="BE8" s="456"/>
      <c r="BJ8" s="50" t="str">
        <f t="shared" si="0"/>
        <v>GESTIÓN</v>
      </c>
      <c r="BK8" s="172" t="str">
        <f t="shared" si="1"/>
        <v>ACTIVO</v>
      </c>
    </row>
    <row r="9" spans="1:63" ht="30" hidden="1" x14ac:dyDescent="0.25">
      <c r="A9" s="172" t="s">
        <v>170</v>
      </c>
      <c r="B9" s="172" t="s">
        <v>715</v>
      </c>
      <c r="C9" s="172"/>
      <c r="D9" s="50" t="s">
        <v>348</v>
      </c>
      <c r="E9" s="542" t="s">
        <v>604</v>
      </c>
      <c r="F9" s="52" t="s">
        <v>77</v>
      </c>
      <c r="G9" s="52" t="s">
        <v>246</v>
      </c>
      <c r="H9" s="52" t="s">
        <v>170</v>
      </c>
      <c r="I9" s="440" t="s">
        <v>870</v>
      </c>
      <c r="J9" s="440"/>
      <c r="K9" s="440"/>
      <c r="L9" s="440"/>
      <c r="M9" s="442" t="s">
        <v>276</v>
      </c>
      <c r="N9" s="441" t="s">
        <v>282</v>
      </c>
      <c r="O9" s="459" t="s">
        <v>196</v>
      </c>
      <c r="P9" s="459" t="s">
        <v>196</v>
      </c>
      <c r="Q9" s="459" t="s">
        <v>196</v>
      </c>
      <c r="R9" s="459" t="s">
        <v>196</v>
      </c>
      <c r="S9" s="459" t="s">
        <v>196</v>
      </c>
      <c r="T9" s="459" t="s">
        <v>196</v>
      </c>
      <c r="U9" s="459" t="s">
        <v>196</v>
      </c>
      <c r="V9" s="459" t="s">
        <v>196</v>
      </c>
      <c r="W9" s="487" t="s">
        <v>210</v>
      </c>
      <c r="X9" s="446" t="s">
        <v>83</v>
      </c>
      <c r="Y9" s="446" t="s">
        <v>179</v>
      </c>
      <c r="Z9" s="447"/>
      <c r="AA9" s="447"/>
      <c r="AB9" s="461"/>
      <c r="AC9" s="448" t="s">
        <v>75</v>
      </c>
      <c r="AD9" s="448">
        <v>0.25</v>
      </c>
      <c r="AE9" s="448">
        <v>0.75</v>
      </c>
      <c r="AF9" s="448">
        <v>0.9</v>
      </c>
      <c r="AG9" s="448">
        <v>1</v>
      </c>
      <c r="AH9" s="449" t="s">
        <v>75</v>
      </c>
      <c r="AI9" s="489">
        <v>0.25</v>
      </c>
      <c r="AJ9" s="489">
        <v>0.75</v>
      </c>
      <c r="AK9" s="489">
        <f>SUM(AR9:AU9)</f>
        <v>0</v>
      </c>
      <c r="AL9" s="449"/>
      <c r="AM9" s="540"/>
      <c r="AN9" s="475"/>
      <c r="AO9" s="475"/>
      <c r="AP9" s="475"/>
      <c r="AQ9" s="538"/>
      <c r="AR9" s="476"/>
      <c r="AS9" s="538"/>
      <c r="AT9" s="538"/>
      <c r="AU9" s="642" t="s">
        <v>608</v>
      </c>
      <c r="AV9" s="491" t="s">
        <v>608</v>
      </c>
      <c r="AW9" s="539" t="s">
        <v>608</v>
      </c>
      <c r="AX9" s="491" t="s">
        <v>608</v>
      </c>
      <c r="AY9" s="456"/>
      <c r="AZ9" s="457"/>
      <c r="BA9" s="483"/>
      <c r="BB9" s="457"/>
      <c r="BC9" s="456"/>
      <c r="BD9" s="456"/>
      <c r="BE9" s="456"/>
      <c r="BG9">
        <v>2</v>
      </c>
      <c r="BJ9" s="50" t="str">
        <f t="shared" si="0"/>
        <v>GESTIÓN</v>
      </c>
      <c r="BK9" s="172" t="str">
        <f t="shared" si="1"/>
        <v>INACTIVO</v>
      </c>
    </row>
    <row r="10" spans="1:63" ht="30" hidden="1" x14ac:dyDescent="0.25">
      <c r="A10" s="172" t="s">
        <v>170</v>
      </c>
      <c r="B10" s="172" t="s">
        <v>715</v>
      </c>
      <c r="C10" s="172"/>
      <c r="D10" s="50" t="s">
        <v>348</v>
      </c>
      <c r="E10" s="542" t="s">
        <v>229</v>
      </c>
      <c r="F10" s="52" t="s">
        <v>226</v>
      </c>
      <c r="G10" s="52" t="s">
        <v>228</v>
      </c>
      <c r="H10" s="52" t="s">
        <v>170</v>
      </c>
      <c r="I10" s="440" t="s">
        <v>870</v>
      </c>
      <c r="J10" s="440" t="s">
        <v>869</v>
      </c>
      <c r="K10" s="440"/>
      <c r="L10" s="440"/>
      <c r="M10" s="442" t="s">
        <v>230</v>
      </c>
      <c r="N10" s="459" t="s">
        <v>231</v>
      </c>
      <c r="O10" s="441" t="s">
        <v>232</v>
      </c>
      <c r="P10" s="459" t="s">
        <v>233</v>
      </c>
      <c r="Q10" s="459" t="s">
        <v>234</v>
      </c>
      <c r="R10" s="459" t="s">
        <v>235</v>
      </c>
      <c r="S10" s="459" t="s">
        <v>236</v>
      </c>
      <c r="T10" s="459" t="s">
        <v>236</v>
      </c>
      <c r="U10" s="459" t="s">
        <v>333</v>
      </c>
      <c r="V10" s="459" t="s">
        <v>333</v>
      </c>
      <c r="W10" s="445" t="s">
        <v>192</v>
      </c>
      <c r="X10" s="460" t="s">
        <v>83</v>
      </c>
      <c r="Y10" s="460" t="s">
        <v>179</v>
      </c>
      <c r="Z10" s="461" t="s">
        <v>237</v>
      </c>
      <c r="AA10" s="461" t="s">
        <v>238</v>
      </c>
      <c r="AB10" s="461" t="s">
        <v>239</v>
      </c>
      <c r="AC10" s="461" t="s">
        <v>75</v>
      </c>
      <c r="AD10" s="461">
        <v>0.5</v>
      </c>
      <c r="AE10" s="461">
        <v>0.4</v>
      </c>
      <c r="AF10" s="461">
        <v>0.1</v>
      </c>
      <c r="AG10" s="461">
        <v>0</v>
      </c>
      <c r="AH10" s="462" t="s">
        <v>75</v>
      </c>
      <c r="AI10" s="474">
        <v>0.5</v>
      </c>
      <c r="AJ10" s="489" t="s">
        <v>695</v>
      </c>
      <c r="AK10" s="489" t="s">
        <v>695</v>
      </c>
      <c r="AL10" s="462" t="s">
        <v>695</v>
      </c>
      <c r="AM10" s="464"/>
      <c r="AN10" s="464"/>
      <c r="AO10" s="464"/>
      <c r="AP10" s="464"/>
      <c r="AQ10" s="465"/>
      <c r="AR10" s="465"/>
      <c r="AS10" s="465"/>
      <c r="AT10" s="465"/>
      <c r="AU10" s="497" t="s">
        <v>695</v>
      </c>
      <c r="AV10" s="466" t="s">
        <v>695</v>
      </c>
      <c r="AW10" s="466" t="s">
        <v>695</v>
      </c>
      <c r="AX10" s="467" t="s">
        <v>695</v>
      </c>
      <c r="AY10" s="457" t="s">
        <v>695</v>
      </c>
      <c r="AZ10" s="456" t="s">
        <v>695</v>
      </c>
      <c r="BA10" s="483" t="s">
        <v>695</v>
      </c>
      <c r="BB10" s="457" t="s">
        <v>695</v>
      </c>
      <c r="BC10" s="456"/>
      <c r="BD10" s="456"/>
      <c r="BE10" s="456"/>
      <c r="BG10">
        <v>1</v>
      </c>
      <c r="BJ10" s="50" t="str">
        <f t="shared" si="0"/>
        <v>GESTIÓN</v>
      </c>
      <c r="BK10" s="172" t="str">
        <f t="shared" si="1"/>
        <v>INACTIVO</v>
      </c>
    </row>
    <row r="11" spans="1:63" ht="30" x14ac:dyDescent="0.25">
      <c r="A11" s="172" t="s">
        <v>170</v>
      </c>
      <c r="B11" s="172" t="s">
        <v>715</v>
      </c>
      <c r="C11" s="172"/>
      <c r="D11" s="50" t="s">
        <v>348</v>
      </c>
      <c r="E11" s="542" t="s">
        <v>229</v>
      </c>
      <c r="F11" s="52" t="s">
        <v>226</v>
      </c>
      <c r="G11" s="52" t="s">
        <v>228</v>
      </c>
      <c r="H11" s="52" t="s">
        <v>170</v>
      </c>
      <c r="I11" s="440" t="s">
        <v>869</v>
      </c>
      <c r="J11" s="440"/>
      <c r="K11" s="440"/>
      <c r="L11" s="440"/>
      <c r="M11" s="442" t="s">
        <v>728</v>
      </c>
      <c r="N11" s="459" t="s">
        <v>726</v>
      </c>
      <c r="O11" s="441" t="s">
        <v>729</v>
      </c>
      <c r="P11" s="459" t="s">
        <v>82</v>
      </c>
      <c r="Q11" s="459" t="s">
        <v>730</v>
      </c>
      <c r="R11" s="459" t="s">
        <v>82</v>
      </c>
      <c r="S11" s="459" t="s">
        <v>731</v>
      </c>
      <c r="T11" s="459" t="s">
        <v>732</v>
      </c>
      <c r="U11" s="473">
        <v>0.5</v>
      </c>
      <c r="V11" s="459" t="s">
        <v>727</v>
      </c>
      <c r="W11" s="445" t="s">
        <v>114</v>
      </c>
      <c r="X11" s="460" t="s">
        <v>83</v>
      </c>
      <c r="Y11" s="460" t="s">
        <v>179</v>
      </c>
      <c r="Z11" s="461"/>
      <c r="AA11" s="461" t="s">
        <v>238</v>
      </c>
      <c r="AB11" s="461" t="s">
        <v>239</v>
      </c>
      <c r="AC11" s="461" t="s">
        <v>75</v>
      </c>
      <c r="AD11" s="461" t="s">
        <v>75</v>
      </c>
      <c r="AE11" s="461" t="s">
        <v>75</v>
      </c>
      <c r="AF11" s="533">
        <v>1</v>
      </c>
      <c r="AG11" s="533">
        <v>1</v>
      </c>
      <c r="AH11" s="462" t="s">
        <v>75</v>
      </c>
      <c r="AI11" s="462" t="s">
        <v>75</v>
      </c>
      <c r="AJ11" s="462" t="s">
        <v>75</v>
      </c>
      <c r="AK11" s="489">
        <f>AVERAGE(AQ11:AT11)</f>
        <v>1</v>
      </c>
      <c r="AL11" s="462"/>
      <c r="AM11" s="493">
        <v>1</v>
      </c>
      <c r="AN11" s="493">
        <v>1</v>
      </c>
      <c r="AO11" s="493">
        <v>1</v>
      </c>
      <c r="AP11" s="493">
        <v>1</v>
      </c>
      <c r="AQ11" s="504">
        <v>1</v>
      </c>
      <c r="AR11" s="504"/>
      <c r="AS11" s="465"/>
      <c r="AT11" s="465"/>
      <c r="AU11" s="497" t="s">
        <v>733</v>
      </c>
      <c r="AV11" s="466"/>
      <c r="AW11" s="466"/>
      <c r="AX11" s="467"/>
      <c r="AY11" s="457" t="s">
        <v>691</v>
      </c>
      <c r="AZ11" s="456"/>
      <c r="BA11" s="483"/>
      <c r="BB11" s="457"/>
      <c r="BC11" s="457" t="s">
        <v>705</v>
      </c>
      <c r="BD11" s="456"/>
      <c r="BE11" s="456"/>
      <c r="BG11">
        <v>1</v>
      </c>
      <c r="BJ11" s="50" t="str">
        <f t="shared" si="0"/>
        <v>GESTIÓN</v>
      </c>
      <c r="BK11" s="172" t="str">
        <f t="shared" si="1"/>
        <v>INACTIVO</v>
      </c>
    </row>
    <row r="12" spans="1:63" ht="69.75" customHeight="1" x14ac:dyDescent="0.25">
      <c r="A12" s="172" t="s">
        <v>170</v>
      </c>
      <c r="B12" s="172" t="s">
        <v>716</v>
      </c>
      <c r="C12" s="172"/>
      <c r="D12" s="50" t="s">
        <v>348</v>
      </c>
      <c r="E12" s="542" t="s">
        <v>694</v>
      </c>
      <c r="F12" s="52" t="s">
        <v>226</v>
      </c>
      <c r="G12" s="52" t="s">
        <v>246</v>
      </c>
      <c r="H12" s="52" t="s">
        <v>170</v>
      </c>
      <c r="I12" s="440" t="s">
        <v>869</v>
      </c>
      <c r="J12" s="440"/>
      <c r="K12" s="440"/>
      <c r="L12" s="440"/>
      <c r="M12" s="442" t="s">
        <v>834</v>
      </c>
      <c r="N12" s="441" t="s">
        <v>833</v>
      </c>
      <c r="O12" s="441" t="s">
        <v>717</v>
      </c>
      <c r="P12" s="441" t="s">
        <v>718</v>
      </c>
      <c r="Q12" s="442" t="s">
        <v>719</v>
      </c>
      <c r="R12" s="443" t="s">
        <v>720</v>
      </c>
      <c r="S12" s="442" t="s">
        <v>721</v>
      </c>
      <c r="T12" s="442" t="s">
        <v>722</v>
      </c>
      <c r="U12" s="537" t="s">
        <v>75</v>
      </c>
      <c r="V12" s="442" t="s">
        <v>75</v>
      </c>
      <c r="W12" s="487" t="s">
        <v>114</v>
      </c>
      <c r="X12" s="446" t="s">
        <v>221</v>
      </c>
      <c r="Y12" s="446" t="s">
        <v>242</v>
      </c>
      <c r="Z12" s="447"/>
      <c r="AA12" s="447" t="s">
        <v>244</v>
      </c>
      <c r="AB12" s="461" t="s">
        <v>239</v>
      </c>
      <c r="AC12" s="448" t="s">
        <v>75</v>
      </c>
      <c r="AD12" s="448" t="s">
        <v>75</v>
      </c>
      <c r="AE12" s="448" t="s">
        <v>75</v>
      </c>
      <c r="AF12" s="448">
        <v>0.9</v>
      </c>
      <c r="AG12" s="448">
        <v>0.9</v>
      </c>
      <c r="AH12" s="449" t="s">
        <v>75</v>
      </c>
      <c r="AI12" s="489" t="s">
        <v>75</v>
      </c>
      <c r="AJ12" s="489" t="s">
        <v>75</v>
      </c>
      <c r="AK12" s="489">
        <f>IFERROR(INDEX($AQ$12:$AT$12,1,COUNTA($AQ$12:$AT$12)),"ND")</f>
        <v>0</v>
      </c>
      <c r="AL12" s="462"/>
      <c r="AM12" s="464">
        <v>0</v>
      </c>
      <c r="AN12" s="464">
        <v>0.9</v>
      </c>
      <c r="AO12" s="464">
        <v>0</v>
      </c>
      <c r="AP12" s="464">
        <v>0.9</v>
      </c>
      <c r="AQ12" s="465">
        <v>0</v>
      </c>
      <c r="AR12" s="465"/>
      <c r="AS12" s="465"/>
      <c r="AT12" s="465"/>
      <c r="AU12" s="497" t="s">
        <v>734</v>
      </c>
      <c r="AV12" s="466"/>
      <c r="AW12" s="466"/>
      <c r="AX12" s="477"/>
      <c r="AY12" s="457" t="s">
        <v>691</v>
      </c>
      <c r="AZ12" s="456"/>
      <c r="BA12" s="483"/>
      <c r="BB12" s="457"/>
      <c r="BC12" s="457"/>
      <c r="BD12" s="457"/>
      <c r="BE12" s="456"/>
      <c r="BJ12" s="50" t="str">
        <f t="shared" si="0"/>
        <v>GESTIÓN</v>
      </c>
      <c r="BK12" s="172" t="str">
        <f t="shared" si="1"/>
        <v>ACTIVO</v>
      </c>
    </row>
    <row r="13" spans="1:63" ht="69.75" customHeight="1" x14ac:dyDescent="0.25">
      <c r="A13" s="172" t="s">
        <v>170</v>
      </c>
      <c r="B13" s="172" t="s">
        <v>715</v>
      </c>
      <c r="C13" s="172"/>
      <c r="D13" s="50" t="s">
        <v>348</v>
      </c>
      <c r="E13" s="542" t="s">
        <v>247</v>
      </c>
      <c r="F13" s="52" t="s">
        <v>226</v>
      </c>
      <c r="G13" s="52" t="s">
        <v>246</v>
      </c>
      <c r="H13" s="52" t="s">
        <v>170</v>
      </c>
      <c r="I13" s="440" t="s">
        <v>869</v>
      </c>
      <c r="J13" s="440"/>
      <c r="K13" s="440"/>
      <c r="L13" s="440"/>
      <c r="M13" s="442" t="s">
        <v>367</v>
      </c>
      <c r="N13" s="441" t="s">
        <v>248</v>
      </c>
      <c r="O13" s="441" t="s">
        <v>330</v>
      </c>
      <c r="P13" s="441" t="s">
        <v>82</v>
      </c>
      <c r="Q13" s="442" t="s">
        <v>249</v>
      </c>
      <c r="R13" s="443" t="s">
        <v>82</v>
      </c>
      <c r="S13" s="442" t="s">
        <v>250</v>
      </c>
      <c r="T13" s="442" t="s">
        <v>82</v>
      </c>
      <c r="U13" s="537" t="s">
        <v>333</v>
      </c>
      <c r="V13" s="442" t="s">
        <v>333</v>
      </c>
      <c r="W13" s="487" t="s">
        <v>114</v>
      </c>
      <c r="X13" s="446" t="s">
        <v>221</v>
      </c>
      <c r="Y13" s="446" t="s">
        <v>242</v>
      </c>
      <c r="Z13" s="447" t="s">
        <v>251</v>
      </c>
      <c r="AA13" s="447" t="s">
        <v>244</v>
      </c>
      <c r="AB13" s="461" t="s">
        <v>239</v>
      </c>
      <c r="AC13" s="448" t="s">
        <v>75</v>
      </c>
      <c r="AD13" s="448">
        <v>0.9</v>
      </c>
      <c r="AE13" s="448">
        <v>0.91</v>
      </c>
      <c r="AF13" s="448">
        <v>0.92</v>
      </c>
      <c r="AG13" s="448">
        <v>0.93</v>
      </c>
      <c r="AH13" s="449" t="s">
        <v>75</v>
      </c>
      <c r="AI13" s="489">
        <v>0.9</v>
      </c>
      <c r="AJ13" s="489">
        <v>0.81</v>
      </c>
      <c r="AK13" s="489" t="s">
        <v>695</v>
      </c>
      <c r="AL13" s="462" t="s">
        <v>695</v>
      </c>
      <c r="AM13" s="464"/>
      <c r="AN13" s="464"/>
      <c r="AO13" s="464"/>
      <c r="AP13" s="464"/>
      <c r="AQ13" s="465"/>
      <c r="AR13" s="465"/>
      <c r="AS13" s="465"/>
      <c r="AT13" s="465"/>
      <c r="AU13" s="497" t="s">
        <v>695</v>
      </c>
      <c r="AV13" s="466" t="s">
        <v>695</v>
      </c>
      <c r="AW13" s="466" t="s">
        <v>695</v>
      </c>
      <c r="AX13" s="467" t="s">
        <v>695</v>
      </c>
      <c r="AY13" s="457" t="s">
        <v>695</v>
      </c>
      <c r="AZ13" s="456" t="s">
        <v>695</v>
      </c>
      <c r="BA13" s="483" t="s">
        <v>695</v>
      </c>
      <c r="BB13" s="457" t="s">
        <v>695</v>
      </c>
      <c r="BC13" s="457" t="s">
        <v>693</v>
      </c>
      <c r="BD13" s="457"/>
      <c r="BE13" s="456"/>
      <c r="BG13">
        <v>1</v>
      </c>
      <c r="BJ13" s="50" t="str">
        <f t="shared" si="0"/>
        <v>GESTIÓN</v>
      </c>
      <c r="BK13" s="172" t="str">
        <f t="shared" si="1"/>
        <v>INACTIVO</v>
      </c>
    </row>
    <row r="14" spans="1:63" ht="66.75" customHeight="1" x14ac:dyDescent="0.25">
      <c r="A14" s="172" t="s">
        <v>170</v>
      </c>
      <c r="B14" s="172" t="s">
        <v>716</v>
      </c>
      <c r="C14" s="172"/>
      <c r="D14" s="50" t="s">
        <v>348</v>
      </c>
      <c r="E14" s="542" t="s">
        <v>723</v>
      </c>
      <c r="F14" s="54" t="s">
        <v>226</v>
      </c>
      <c r="G14" s="439" t="s">
        <v>252</v>
      </c>
      <c r="H14" s="439" t="s">
        <v>170</v>
      </c>
      <c r="I14" s="440" t="s">
        <v>869</v>
      </c>
      <c r="J14" s="440"/>
      <c r="K14" s="440"/>
      <c r="L14" s="440"/>
      <c r="M14" s="442" t="s">
        <v>832</v>
      </c>
      <c r="N14" s="441" t="s">
        <v>833</v>
      </c>
      <c r="O14" s="441" t="s">
        <v>717</v>
      </c>
      <c r="P14" s="441" t="s">
        <v>835</v>
      </c>
      <c r="Q14" s="442" t="s">
        <v>719</v>
      </c>
      <c r="R14" s="443" t="s">
        <v>836</v>
      </c>
      <c r="S14" s="442" t="s">
        <v>253</v>
      </c>
      <c r="T14" s="442" t="s">
        <v>837</v>
      </c>
      <c r="U14" s="537" t="s">
        <v>333</v>
      </c>
      <c r="V14" s="442" t="s">
        <v>333</v>
      </c>
      <c r="W14" s="487" t="s">
        <v>114</v>
      </c>
      <c r="X14" s="446" t="s">
        <v>83</v>
      </c>
      <c r="Y14" s="446" t="s">
        <v>179</v>
      </c>
      <c r="Z14" s="447" t="s">
        <v>254</v>
      </c>
      <c r="AA14" s="447" t="s">
        <v>244</v>
      </c>
      <c r="AB14" s="461" t="s">
        <v>239</v>
      </c>
      <c r="AC14" s="448" t="s">
        <v>75</v>
      </c>
      <c r="AD14" s="448" t="s">
        <v>75</v>
      </c>
      <c r="AE14" s="448" t="s">
        <v>75</v>
      </c>
      <c r="AF14" s="488">
        <v>0.9</v>
      </c>
      <c r="AG14" s="488">
        <v>0.9</v>
      </c>
      <c r="AH14" s="489" t="s">
        <v>75</v>
      </c>
      <c r="AI14" s="489" t="s">
        <v>75</v>
      </c>
      <c r="AJ14" s="489" t="s">
        <v>75</v>
      </c>
      <c r="AK14" s="489">
        <f>IFERROR(INDEX($AQ$14:$AT$14,1,COUNTA($AQ$14:$AT$14)),"ND")</f>
        <v>0</v>
      </c>
      <c r="AL14" s="489"/>
      <c r="AM14" s="540">
        <v>0</v>
      </c>
      <c r="AN14" s="540">
        <v>1</v>
      </c>
      <c r="AO14" s="540"/>
      <c r="AP14" s="540">
        <v>1</v>
      </c>
      <c r="AQ14" s="620">
        <v>0</v>
      </c>
      <c r="AR14" s="620"/>
      <c r="AS14" s="620"/>
      <c r="AT14" s="620"/>
      <c r="AU14" s="522" t="s">
        <v>745</v>
      </c>
      <c r="AV14" s="452"/>
      <c r="AW14" s="452"/>
      <c r="AX14" s="522"/>
      <c r="AY14" s="523"/>
      <c r="AZ14" s="501"/>
      <c r="BA14" s="619"/>
      <c r="BB14" s="523"/>
      <c r="BC14" s="523" t="s">
        <v>693</v>
      </c>
      <c r="BD14" s="523"/>
      <c r="BE14" s="501"/>
      <c r="BF14" s="7"/>
      <c r="BG14" s="7">
        <v>1</v>
      </c>
      <c r="BJ14" s="50" t="str">
        <f t="shared" si="0"/>
        <v>GESTIÓN</v>
      </c>
      <c r="BK14" s="172" t="str">
        <f t="shared" si="1"/>
        <v>ACTIVO</v>
      </c>
    </row>
    <row r="15" spans="1:63" ht="52.5" customHeight="1" x14ac:dyDescent="0.25">
      <c r="A15" s="172" t="s">
        <v>170</v>
      </c>
      <c r="B15" s="172" t="s">
        <v>715</v>
      </c>
      <c r="C15" s="172"/>
      <c r="D15" s="50" t="s">
        <v>348</v>
      </c>
      <c r="E15" s="542" t="s">
        <v>416</v>
      </c>
      <c r="F15" s="54" t="s">
        <v>226</v>
      </c>
      <c r="G15" s="439" t="s">
        <v>417</v>
      </c>
      <c r="H15" s="439" t="s">
        <v>170</v>
      </c>
      <c r="I15" s="440" t="s">
        <v>869</v>
      </c>
      <c r="J15" s="440"/>
      <c r="K15" s="440"/>
      <c r="L15" s="440"/>
      <c r="M15" s="441" t="s">
        <v>418</v>
      </c>
      <c r="N15" s="441" t="s">
        <v>419</v>
      </c>
      <c r="O15" s="441" t="s">
        <v>420</v>
      </c>
      <c r="P15" s="441" t="s">
        <v>421</v>
      </c>
      <c r="Q15" s="442" t="s">
        <v>422</v>
      </c>
      <c r="R15" s="443" t="s">
        <v>423</v>
      </c>
      <c r="S15" s="442" t="s">
        <v>424</v>
      </c>
      <c r="T15" s="442" t="s">
        <v>424</v>
      </c>
      <c r="U15" s="537" t="s">
        <v>333</v>
      </c>
      <c r="V15" s="442" t="s">
        <v>333</v>
      </c>
      <c r="W15" s="487" t="s">
        <v>114</v>
      </c>
      <c r="X15" s="446" t="s">
        <v>83</v>
      </c>
      <c r="Y15" s="446" t="s">
        <v>179</v>
      </c>
      <c r="Z15" s="447" t="s">
        <v>271</v>
      </c>
      <c r="AA15" s="447" t="s">
        <v>244</v>
      </c>
      <c r="AB15" s="461" t="s">
        <v>239</v>
      </c>
      <c r="AC15" s="448" t="s">
        <v>75</v>
      </c>
      <c r="AD15" s="488">
        <v>1</v>
      </c>
      <c r="AE15" s="488">
        <v>1</v>
      </c>
      <c r="AF15" s="488">
        <v>1</v>
      </c>
      <c r="AG15" s="488">
        <v>1</v>
      </c>
      <c r="AH15" s="449" t="s">
        <v>75</v>
      </c>
      <c r="AI15" s="489">
        <v>1</v>
      </c>
      <c r="AJ15" s="571">
        <v>1</v>
      </c>
      <c r="AK15" s="571" t="s">
        <v>695</v>
      </c>
      <c r="AL15" s="449" t="s">
        <v>695</v>
      </c>
      <c r="AM15" s="540"/>
      <c r="AN15" s="540"/>
      <c r="AO15" s="540"/>
      <c r="AP15" s="540"/>
      <c r="AQ15" s="538"/>
      <c r="AR15" s="538"/>
      <c r="AS15" s="538"/>
      <c r="AT15" s="538"/>
      <c r="AU15" s="643" t="s">
        <v>695</v>
      </c>
      <c r="AV15" s="455" t="s">
        <v>695</v>
      </c>
      <c r="AW15" s="454" t="s">
        <v>695</v>
      </c>
      <c r="AX15" s="491" t="s">
        <v>606</v>
      </c>
      <c r="AY15" s="457" t="s">
        <v>691</v>
      </c>
      <c r="AZ15" s="457"/>
      <c r="BA15" s="483"/>
      <c r="BB15" s="457"/>
      <c r="BC15" s="457" t="s">
        <v>838</v>
      </c>
      <c r="BD15" s="457">
        <v>2</v>
      </c>
      <c r="BE15" s="456"/>
      <c r="BJ15" s="50" t="str">
        <f t="shared" si="0"/>
        <v>GESTIÓN</v>
      </c>
      <c r="BK15" s="172" t="str">
        <f t="shared" si="1"/>
        <v>INACTIVO</v>
      </c>
    </row>
    <row r="16" spans="1:63" ht="52.5" customHeight="1" x14ac:dyDescent="0.25">
      <c r="A16" s="172" t="s">
        <v>170</v>
      </c>
      <c r="B16" s="172" t="s">
        <v>716</v>
      </c>
      <c r="C16" s="172"/>
      <c r="D16" s="50" t="s">
        <v>348</v>
      </c>
      <c r="E16" s="542" t="s">
        <v>932</v>
      </c>
      <c r="F16" s="54" t="s">
        <v>226</v>
      </c>
      <c r="G16" s="439" t="s">
        <v>417</v>
      </c>
      <c r="H16" s="439" t="s">
        <v>170</v>
      </c>
      <c r="I16" s="440" t="s">
        <v>869</v>
      </c>
      <c r="J16" s="440"/>
      <c r="K16" s="440"/>
      <c r="L16" s="440"/>
      <c r="M16" s="441" t="s">
        <v>854</v>
      </c>
      <c r="N16" s="441" t="s">
        <v>855</v>
      </c>
      <c r="O16" s="441" t="s">
        <v>856</v>
      </c>
      <c r="P16" s="62" t="s">
        <v>82</v>
      </c>
      <c r="Q16" s="442" t="s">
        <v>857</v>
      </c>
      <c r="R16" s="443" t="s">
        <v>82</v>
      </c>
      <c r="S16" s="442"/>
      <c r="T16" s="442"/>
      <c r="U16" s="537"/>
      <c r="V16" s="442"/>
      <c r="W16" s="487" t="s">
        <v>114</v>
      </c>
      <c r="X16" s="446" t="s">
        <v>83</v>
      </c>
      <c r="Y16" s="446" t="s">
        <v>242</v>
      </c>
      <c r="Z16" s="447" t="s">
        <v>271</v>
      </c>
      <c r="AA16" s="447" t="s">
        <v>244</v>
      </c>
      <c r="AB16" s="461" t="s">
        <v>239</v>
      </c>
      <c r="AC16" s="448" t="s">
        <v>75</v>
      </c>
      <c r="AD16" s="448" t="s">
        <v>75</v>
      </c>
      <c r="AE16" s="448" t="s">
        <v>75</v>
      </c>
      <c r="AF16" s="488">
        <v>0</v>
      </c>
      <c r="AG16" s="488">
        <v>0</v>
      </c>
      <c r="AH16" s="449" t="s">
        <v>75</v>
      </c>
      <c r="AI16" s="449" t="s">
        <v>75</v>
      </c>
      <c r="AJ16" s="449" t="s">
        <v>75</v>
      </c>
      <c r="AK16" s="621">
        <f>IFERROR(AVERAGE(AQ16:AT16),"ND")</f>
        <v>0</v>
      </c>
      <c r="AL16" s="449"/>
      <c r="AM16" s="540">
        <v>0</v>
      </c>
      <c r="AN16" s="540">
        <v>0</v>
      </c>
      <c r="AO16" s="540">
        <v>0</v>
      </c>
      <c r="AP16" s="540">
        <v>0</v>
      </c>
      <c r="AQ16" s="538">
        <v>0</v>
      </c>
      <c r="AR16" s="538"/>
      <c r="AS16" s="538"/>
      <c r="AT16" s="538"/>
      <c r="AU16" s="643" t="s">
        <v>737</v>
      </c>
      <c r="AV16" s="455"/>
      <c r="AW16" s="454"/>
      <c r="AX16" s="491"/>
      <c r="AY16" s="457" t="s">
        <v>691</v>
      </c>
      <c r="AZ16" s="457"/>
      <c r="BA16" s="483"/>
      <c r="BB16" s="457"/>
      <c r="BC16" s="457" t="s">
        <v>736</v>
      </c>
      <c r="BD16" s="457"/>
      <c r="BE16" s="456"/>
      <c r="BJ16" s="50" t="str">
        <f t="shared" si="0"/>
        <v>GESTIÓN</v>
      </c>
      <c r="BK16" s="172" t="str">
        <f t="shared" si="1"/>
        <v>ACTIVO</v>
      </c>
    </row>
    <row r="17" spans="1:63" ht="58.5" customHeight="1" x14ac:dyDescent="0.25">
      <c r="A17" s="172" t="s">
        <v>170</v>
      </c>
      <c r="B17" s="172" t="s">
        <v>715</v>
      </c>
      <c r="C17" s="172"/>
      <c r="D17" s="172" t="s">
        <v>348</v>
      </c>
      <c r="E17" s="542" t="s">
        <v>605</v>
      </c>
      <c r="F17" s="10" t="s">
        <v>226</v>
      </c>
      <c r="G17" s="486" t="s">
        <v>264</v>
      </c>
      <c r="H17" s="486" t="s">
        <v>170</v>
      </c>
      <c r="I17" s="544" t="s">
        <v>869</v>
      </c>
      <c r="J17" s="544"/>
      <c r="K17" s="544"/>
      <c r="L17" s="544"/>
      <c r="M17" s="443" t="s">
        <v>265</v>
      </c>
      <c r="N17" s="443" t="s">
        <v>266</v>
      </c>
      <c r="O17" s="443" t="s">
        <v>267</v>
      </c>
      <c r="P17" s="443" t="s">
        <v>268</v>
      </c>
      <c r="Q17" s="443" t="s">
        <v>331</v>
      </c>
      <c r="R17" s="443" t="s">
        <v>332</v>
      </c>
      <c r="S17" s="443" t="s">
        <v>269</v>
      </c>
      <c r="T17" s="443" t="s">
        <v>270</v>
      </c>
      <c r="U17" s="572" t="s">
        <v>333</v>
      </c>
      <c r="V17" s="443" t="s">
        <v>333</v>
      </c>
      <c r="W17" s="573" t="s">
        <v>114</v>
      </c>
      <c r="X17" s="532" t="s">
        <v>83</v>
      </c>
      <c r="Y17" s="532" t="s">
        <v>179</v>
      </c>
      <c r="Z17" s="574" t="s">
        <v>271</v>
      </c>
      <c r="AA17" s="574" t="s">
        <v>244</v>
      </c>
      <c r="AB17" s="552" t="s">
        <v>239</v>
      </c>
      <c r="AC17" s="575" t="s">
        <v>75</v>
      </c>
      <c r="AD17" s="575">
        <v>1</v>
      </c>
      <c r="AE17" s="575">
        <v>1</v>
      </c>
      <c r="AF17" s="575">
        <v>1</v>
      </c>
      <c r="AG17" s="575">
        <v>1</v>
      </c>
      <c r="AH17" s="576" t="s">
        <v>75</v>
      </c>
      <c r="AI17" s="576">
        <v>1</v>
      </c>
      <c r="AJ17" s="576">
        <v>1</v>
      </c>
      <c r="AK17" s="489" t="s">
        <v>695</v>
      </c>
      <c r="AL17" s="462" t="s">
        <v>695</v>
      </c>
      <c r="AM17" s="577"/>
      <c r="AN17" s="577"/>
      <c r="AO17" s="577"/>
      <c r="AP17" s="577"/>
      <c r="AQ17" s="578"/>
      <c r="AR17" s="578"/>
      <c r="AS17" s="578"/>
      <c r="AT17" s="578"/>
      <c r="AU17" s="497" t="s">
        <v>695</v>
      </c>
      <c r="AV17" s="466" t="s">
        <v>695</v>
      </c>
      <c r="AW17" s="466" t="s">
        <v>695</v>
      </c>
      <c r="AX17" s="467" t="s">
        <v>695</v>
      </c>
      <c r="AY17" s="457" t="s">
        <v>695</v>
      </c>
      <c r="AZ17" s="456" t="s">
        <v>695</v>
      </c>
      <c r="BA17" s="483" t="s">
        <v>695</v>
      </c>
      <c r="BB17" s="457" t="s">
        <v>695</v>
      </c>
      <c r="BC17" s="457" t="s">
        <v>746</v>
      </c>
      <c r="BD17" s="580"/>
      <c r="BE17" s="579"/>
      <c r="BF17" s="173"/>
      <c r="BG17" s="173">
        <v>1</v>
      </c>
      <c r="BJ17" s="50" t="str">
        <f t="shared" si="0"/>
        <v>GESTIÓN</v>
      </c>
      <c r="BK17" s="172" t="str">
        <f t="shared" si="1"/>
        <v>INACTIVO</v>
      </c>
    </row>
    <row r="18" spans="1:63" ht="58.5" customHeight="1" x14ac:dyDescent="0.25">
      <c r="A18" s="172" t="s">
        <v>170</v>
      </c>
      <c r="B18" s="172" t="s">
        <v>716</v>
      </c>
      <c r="C18" s="172"/>
      <c r="D18" s="172" t="s">
        <v>348</v>
      </c>
      <c r="E18" s="542" t="s">
        <v>928</v>
      </c>
      <c r="F18" s="10" t="s">
        <v>226</v>
      </c>
      <c r="G18" s="486" t="s">
        <v>264</v>
      </c>
      <c r="H18" s="486" t="s">
        <v>170</v>
      </c>
      <c r="I18" s="544" t="s">
        <v>869</v>
      </c>
      <c r="J18" s="544"/>
      <c r="K18" s="544"/>
      <c r="L18" s="544"/>
      <c r="M18" s="443" t="s">
        <v>863</v>
      </c>
      <c r="N18" s="443" t="s">
        <v>860</v>
      </c>
      <c r="O18" s="443" t="s">
        <v>861</v>
      </c>
      <c r="P18" s="443" t="s">
        <v>862</v>
      </c>
      <c r="Q18" s="443" t="s">
        <v>864</v>
      </c>
      <c r="R18" s="443" t="s">
        <v>865</v>
      </c>
      <c r="S18" s="443" t="s">
        <v>866</v>
      </c>
      <c r="T18" s="443" t="s">
        <v>867</v>
      </c>
      <c r="U18" s="572" t="s">
        <v>75</v>
      </c>
      <c r="V18" s="443" t="s">
        <v>75</v>
      </c>
      <c r="W18" s="573" t="s">
        <v>114</v>
      </c>
      <c r="X18" s="532" t="s">
        <v>83</v>
      </c>
      <c r="Y18" s="532" t="s">
        <v>179</v>
      </c>
      <c r="Z18" s="574" t="s">
        <v>271</v>
      </c>
      <c r="AA18" s="574" t="s">
        <v>244</v>
      </c>
      <c r="AB18" s="552" t="s">
        <v>239</v>
      </c>
      <c r="AC18" s="575" t="s">
        <v>75</v>
      </c>
      <c r="AD18" s="575" t="s">
        <v>75</v>
      </c>
      <c r="AE18" s="575" t="s">
        <v>75</v>
      </c>
      <c r="AF18" s="575">
        <v>1</v>
      </c>
      <c r="AG18" s="575">
        <v>1</v>
      </c>
      <c r="AH18" s="576" t="s">
        <v>75</v>
      </c>
      <c r="AI18" s="576" t="s">
        <v>75</v>
      </c>
      <c r="AJ18" s="576" t="s">
        <v>75</v>
      </c>
      <c r="AK18" s="576">
        <f>IFERROR(INDEX($AQ$18:$AT$18,1,COUNTA($AQ$18:$AT$18)),"ND")</f>
        <v>0.55800000000000005</v>
      </c>
      <c r="AL18" s="576"/>
      <c r="AM18" s="577">
        <v>0.3</v>
      </c>
      <c r="AN18" s="577">
        <v>0.5</v>
      </c>
      <c r="AO18" s="577">
        <v>0.7</v>
      </c>
      <c r="AP18" s="577">
        <v>1</v>
      </c>
      <c r="AQ18" s="578">
        <v>0.55800000000000005</v>
      </c>
      <c r="AR18" s="578"/>
      <c r="AS18" s="578"/>
      <c r="AT18" s="578"/>
      <c r="AU18" s="541" t="s">
        <v>872</v>
      </c>
      <c r="AV18" s="541"/>
      <c r="AW18" s="539"/>
      <c r="AX18" s="491"/>
      <c r="AY18" s="457" t="s">
        <v>691</v>
      </c>
      <c r="AZ18" s="580"/>
      <c r="BA18" s="483"/>
      <c r="BB18" s="457"/>
      <c r="BC18" s="580"/>
      <c r="BD18" s="580"/>
      <c r="BE18" s="579"/>
      <c r="BF18" s="173"/>
      <c r="BG18" s="173"/>
      <c r="BJ18" s="50" t="str">
        <f t="shared" si="0"/>
        <v>GESTIÓN</v>
      </c>
      <c r="BK18" s="172" t="str">
        <f t="shared" si="1"/>
        <v>ACTIVO</v>
      </c>
    </row>
    <row r="19" spans="1:63" ht="58.5" customHeight="1" x14ac:dyDescent="0.25">
      <c r="A19" s="172" t="s">
        <v>170</v>
      </c>
      <c r="B19" s="172" t="s">
        <v>716</v>
      </c>
      <c r="C19" s="172"/>
      <c r="D19" s="53" t="s">
        <v>347</v>
      </c>
      <c r="E19" s="542" t="s">
        <v>603</v>
      </c>
      <c r="F19" s="10" t="s">
        <v>226</v>
      </c>
      <c r="G19" s="52" t="s">
        <v>228</v>
      </c>
      <c r="H19" s="588" t="s">
        <v>170</v>
      </c>
      <c r="I19" s="544" t="s">
        <v>869</v>
      </c>
      <c r="J19" s="440" t="s">
        <v>896</v>
      </c>
      <c r="K19" s="440"/>
      <c r="L19" s="440"/>
      <c r="M19" s="479" t="s">
        <v>656</v>
      </c>
      <c r="N19" s="459" t="s">
        <v>657</v>
      </c>
      <c r="O19" s="459" t="s">
        <v>658</v>
      </c>
      <c r="P19" s="459" t="s">
        <v>659</v>
      </c>
      <c r="Q19" s="459" t="s">
        <v>660</v>
      </c>
      <c r="R19" s="459" t="s">
        <v>661</v>
      </c>
      <c r="S19" s="459" t="s">
        <v>662</v>
      </c>
      <c r="T19" s="459" t="s">
        <v>663</v>
      </c>
      <c r="U19" s="459" t="s">
        <v>333</v>
      </c>
      <c r="V19" s="459" t="s">
        <v>333</v>
      </c>
      <c r="W19" s="445" t="s">
        <v>192</v>
      </c>
      <c r="X19" s="460" t="s">
        <v>83</v>
      </c>
      <c r="Y19" s="460" t="s">
        <v>179</v>
      </c>
      <c r="Z19" s="461" t="s">
        <v>664</v>
      </c>
      <c r="AA19" s="461" t="s">
        <v>664</v>
      </c>
      <c r="AB19" s="552" t="s">
        <v>239</v>
      </c>
      <c r="AC19" s="461" t="s">
        <v>75</v>
      </c>
      <c r="AD19" s="461" t="s">
        <v>75</v>
      </c>
      <c r="AE19" s="533">
        <v>0.3</v>
      </c>
      <c r="AF19" s="494">
        <v>0.5</v>
      </c>
      <c r="AG19" s="494">
        <v>0.2</v>
      </c>
      <c r="AH19" s="462" t="s">
        <v>75</v>
      </c>
      <c r="AI19" s="462" t="s">
        <v>75</v>
      </c>
      <c r="AJ19" s="571">
        <v>0.27</v>
      </c>
      <c r="AK19" s="489">
        <f>SUM(AQ19:AT19)</f>
        <v>0.11</v>
      </c>
      <c r="AL19" s="462"/>
      <c r="AM19" s="493">
        <v>0.11</v>
      </c>
      <c r="AN19" s="493">
        <v>0.14000000000000001</v>
      </c>
      <c r="AO19" s="493">
        <v>0.15</v>
      </c>
      <c r="AP19" s="493">
        <v>0.13</v>
      </c>
      <c r="AQ19" s="512">
        <v>0.11</v>
      </c>
      <c r="AR19" s="512"/>
      <c r="AS19" s="512"/>
      <c r="AT19" s="560"/>
      <c r="AU19" s="541" t="s">
        <v>873</v>
      </c>
      <c r="AV19" s="541"/>
      <c r="AW19" s="470"/>
      <c r="AX19" s="471"/>
      <c r="AY19" s="457" t="s">
        <v>691</v>
      </c>
      <c r="AZ19" s="456"/>
      <c r="BA19" s="456"/>
      <c r="BB19" s="457" t="s">
        <v>691</v>
      </c>
      <c r="BC19" s="456"/>
      <c r="BD19" s="456"/>
      <c r="BE19" s="456"/>
      <c r="BJ19" s="50" t="str">
        <f t="shared" si="0"/>
        <v>ACCIÓN</v>
      </c>
      <c r="BK19" s="172" t="str">
        <f t="shared" si="1"/>
        <v>ACTIVO</v>
      </c>
    </row>
    <row r="20" spans="1:63" ht="30" hidden="1" x14ac:dyDescent="0.25">
      <c r="A20" s="172" t="s">
        <v>170</v>
      </c>
      <c r="B20" s="172" t="s">
        <v>716</v>
      </c>
      <c r="C20" s="172"/>
      <c r="D20" s="53" t="s">
        <v>347</v>
      </c>
      <c r="E20" s="542" t="s">
        <v>602</v>
      </c>
      <c r="F20" s="52" t="s">
        <v>226</v>
      </c>
      <c r="G20" s="272" t="s">
        <v>647</v>
      </c>
      <c r="H20" s="588" t="s">
        <v>170</v>
      </c>
      <c r="I20" s="440"/>
      <c r="J20" s="440" t="s">
        <v>896</v>
      </c>
      <c r="K20" s="440"/>
      <c r="L20" s="440"/>
      <c r="M20" s="479" t="s">
        <v>648</v>
      </c>
      <c r="N20" s="459" t="s">
        <v>649</v>
      </c>
      <c r="O20" s="459" t="s">
        <v>650</v>
      </c>
      <c r="P20" s="459" t="s">
        <v>651</v>
      </c>
      <c r="Q20" s="459" t="s">
        <v>652</v>
      </c>
      <c r="R20" s="459" t="s">
        <v>653</v>
      </c>
      <c r="S20" s="459" t="s">
        <v>654</v>
      </c>
      <c r="T20" s="459" t="s">
        <v>655</v>
      </c>
      <c r="U20" s="459" t="s">
        <v>333</v>
      </c>
      <c r="V20" s="459" t="s">
        <v>333</v>
      </c>
      <c r="W20" s="445" t="s">
        <v>192</v>
      </c>
      <c r="X20" s="460" t="s">
        <v>83</v>
      </c>
      <c r="Y20" s="460" t="s">
        <v>179</v>
      </c>
      <c r="Z20" s="461"/>
      <c r="AA20" s="461"/>
      <c r="AB20" s="461"/>
      <c r="AC20" s="461" t="s">
        <v>75</v>
      </c>
      <c r="AD20" s="461" t="s">
        <v>75</v>
      </c>
      <c r="AE20" s="533">
        <v>1</v>
      </c>
      <c r="AF20" s="494">
        <v>1</v>
      </c>
      <c r="AG20" s="494">
        <v>1</v>
      </c>
      <c r="AH20" s="462" t="s">
        <v>75</v>
      </c>
      <c r="AI20" s="462" t="s">
        <v>75</v>
      </c>
      <c r="AJ20" s="571">
        <v>1</v>
      </c>
      <c r="AK20" s="571">
        <f>IFERROR(SUM(AQ20:AT20),"")</f>
        <v>0</v>
      </c>
      <c r="AL20" s="462"/>
      <c r="AM20" s="493">
        <v>0</v>
      </c>
      <c r="AN20" s="493">
        <v>0.4</v>
      </c>
      <c r="AO20" s="493">
        <v>0.4</v>
      </c>
      <c r="AP20" s="493">
        <v>0.2</v>
      </c>
      <c r="AQ20" s="512">
        <v>0</v>
      </c>
      <c r="AR20" s="512"/>
      <c r="AS20" s="512"/>
      <c r="AT20" s="512"/>
      <c r="AU20" s="644" t="s">
        <v>692</v>
      </c>
      <c r="AV20" s="541"/>
      <c r="AW20" s="470"/>
      <c r="AX20" s="466"/>
      <c r="AY20" s="457" t="s">
        <v>691</v>
      </c>
      <c r="AZ20" s="456"/>
      <c r="BA20" s="456"/>
      <c r="BB20" s="457" t="s">
        <v>691</v>
      </c>
      <c r="BC20" s="456"/>
      <c r="BD20" s="456"/>
      <c r="BE20" s="456"/>
      <c r="BJ20" s="50" t="str">
        <f t="shared" si="0"/>
        <v>ACCIÓN</v>
      </c>
      <c r="BK20" s="172" t="str">
        <f t="shared" si="1"/>
        <v>ACTIVO</v>
      </c>
    </row>
    <row r="21" spans="1:63" s="7" customFormat="1" ht="121.5" hidden="1" customHeight="1" x14ac:dyDescent="0.25">
      <c r="A21" s="172" t="str">
        <f t="shared" ref="A21:A43" si="2">H21</f>
        <v>DIRECCIÓN DISTRITAL DE ASUNTOS DISCIPLINARIOS</v>
      </c>
      <c r="B21" s="172" t="s">
        <v>716</v>
      </c>
      <c r="C21" s="172"/>
      <c r="D21" s="50" t="s">
        <v>347</v>
      </c>
      <c r="E21" s="438" t="s">
        <v>91</v>
      </c>
      <c r="F21" s="52" t="s">
        <v>89</v>
      </c>
      <c r="G21" s="439" t="s">
        <v>92</v>
      </c>
      <c r="H21" s="439" t="s">
        <v>93</v>
      </c>
      <c r="I21" s="478" t="s">
        <v>335</v>
      </c>
      <c r="J21" s="478" t="s">
        <v>897</v>
      </c>
      <c r="K21" s="478" t="s">
        <v>869</v>
      </c>
      <c r="L21" s="478"/>
      <c r="M21" s="459" t="s">
        <v>191</v>
      </c>
      <c r="N21" s="459" t="s">
        <v>561</v>
      </c>
      <c r="O21" s="479" t="s">
        <v>212</v>
      </c>
      <c r="P21" s="459" t="s">
        <v>82</v>
      </c>
      <c r="Q21" s="479" t="s">
        <v>213</v>
      </c>
      <c r="R21" s="459" t="s">
        <v>82</v>
      </c>
      <c r="S21" s="479" t="s">
        <v>334</v>
      </c>
      <c r="T21" s="459" t="s">
        <v>82</v>
      </c>
      <c r="U21" s="459" t="s">
        <v>568</v>
      </c>
      <c r="V21" s="459" t="s">
        <v>556</v>
      </c>
      <c r="W21" s="445" t="s">
        <v>192</v>
      </c>
      <c r="X21" s="480" t="s">
        <v>83</v>
      </c>
      <c r="Y21" s="480" t="s">
        <v>179</v>
      </c>
      <c r="Z21" s="481" t="s">
        <v>214</v>
      </c>
      <c r="AA21" s="481" t="s">
        <v>215</v>
      </c>
      <c r="AB21" s="481" t="s">
        <v>216</v>
      </c>
      <c r="AC21" s="461">
        <v>0</v>
      </c>
      <c r="AD21" s="461">
        <v>2</v>
      </c>
      <c r="AE21" s="461">
        <v>2</v>
      </c>
      <c r="AF21" s="461">
        <v>2</v>
      </c>
      <c r="AG21" s="461">
        <v>2</v>
      </c>
      <c r="AH21" s="482">
        <v>0</v>
      </c>
      <c r="AI21" s="462">
        <v>2</v>
      </c>
      <c r="AJ21" s="462">
        <v>2</v>
      </c>
      <c r="AK21" s="462">
        <f>SUM($AQ$21:$AT$21)</f>
        <v>0</v>
      </c>
      <c r="AL21" s="462"/>
      <c r="AM21" s="464">
        <v>0</v>
      </c>
      <c r="AN21" s="464">
        <v>1</v>
      </c>
      <c r="AO21" s="464">
        <v>1</v>
      </c>
      <c r="AP21" s="464">
        <v>0</v>
      </c>
      <c r="AQ21" s="465">
        <v>0</v>
      </c>
      <c r="AR21" s="465"/>
      <c r="AS21" s="465"/>
      <c r="AT21" s="465"/>
      <c r="AU21" s="497" t="s">
        <v>740</v>
      </c>
      <c r="AV21" s="466"/>
      <c r="AW21" s="466"/>
      <c r="AX21" s="466"/>
      <c r="AY21" s="457" t="s">
        <v>739</v>
      </c>
      <c r="AZ21" s="456"/>
      <c r="BA21" s="483"/>
      <c r="BB21" s="456"/>
      <c r="BC21" s="456" t="s">
        <v>468</v>
      </c>
      <c r="BD21" s="457" t="s">
        <v>530</v>
      </c>
      <c r="BE21" s="457" t="s">
        <v>75</v>
      </c>
      <c r="BF21" s="9" t="s">
        <v>75</v>
      </c>
      <c r="BG21"/>
      <c r="BJ21" s="50" t="str">
        <f t="shared" si="0"/>
        <v>ACCIÓN</v>
      </c>
      <c r="BK21" s="172" t="str">
        <f t="shared" si="1"/>
        <v>ACTIVO</v>
      </c>
    </row>
    <row r="22" spans="1:63" ht="155.25" hidden="1" customHeight="1" x14ac:dyDescent="0.25">
      <c r="A22" s="172" t="str">
        <f t="shared" si="2"/>
        <v>DIRECCIÓN DISTRITAL DE ASUNTOS DISCIPLINARIOS</v>
      </c>
      <c r="B22" s="172" t="s">
        <v>716</v>
      </c>
      <c r="C22" s="172"/>
      <c r="D22" s="50" t="s">
        <v>347</v>
      </c>
      <c r="E22" s="438" t="s">
        <v>94</v>
      </c>
      <c r="F22" s="52" t="s">
        <v>77</v>
      </c>
      <c r="G22" s="439" t="s">
        <v>92</v>
      </c>
      <c r="H22" s="439" t="s">
        <v>93</v>
      </c>
      <c r="I22" s="440" t="s">
        <v>335</v>
      </c>
      <c r="J22" s="478" t="s">
        <v>897</v>
      </c>
      <c r="K22" s="440" t="s">
        <v>869</v>
      </c>
      <c r="L22" s="440"/>
      <c r="M22" s="441" t="s">
        <v>217</v>
      </c>
      <c r="N22" s="459" t="s">
        <v>562</v>
      </c>
      <c r="O22" s="442" t="s">
        <v>218</v>
      </c>
      <c r="P22" s="459" t="s">
        <v>82</v>
      </c>
      <c r="Q22" s="479" t="s">
        <v>540</v>
      </c>
      <c r="R22" s="459" t="s">
        <v>82</v>
      </c>
      <c r="S22" s="479" t="s">
        <v>541</v>
      </c>
      <c r="T22" s="459" t="s">
        <v>82</v>
      </c>
      <c r="U22" s="459" t="s">
        <v>569</v>
      </c>
      <c r="V22" s="459" t="s">
        <v>556</v>
      </c>
      <c r="W22" s="445" t="s">
        <v>192</v>
      </c>
      <c r="X22" s="480" t="s">
        <v>83</v>
      </c>
      <c r="Y22" s="480" t="s">
        <v>179</v>
      </c>
      <c r="Z22" s="481" t="s">
        <v>214</v>
      </c>
      <c r="AA22" s="481" t="s">
        <v>214</v>
      </c>
      <c r="AB22" s="481" t="s">
        <v>216</v>
      </c>
      <c r="AC22" s="461">
        <v>0</v>
      </c>
      <c r="AD22" s="484">
        <v>2000</v>
      </c>
      <c r="AE22" s="484">
        <v>4000</v>
      </c>
      <c r="AF22" s="484">
        <v>4000</v>
      </c>
      <c r="AG22" s="484">
        <v>2000</v>
      </c>
      <c r="AH22" s="482">
        <v>0</v>
      </c>
      <c r="AI22" s="462">
        <v>2426</v>
      </c>
      <c r="AJ22" s="482">
        <v>5990</v>
      </c>
      <c r="AK22" s="482">
        <f>SUM($AQ$22:$AT$22)</f>
        <v>584</v>
      </c>
      <c r="AL22" s="482"/>
      <c r="AM22" s="485">
        <v>527</v>
      </c>
      <c r="AN22" s="485">
        <v>1057</v>
      </c>
      <c r="AO22" s="485">
        <v>1000</v>
      </c>
      <c r="AP22" s="485">
        <v>1000</v>
      </c>
      <c r="AQ22" s="465">
        <v>584</v>
      </c>
      <c r="AR22" s="465"/>
      <c r="AS22" s="465"/>
      <c r="AT22" s="465"/>
      <c r="AU22" s="497" t="s">
        <v>738</v>
      </c>
      <c r="AV22" s="466"/>
      <c r="AW22" s="470"/>
      <c r="AX22" s="466"/>
      <c r="AY22" s="457" t="s">
        <v>739</v>
      </c>
      <c r="AZ22" s="456"/>
      <c r="BA22" s="483"/>
      <c r="BB22" s="456"/>
      <c r="BC22" s="456" t="s">
        <v>468</v>
      </c>
      <c r="BD22" s="457" t="s">
        <v>530</v>
      </c>
      <c r="BE22" s="457" t="s">
        <v>75</v>
      </c>
      <c r="BF22" s="9" t="s">
        <v>75</v>
      </c>
      <c r="BJ22" s="50" t="str">
        <f t="shared" si="0"/>
        <v>ACCIÓN</v>
      </c>
      <c r="BK22" s="172" t="str">
        <f t="shared" si="1"/>
        <v>ACTIVO</v>
      </c>
    </row>
    <row r="23" spans="1:63" s="9" customFormat="1" ht="183" hidden="1" customHeight="1" x14ac:dyDescent="0.25">
      <c r="A23" s="172" t="str">
        <f t="shared" si="2"/>
        <v>DIRECCIÓN DISTRITAL DE ASUNTOS DISCIPLINARIOS</v>
      </c>
      <c r="B23" s="172" t="s">
        <v>716</v>
      </c>
      <c r="C23" s="172"/>
      <c r="D23" s="50" t="s">
        <v>347</v>
      </c>
      <c r="E23" s="438" t="s">
        <v>95</v>
      </c>
      <c r="F23" s="52" t="s">
        <v>77</v>
      </c>
      <c r="G23" s="486" t="s">
        <v>92</v>
      </c>
      <c r="H23" s="439" t="s">
        <v>93</v>
      </c>
      <c r="I23" s="440" t="s">
        <v>335</v>
      </c>
      <c r="J23" s="478" t="s">
        <v>897</v>
      </c>
      <c r="K23" s="440" t="s">
        <v>869</v>
      </c>
      <c r="L23" s="440"/>
      <c r="M23" s="441" t="s">
        <v>219</v>
      </c>
      <c r="N23" s="459" t="s">
        <v>563</v>
      </c>
      <c r="O23" s="442" t="s">
        <v>542</v>
      </c>
      <c r="P23" s="459" t="s">
        <v>82</v>
      </c>
      <c r="Q23" s="479" t="s">
        <v>220</v>
      </c>
      <c r="R23" s="459" t="s">
        <v>82</v>
      </c>
      <c r="S23" s="479" t="s">
        <v>541</v>
      </c>
      <c r="T23" s="459" t="s">
        <v>82</v>
      </c>
      <c r="U23" s="459" t="s">
        <v>75</v>
      </c>
      <c r="V23" s="459" t="s">
        <v>75</v>
      </c>
      <c r="W23" s="445" t="s">
        <v>192</v>
      </c>
      <c r="X23" s="480" t="s">
        <v>83</v>
      </c>
      <c r="Y23" s="480" t="s">
        <v>179</v>
      </c>
      <c r="Z23" s="481" t="s">
        <v>214</v>
      </c>
      <c r="AA23" s="481" t="s">
        <v>214</v>
      </c>
      <c r="AB23" s="481" t="s">
        <v>216</v>
      </c>
      <c r="AC23" s="461">
        <v>1</v>
      </c>
      <c r="AD23" s="461">
        <v>1</v>
      </c>
      <c r="AE23" s="461">
        <v>2</v>
      </c>
      <c r="AF23" s="461">
        <v>1</v>
      </c>
      <c r="AG23" s="461">
        <v>0</v>
      </c>
      <c r="AH23" s="462">
        <v>1</v>
      </c>
      <c r="AI23" s="462">
        <v>1</v>
      </c>
      <c r="AJ23" s="462">
        <v>2</v>
      </c>
      <c r="AK23" s="462">
        <f>SUM($AQ$23:$AT$23)</f>
        <v>0.05</v>
      </c>
      <c r="AL23" s="462"/>
      <c r="AM23" s="609">
        <v>0.05</v>
      </c>
      <c r="AN23" s="609">
        <v>0.35</v>
      </c>
      <c r="AO23" s="609">
        <v>0.35</v>
      </c>
      <c r="AP23" s="609">
        <v>0.25</v>
      </c>
      <c r="AQ23" s="465">
        <v>0.05</v>
      </c>
      <c r="AR23" s="465"/>
      <c r="AS23" s="465"/>
      <c r="AT23" s="465"/>
      <c r="AU23" s="497" t="s">
        <v>741</v>
      </c>
      <c r="AV23" s="466"/>
      <c r="AW23" s="470"/>
      <c r="AX23" s="466"/>
      <c r="AY23" s="457" t="s">
        <v>739</v>
      </c>
      <c r="AZ23" s="456"/>
      <c r="BA23" s="483"/>
      <c r="BB23" s="456"/>
      <c r="BC23" s="456" t="s">
        <v>468</v>
      </c>
      <c r="BD23" s="457" t="s">
        <v>530</v>
      </c>
      <c r="BE23" s="457" t="s">
        <v>75</v>
      </c>
      <c r="BF23" s="9" t="s">
        <v>75</v>
      </c>
      <c r="BG23"/>
      <c r="BJ23" s="50" t="str">
        <f t="shared" si="0"/>
        <v>ACCIÓN</v>
      </c>
      <c r="BK23" s="172" t="str">
        <f t="shared" si="1"/>
        <v>ACTIVO</v>
      </c>
    </row>
    <row r="24" spans="1:63" s="9" customFormat="1" ht="267.75" hidden="1" customHeight="1" x14ac:dyDescent="0.25">
      <c r="A24" s="172" t="str">
        <f t="shared" si="2"/>
        <v>DIRECCIÓN DISTRITAL DE ASUNTOS DISCIPLINARIOS</v>
      </c>
      <c r="B24" s="172" t="s">
        <v>715</v>
      </c>
      <c r="C24" s="172"/>
      <c r="D24" s="50" t="s">
        <v>348</v>
      </c>
      <c r="E24" s="438" t="s">
        <v>599</v>
      </c>
      <c r="F24" s="52" t="s">
        <v>226</v>
      </c>
      <c r="G24" s="486" t="s">
        <v>92</v>
      </c>
      <c r="H24" s="439" t="s">
        <v>93</v>
      </c>
      <c r="I24" s="440" t="s">
        <v>870</v>
      </c>
      <c r="J24" s="440"/>
      <c r="K24" s="440"/>
      <c r="L24" s="440"/>
      <c r="M24" s="479" t="s">
        <v>671</v>
      </c>
      <c r="N24" s="479" t="s">
        <v>501</v>
      </c>
      <c r="O24" s="459"/>
      <c r="P24" s="459"/>
      <c r="Q24" s="459"/>
      <c r="R24" s="459"/>
      <c r="S24" s="459"/>
      <c r="T24" s="459"/>
      <c r="U24" s="459"/>
      <c r="V24" s="459"/>
      <c r="W24" s="445" t="s">
        <v>192</v>
      </c>
      <c r="X24" s="460" t="s">
        <v>83</v>
      </c>
      <c r="Y24" s="460" t="s">
        <v>179</v>
      </c>
      <c r="Z24" s="481" t="s">
        <v>214</v>
      </c>
      <c r="AA24" s="481" t="s">
        <v>214</v>
      </c>
      <c r="AB24" s="481" t="s">
        <v>216</v>
      </c>
      <c r="AC24" s="461" t="s">
        <v>75</v>
      </c>
      <c r="AD24" s="494">
        <v>0.6</v>
      </c>
      <c r="AE24" s="494">
        <v>0.4</v>
      </c>
      <c r="AF24" s="494"/>
      <c r="AG24" s="494"/>
      <c r="AH24" s="462" t="s">
        <v>75</v>
      </c>
      <c r="AI24" s="474">
        <v>0.6</v>
      </c>
      <c r="AJ24" s="502">
        <v>0.4</v>
      </c>
      <c r="AK24" s="502" t="s">
        <v>608</v>
      </c>
      <c r="AL24" s="462" t="s">
        <v>608</v>
      </c>
      <c r="AM24" s="503"/>
      <c r="AN24" s="495"/>
      <c r="AO24" s="495"/>
      <c r="AP24" s="495"/>
      <c r="AQ24" s="504"/>
      <c r="AR24" s="496"/>
      <c r="AS24" s="496"/>
      <c r="AT24" s="496"/>
      <c r="AU24" s="497" t="s">
        <v>608</v>
      </c>
      <c r="AV24" s="466" t="s">
        <v>608</v>
      </c>
      <c r="AW24" s="466" t="s">
        <v>608</v>
      </c>
      <c r="AX24" s="466" t="s">
        <v>608</v>
      </c>
      <c r="AY24" s="456"/>
      <c r="AZ24" s="456"/>
      <c r="BA24" s="483"/>
      <c r="BB24" s="456"/>
      <c r="BC24" s="456"/>
      <c r="BD24" s="456"/>
      <c r="BE24" s="456"/>
      <c r="BF24"/>
      <c r="BG24">
        <v>2</v>
      </c>
      <c r="BJ24" s="50" t="str">
        <f t="shared" si="0"/>
        <v>GESTIÓN</v>
      </c>
      <c r="BK24" s="172" t="str">
        <f t="shared" si="1"/>
        <v>INACTIVO</v>
      </c>
    </row>
    <row r="25" spans="1:63" s="232" customFormat="1" ht="45" hidden="1" x14ac:dyDescent="0.25">
      <c r="A25" s="172" t="str">
        <f>H25</f>
        <v>DIRECCIÓN DISTRITAL DE ASUNTOS DISCIPLINARIOS</v>
      </c>
      <c r="B25" s="172" t="s">
        <v>716</v>
      </c>
      <c r="C25" s="172"/>
      <c r="D25" s="50" t="s">
        <v>348</v>
      </c>
      <c r="E25" s="559" t="s">
        <v>747</v>
      </c>
      <c r="F25" s="52" t="s">
        <v>226</v>
      </c>
      <c r="G25" s="486" t="s">
        <v>670</v>
      </c>
      <c r="H25" s="439" t="s">
        <v>93</v>
      </c>
      <c r="I25" s="440" t="s">
        <v>870</v>
      </c>
      <c r="J25" s="440" t="s">
        <v>869</v>
      </c>
      <c r="K25" s="440"/>
      <c r="L25" s="440"/>
      <c r="M25" s="459" t="s">
        <v>748</v>
      </c>
      <c r="N25" s="459" t="s">
        <v>749</v>
      </c>
      <c r="O25" s="459" t="s">
        <v>750</v>
      </c>
      <c r="P25" s="459" t="s">
        <v>751</v>
      </c>
      <c r="Q25" s="459" t="s">
        <v>752</v>
      </c>
      <c r="R25" s="459" t="s">
        <v>753</v>
      </c>
      <c r="S25" s="459" t="s">
        <v>754</v>
      </c>
      <c r="T25" s="459" t="s">
        <v>755</v>
      </c>
      <c r="U25" s="459" t="s">
        <v>75</v>
      </c>
      <c r="V25" s="459" t="s">
        <v>75</v>
      </c>
      <c r="W25" s="551" t="s">
        <v>114</v>
      </c>
      <c r="X25" s="551"/>
      <c r="Y25" s="551" t="s">
        <v>179</v>
      </c>
      <c r="Z25" s="552"/>
      <c r="AA25" s="552"/>
      <c r="AB25" s="552"/>
      <c r="AC25" s="552"/>
      <c r="AD25" s="552" t="s">
        <v>75</v>
      </c>
      <c r="AE25" s="553" t="s">
        <v>75</v>
      </c>
      <c r="AF25" s="553">
        <v>1</v>
      </c>
      <c r="AG25" s="553">
        <v>1</v>
      </c>
      <c r="AH25" s="474" t="s">
        <v>75</v>
      </c>
      <c r="AI25" s="474" t="s">
        <v>75</v>
      </c>
      <c r="AJ25" s="474" t="s">
        <v>75</v>
      </c>
      <c r="AK25" s="474">
        <f>IFERROR(INDEX($AQ$25:$AT$25,1,COUNTA($AQ$25:$AT$25)),"ND")</f>
        <v>1</v>
      </c>
      <c r="AL25" s="474"/>
      <c r="AM25" s="623">
        <v>1</v>
      </c>
      <c r="AN25" s="623">
        <v>1</v>
      </c>
      <c r="AO25" s="623">
        <v>1</v>
      </c>
      <c r="AP25" s="623">
        <v>1</v>
      </c>
      <c r="AQ25" s="557">
        <v>1</v>
      </c>
      <c r="AR25" s="557"/>
      <c r="AS25" s="557"/>
      <c r="AT25" s="557"/>
      <c r="AU25" s="645" t="s">
        <v>756</v>
      </c>
      <c r="AV25" s="558"/>
      <c r="AW25" s="558"/>
      <c r="AX25" s="558"/>
      <c r="AY25" s="603" t="s">
        <v>739</v>
      </c>
      <c r="AZ25" s="603"/>
      <c r="BA25" s="603"/>
      <c r="BB25" s="456"/>
      <c r="BC25" s="603"/>
      <c r="BD25" s="603"/>
      <c r="BE25" s="603"/>
      <c r="BF25" s="610"/>
      <c r="BG25" s="610"/>
      <c r="BJ25" s="50" t="str">
        <f t="shared" si="0"/>
        <v>GESTIÓN</v>
      </c>
      <c r="BK25" s="172" t="str">
        <f t="shared" si="1"/>
        <v>ACTIVO</v>
      </c>
    </row>
    <row r="26" spans="1:63" s="232" customFormat="1" ht="261.75" hidden="1" customHeight="1" x14ac:dyDescent="0.25">
      <c r="A26" s="172" t="str">
        <f t="shared" si="2"/>
        <v>DIRECCIÓN DISTRITAL DE ASUNTOS DISCIPLINARIOS</v>
      </c>
      <c r="B26" s="172" t="s">
        <v>715</v>
      </c>
      <c r="C26" s="172"/>
      <c r="D26" s="50" t="s">
        <v>348</v>
      </c>
      <c r="E26" s="559" t="s">
        <v>677</v>
      </c>
      <c r="F26" s="52" t="s">
        <v>226</v>
      </c>
      <c r="G26" s="486" t="s">
        <v>670</v>
      </c>
      <c r="H26" s="439" t="s">
        <v>93</v>
      </c>
      <c r="I26" s="440" t="s">
        <v>870</v>
      </c>
      <c r="J26" s="440" t="s">
        <v>869</v>
      </c>
      <c r="K26" s="440"/>
      <c r="L26" s="440"/>
      <c r="M26" s="459" t="s">
        <v>678</v>
      </c>
      <c r="N26" s="459" t="s">
        <v>679</v>
      </c>
      <c r="O26" s="459" t="s">
        <v>672</v>
      </c>
      <c r="P26" s="459" t="s">
        <v>673</v>
      </c>
      <c r="Q26" s="459" t="s">
        <v>675</v>
      </c>
      <c r="R26" s="459" t="s">
        <v>674</v>
      </c>
      <c r="S26" s="459" t="s">
        <v>676</v>
      </c>
      <c r="T26" s="459" t="s">
        <v>676</v>
      </c>
      <c r="U26" s="459" t="s">
        <v>75</v>
      </c>
      <c r="V26" s="459" t="s">
        <v>75</v>
      </c>
      <c r="W26" s="551" t="s">
        <v>114</v>
      </c>
      <c r="X26" s="551"/>
      <c r="Y26" s="551" t="s">
        <v>179</v>
      </c>
      <c r="Z26" s="552"/>
      <c r="AA26" s="552"/>
      <c r="AB26" s="552"/>
      <c r="AC26" s="552"/>
      <c r="AD26" s="552"/>
      <c r="AE26" s="553">
        <v>1</v>
      </c>
      <c r="AF26" s="553">
        <v>1</v>
      </c>
      <c r="AG26" s="553">
        <v>1</v>
      </c>
      <c r="AH26" s="554"/>
      <c r="AI26" s="554"/>
      <c r="AJ26" s="474">
        <v>1</v>
      </c>
      <c r="AK26" s="519" t="s">
        <v>695</v>
      </c>
      <c r="AL26" s="776" t="s">
        <v>695</v>
      </c>
      <c r="AM26" s="555"/>
      <c r="AN26" s="556"/>
      <c r="AO26" s="556"/>
      <c r="AP26" s="556"/>
      <c r="AQ26" s="557"/>
      <c r="AR26" s="557"/>
      <c r="AS26" s="557"/>
      <c r="AT26" s="557"/>
      <c r="AU26" s="497" t="s">
        <v>695</v>
      </c>
      <c r="AV26" s="466" t="s">
        <v>695</v>
      </c>
      <c r="AW26" s="466" t="s">
        <v>695</v>
      </c>
      <c r="AX26" s="467" t="s">
        <v>695</v>
      </c>
      <c r="AY26" s="603"/>
      <c r="AZ26" s="603"/>
      <c r="BA26" s="603"/>
      <c r="BB26" s="456"/>
      <c r="BC26" s="603"/>
      <c r="BD26" s="603"/>
      <c r="BE26" s="603"/>
      <c r="BF26" s="610"/>
      <c r="BG26" s="610">
        <v>1</v>
      </c>
      <c r="BJ26" s="50" t="str">
        <f t="shared" si="0"/>
        <v>GESTIÓN</v>
      </c>
      <c r="BK26" s="172" t="str">
        <f t="shared" si="1"/>
        <v>INACTIVO</v>
      </c>
    </row>
    <row r="27" spans="1:63" s="9" customFormat="1" ht="49.5" hidden="1" customHeight="1" x14ac:dyDescent="0.25">
      <c r="A27" s="172" t="str">
        <f t="shared" si="2"/>
        <v>DIRECCIÓN DISTRITAL DE ASUNTOS DISCIPLINARIOS</v>
      </c>
      <c r="B27" s="172" t="s">
        <v>715</v>
      </c>
      <c r="C27" s="172"/>
      <c r="D27" s="50" t="s">
        <v>348</v>
      </c>
      <c r="E27" s="559" t="s">
        <v>600</v>
      </c>
      <c r="F27" s="52" t="s">
        <v>226</v>
      </c>
      <c r="G27" s="486" t="s">
        <v>92</v>
      </c>
      <c r="H27" s="486" t="s">
        <v>93</v>
      </c>
      <c r="I27" s="525" t="s">
        <v>870</v>
      </c>
      <c r="J27" s="525" t="s">
        <v>869</v>
      </c>
      <c r="K27" s="525"/>
      <c r="L27" s="525"/>
      <c r="M27" s="479" t="s">
        <v>287</v>
      </c>
      <c r="N27" s="459" t="s">
        <v>288</v>
      </c>
      <c r="O27" s="459"/>
      <c r="P27" s="459"/>
      <c r="Q27" s="459"/>
      <c r="R27" s="459"/>
      <c r="S27" s="459"/>
      <c r="T27" s="459"/>
      <c r="U27" s="459"/>
      <c r="V27" s="459"/>
      <c r="W27" s="445" t="s">
        <v>192</v>
      </c>
      <c r="X27" s="460" t="s">
        <v>83</v>
      </c>
      <c r="Y27" s="460" t="s">
        <v>179</v>
      </c>
      <c r="Z27" s="461"/>
      <c r="AA27" s="461"/>
      <c r="AB27" s="461"/>
      <c r="AC27" s="461" t="s">
        <v>75</v>
      </c>
      <c r="AD27" s="494">
        <v>0.4</v>
      </c>
      <c r="AE27" s="494" t="s">
        <v>608</v>
      </c>
      <c r="AF27" s="494"/>
      <c r="AG27" s="494"/>
      <c r="AH27" s="474" t="s">
        <v>75</v>
      </c>
      <c r="AI27" s="474">
        <v>0.39999999999999997</v>
      </c>
      <c r="AJ27" s="474">
        <v>0.6</v>
      </c>
      <c r="AK27" s="474">
        <f>SUM($AQ$48:$AT$48)</f>
        <v>0</v>
      </c>
      <c r="AL27" s="462"/>
      <c r="AM27" s="495"/>
      <c r="AN27" s="495"/>
      <c r="AO27" s="495"/>
      <c r="AP27" s="495"/>
      <c r="AQ27" s="504"/>
      <c r="AR27" s="496"/>
      <c r="AS27" s="496"/>
      <c r="AT27" s="496"/>
      <c r="AU27" s="497" t="s">
        <v>608</v>
      </c>
      <c r="AV27" s="477" t="s">
        <v>608</v>
      </c>
      <c r="AW27" s="477" t="s">
        <v>608</v>
      </c>
      <c r="AX27" s="477" t="s">
        <v>608</v>
      </c>
      <c r="AY27" s="456" t="s">
        <v>608</v>
      </c>
      <c r="AZ27" s="456" t="s">
        <v>608</v>
      </c>
      <c r="BA27" s="456" t="s">
        <v>608</v>
      </c>
      <c r="BB27" s="456" t="s">
        <v>608</v>
      </c>
      <c r="BC27" s="456" t="s">
        <v>503</v>
      </c>
      <c r="BD27" s="456"/>
      <c r="BE27" s="456"/>
      <c r="BF27"/>
      <c r="BG27">
        <v>2</v>
      </c>
      <c r="BJ27" s="50" t="str">
        <f t="shared" si="0"/>
        <v>GESTIÓN</v>
      </c>
      <c r="BK27" s="172" t="str">
        <f t="shared" si="1"/>
        <v>INACTIVO</v>
      </c>
    </row>
    <row r="28" spans="1:63" s="9" customFormat="1" ht="226.5" hidden="1" customHeight="1" x14ac:dyDescent="0.25">
      <c r="A28" s="172" t="str">
        <f t="shared" si="2"/>
        <v>DIRECCIÓN DISTRITAL DE DEFENSA JUDICIAL Y PREVENCIÓN DEL DAÑO ANTIJURÍDICO</v>
      </c>
      <c r="B28" s="172" t="s">
        <v>716</v>
      </c>
      <c r="C28" s="172"/>
      <c r="D28" s="50" t="s">
        <v>348</v>
      </c>
      <c r="E28" s="438" t="s">
        <v>839</v>
      </c>
      <c r="F28" s="52" t="s">
        <v>77</v>
      </c>
      <c r="G28" s="52" t="s">
        <v>102</v>
      </c>
      <c r="H28" s="52" t="s">
        <v>103</v>
      </c>
      <c r="I28" s="440" t="s">
        <v>870</v>
      </c>
      <c r="J28" s="440"/>
      <c r="K28" s="440"/>
      <c r="L28" s="440"/>
      <c r="M28" s="479" t="s">
        <v>272</v>
      </c>
      <c r="N28" s="459" t="s">
        <v>286</v>
      </c>
      <c r="O28" s="459" t="s">
        <v>588</v>
      </c>
      <c r="P28" s="459" t="s">
        <v>589</v>
      </c>
      <c r="Q28" s="459" t="s">
        <v>591</v>
      </c>
      <c r="R28" s="459" t="s">
        <v>590</v>
      </c>
      <c r="S28" s="459" t="s">
        <v>592</v>
      </c>
      <c r="T28" s="459" t="s">
        <v>592</v>
      </c>
      <c r="U28" s="459" t="s">
        <v>75</v>
      </c>
      <c r="V28" s="459" t="s">
        <v>75</v>
      </c>
      <c r="W28" s="445" t="s">
        <v>114</v>
      </c>
      <c r="X28" s="460" t="s">
        <v>83</v>
      </c>
      <c r="Y28" s="460" t="s">
        <v>179</v>
      </c>
      <c r="Z28" s="461" t="s">
        <v>116</v>
      </c>
      <c r="AA28" s="461" t="s">
        <v>116</v>
      </c>
      <c r="AB28" s="461" t="s">
        <v>117</v>
      </c>
      <c r="AC28" s="461" t="s">
        <v>75</v>
      </c>
      <c r="AD28" s="494">
        <v>1</v>
      </c>
      <c r="AE28" s="494">
        <v>1</v>
      </c>
      <c r="AF28" s="494">
        <v>1</v>
      </c>
      <c r="AG28" s="494">
        <v>1</v>
      </c>
      <c r="AH28" s="474" t="s">
        <v>75</v>
      </c>
      <c r="AI28" s="489">
        <v>1</v>
      </c>
      <c r="AJ28" s="474">
        <v>1</v>
      </c>
      <c r="AK28" s="474">
        <f>SUM(AQ28:AT28)</f>
        <v>0.2</v>
      </c>
      <c r="AL28" s="474"/>
      <c r="AM28" s="493">
        <v>0.2</v>
      </c>
      <c r="AN28" s="493">
        <v>0.5</v>
      </c>
      <c r="AO28" s="493">
        <v>0.15</v>
      </c>
      <c r="AP28" s="493">
        <v>0.15</v>
      </c>
      <c r="AQ28" s="476">
        <v>0.2</v>
      </c>
      <c r="AR28" s="476"/>
      <c r="AS28" s="476"/>
      <c r="AT28" s="476"/>
      <c r="AU28" s="646" t="s">
        <v>757</v>
      </c>
      <c r="AV28" s="526"/>
      <c r="AW28" s="527"/>
      <c r="AX28" s="526"/>
      <c r="AY28" s="456" t="s">
        <v>840</v>
      </c>
      <c r="AZ28" s="456"/>
      <c r="BA28" s="467"/>
      <c r="BB28" s="467"/>
      <c r="BC28" s="456" t="s">
        <v>503</v>
      </c>
      <c r="BD28" s="456"/>
      <c r="BE28" s="456"/>
      <c r="BF28"/>
      <c r="BJ28" s="50" t="str">
        <f t="shared" si="0"/>
        <v>GESTIÓN</v>
      </c>
      <c r="BK28" s="172" t="str">
        <f t="shared" si="1"/>
        <v>ACTIVO</v>
      </c>
    </row>
    <row r="29" spans="1:63" ht="164.25" hidden="1" customHeight="1" x14ac:dyDescent="0.25">
      <c r="A29" s="172" t="str">
        <f t="shared" si="2"/>
        <v>DIRECCIÓN DISTRITAL DE DEFENSA JUDICIAL Y PREVENCIÓN DEL DAÑO ANTIJURÍDICO</v>
      </c>
      <c r="B29" s="172" t="s">
        <v>716</v>
      </c>
      <c r="C29" s="172"/>
      <c r="D29" s="50" t="s">
        <v>347</v>
      </c>
      <c r="E29" s="438" t="s">
        <v>426</v>
      </c>
      <c r="F29" s="52" t="s">
        <v>89</v>
      </c>
      <c r="G29" s="52" t="s">
        <v>102</v>
      </c>
      <c r="H29" s="52" t="s">
        <v>103</v>
      </c>
      <c r="I29" s="440" t="s">
        <v>335</v>
      </c>
      <c r="J29" s="440" t="s">
        <v>897</v>
      </c>
      <c r="K29" s="440" t="s">
        <v>108</v>
      </c>
      <c r="L29" s="440" t="s">
        <v>869</v>
      </c>
      <c r="M29" s="442" t="s">
        <v>874</v>
      </c>
      <c r="N29" s="459" t="s">
        <v>182</v>
      </c>
      <c r="O29" s="441" t="s">
        <v>875</v>
      </c>
      <c r="P29" s="441" t="s">
        <v>876</v>
      </c>
      <c r="Q29" s="459" t="s">
        <v>877</v>
      </c>
      <c r="R29" s="459" t="s">
        <v>878</v>
      </c>
      <c r="S29" s="459" t="s">
        <v>879</v>
      </c>
      <c r="T29" s="459" t="s">
        <v>879</v>
      </c>
      <c r="U29" s="473">
        <v>0.82</v>
      </c>
      <c r="V29" s="459" t="s">
        <v>879</v>
      </c>
      <c r="W29" s="445" t="s">
        <v>114</v>
      </c>
      <c r="X29" s="460" t="s">
        <v>83</v>
      </c>
      <c r="Y29" s="460" t="s">
        <v>115</v>
      </c>
      <c r="Z29" s="461" t="s">
        <v>183</v>
      </c>
      <c r="AA29" s="461" t="s">
        <v>183</v>
      </c>
      <c r="AB29" s="461" t="s">
        <v>117</v>
      </c>
      <c r="AC29" s="461">
        <v>0.82</v>
      </c>
      <c r="AD29" s="461">
        <v>0.82</v>
      </c>
      <c r="AE29" s="461">
        <v>0.82</v>
      </c>
      <c r="AF29" s="461">
        <v>0.82</v>
      </c>
      <c r="AG29" s="461">
        <v>0.82</v>
      </c>
      <c r="AH29" s="474">
        <v>0.9</v>
      </c>
      <c r="AI29" s="489">
        <v>0.89</v>
      </c>
      <c r="AJ29" s="474">
        <v>0.88</v>
      </c>
      <c r="AK29" s="474">
        <f>IFERROR(INDEX($AQ$29:$AT$29,1,COUNTA($AQ$29:$AT$29)),"ND")</f>
        <v>0.9</v>
      </c>
      <c r="AL29" s="462"/>
      <c r="AM29" s="475">
        <v>0.82</v>
      </c>
      <c r="AN29" s="475">
        <v>0.82</v>
      </c>
      <c r="AO29" s="475">
        <v>0.82</v>
      </c>
      <c r="AP29" s="475">
        <v>0.82</v>
      </c>
      <c r="AQ29" s="476">
        <v>0.9</v>
      </c>
      <c r="AR29" s="476"/>
      <c r="AS29" s="476"/>
      <c r="AT29" s="528"/>
      <c r="AU29" s="466" t="s">
        <v>880</v>
      </c>
      <c r="AV29" s="470"/>
      <c r="AW29" s="466"/>
      <c r="AX29" s="466"/>
      <c r="AY29" s="456" t="s">
        <v>742</v>
      </c>
      <c r="AZ29" s="456"/>
      <c r="BA29" s="467"/>
      <c r="BB29" s="467"/>
      <c r="BC29" s="467" t="s">
        <v>528</v>
      </c>
      <c r="BD29" s="467" t="s">
        <v>531</v>
      </c>
      <c r="BE29" s="457"/>
      <c r="BF29" s="9"/>
      <c r="BJ29" s="50" t="str">
        <f t="shared" si="0"/>
        <v>ACCIÓN</v>
      </c>
      <c r="BK29" s="172" t="str">
        <f t="shared" si="1"/>
        <v>ACTIVO</v>
      </c>
    </row>
    <row r="30" spans="1:63" ht="41.25" hidden="1" customHeight="1" x14ac:dyDescent="0.25">
      <c r="A30" s="172" t="str">
        <f t="shared" si="2"/>
        <v>DIRECCIÓN DISTRITAL DE DEFENSA JUDICIAL Y PREVENCIÓN DEL DAÑO ANTIJURÍDICO</v>
      </c>
      <c r="B30" s="172" t="s">
        <v>716</v>
      </c>
      <c r="C30" s="172"/>
      <c r="D30" s="50" t="s">
        <v>348</v>
      </c>
      <c r="E30" s="438" t="s">
        <v>415</v>
      </c>
      <c r="F30" s="52" t="s">
        <v>77</v>
      </c>
      <c r="G30" s="52" t="s">
        <v>102</v>
      </c>
      <c r="H30" s="52" t="s">
        <v>103</v>
      </c>
      <c r="I30" s="440" t="s">
        <v>870</v>
      </c>
      <c r="J30" s="440"/>
      <c r="K30" s="440"/>
      <c r="L30" s="440"/>
      <c r="M30" s="479" t="s">
        <v>273</v>
      </c>
      <c r="N30" s="459" t="s">
        <v>285</v>
      </c>
      <c r="O30" s="459" t="s">
        <v>593</v>
      </c>
      <c r="P30" s="459" t="s">
        <v>594</v>
      </c>
      <c r="Q30" s="459" t="s">
        <v>595</v>
      </c>
      <c r="R30" s="459" t="s">
        <v>594</v>
      </c>
      <c r="S30" s="459" t="s">
        <v>196</v>
      </c>
      <c r="T30" s="459" t="s">
        <v>196</v>
      </c>
      <c r="U30" s="459">
        <v>2</v>
      </c>
      <c r="V30" s="459" t="s">
        <v>196</v>
      </c>
      <c r="W30" s="445" t="s">
        <v>192</v>
      </c>
      <c r="X30" s="460" t="s">
        <v>83</v>
      </c>
      <c r="Y30" s="460" t="s">
        <v>179</v>
      </c>
      <c r="Z30" s="461" t="s">
        <v>116</v>
      </c>
      <c r="AA30" s="461" t="s">
        <v>116</v>
      </c>
      <c r="AB30" s="461" t="s">
        <v>117</v>
      </c>
      <c r="AC30" s="461" t="s">
        <v>75</v>
      </c>
      <c r="AD30" s="461">
        <v>2</v>
      </c>
      <c r="AE30" s="461">
        <v>2</v>
      </c>
      <c r="AF30" s="461">
        <v>2</v>
      </c>
      <c r="AG30" s="461">
        <v>2</v>
      </c>
      <c r="AH30" s="462" t="s">
        <v>75</v>
      </c>
      <c r="AI30" s="449">
        <v>7</v>
      </c>
      <c r="AJ30" s="462">
        <v>2</v>
      </c>
      <c r="AK30" s="462">
        <f>SUM($AQ$30:$AT$30)</f>
        <v>0</v>
      </c>
      <c r="AL30" s="462"/>
      <c r="AM30" s="464">
        <v>0</v>
      </c>
      <c r="AN30" s="464">
        <v>1</v>
      </c>
      <c r="AO30" s="464">
        <v>0</v>
      </c>
      <c r="AP30" s="464">
        <v>1</v>
      </c>
      <c r="AQ30" s="465">
        <v>0</v>
      </c>
      <c r="AR30" s="465"/>
      <c r="AS30" s="465"/>
      <c r="AT30" s="465"/>
      <c r="AU30" s="497" t="s">
        <v>758</v>
      </c>
      <c r="AV30" s="466"/>
      <c r="AW30" s="470"/>
      <c r="AX30" s="466"/>
      <c r="AY30" s="456" t="s">
        <v>742</v>
      </c>
      <c r="AZ30" s="456"/>
      <c r="BA30" s="467"/>
      <c r="BB30" s="467"/>
      <c r="BC30" s="456" t="s">
        <v>503</v>
      </c>
      <c r="BD30" s="456"/>
      <c r="BE30" s="457"/>
      <c r="BF30" s="9"/>
      <c r="BJ30" s="50" t="str">
        <f t="shared" si="0"/>
        <v>GESTIÓN</v>
      </c>
      <c r="BK30" s="172" t="str">
        <f t="shared" si="1"/>
        <v>ACTIVO</v>
      </c>
    </row>
    <row r="31" spans="1:63" ht="107.25" hidden="1" customHeight="1" x14ac:dyDescent="0.25">
      <c r="A31" s="172" t="str">
        <f t="shared" si="2"/>
        <v>DIRECCIÓN DISTRITAL DE DEFENSA JUDICIAL Y PREVENCIÓN DEL DAÑO ANTIJURÍDICO</v>
      </c>
      <c r="B31" s="172" t="s">
        <v>716</v>
      </c>
      <c r="C31" s="172"/>
      <c r="D31" s="50" t="s">
        <v>347</v>
      </c>
      <c r="E31" s="438" t="s">
        <v>310</v>
      </c>
      <c r="F31" s="52" t="s">
        <v>77</v>
      </c>
      <c r="G31" s="52" t="s">
        <v>102</v>
      </c>
      <c r="H31" s="52" t="s">
        <v>103</v>
      </c>
      <c r="I31" s="440" t="s">
        <v>335</v>
      </c>
      <c r="J31" s="440" t="s">
        <v>899</v>
      </c>
      <c r="K31" s="440" t="s">
        <v>869</v>
      </c>
      <c r="L31" s="440"/>
      <c r="M31" s="479" t="s">
        <v>327</v>
      </c>
      <c r="N31" s="459" t="s">
        <v>308</v>
      </c>
      <c r="O31" s="508" t="s">
        <v>328</v>
      </c>
      <c r="P31" s="509" t="s">
        <v>329</v>
      </c>
      <c r="Q31" s="459" t="s">
        <v>118</v>
      </c>
      <c r="R31" s="459" t="s">
        <v>118</v>
      </c>
      <c r="S31" s="459" t="s">
        <v>879</v>
      </c>
      <c r="T31" s="459" t="s">
        <v>879</v>
      </c>
      <c r="U31" s="473">
        <v>0.82</v>
      </c>
      <c r="V31" s="459" t="s">
        <v>879</v>
      </c>
      <c r="W31" s="445" t="s">
        <v>114</v>
      </c>
      <c r="X31" s="460" t="s">
        <v>83</v>
      </c>
      <c r="Y31" s="460" t="s">
        <v>115</v>
      </c>
      <c r="Z31" s="461" t="s">
        <v>116</v>
      </c>
      <c r="AA31" s="461" t="s">
        <v>116</v>
      </c>
      <c r="AB31" s="461" t="s">
        <v>117</v>
      </c>
      <c r="AC31" s="461">
        <v>0.82</v>
      </c>
      <c r="AD31" s="461">
        <v>0.82</v>
      </c>
      <c r="AE31" s="461">
        <v>0.82</v>
      </c>
      <c r="AF31" s="461">
        <v>0.82</v>
      </c>
      <c r="AG31" s="461">
        <v>0.82</v>
      </c>
      <c r="AH31" s="462">
        <v>0.89</v>
      </c>
      <c r="AI31" s="489">
        <v>0.87270000000000003</v>
      </c>
      <c r="AJ31" s="530">
        <v>0.83689999999999998</v>
      </c>
      <c r="AK31" s="530">
        <f>IFERROR(INDEX($AQ$31:$AT$31,1,COUNTA($AQ$31:$AT$31)),"ND")</f>
        <v>0.83340000000000003</v>
      </c>
      <c r="AL31" s="462"/>
      <c r="AM31" s="475">
        <v>0.82</v>
      </c>
      <c r="AN31" s="475">
        <v>0.82</v>
      </c>
      <c r="AO31" s="475">
        <v>0.82</v>
      </c>
      <c r="AP31" s="475">
        <v>0.82</v>
      </c>
      <c r="AQ31" s="536">
        <v>0.83340000000000003</v>
      </c>
      <c r="AR31" s="476"/>
      <c r="AS31" s="476"/>
      <c r="AT31" s="528"/>
      <c r="AU31" s="497" t="s">
        <v>759</v>
      </c>
      <c r="AV31" s="470"/>
      <c r="AW31" s="470"/>
      <c r="AX31" s="466"/>
      <c r="AY31" s="456" t="s">
        <v>742</v>
      </c>
      <c r="AZ31" s="456"/>
      <c r="BA31" s="467"/>
      <c r="BB31" s="467"/>
      <c r="BC31" s="467" t="s">
        <v>528</v>
      </c>
      <c r="BD31" s="467" t="s">
        <v>531</v>
      </c>
      <c r="BE31" s="457"/>
      <c r="BF31" s="9"/>
      <c r="BJ31" s="50" t="str">
        <f t="shared" si="0"/>
        <v>ACCIÓN</v>
      </c>
      <c r="BK31" s="172" t="str">
        <f t="shared" si="1"/>
        <v>ACTIVO</v>
      </c>
    </row>
    <row r="32" spans="1:63" s="9" customFormat="1" ht="58.5" hidden="1" customHeight="1" x14ac:dyDescent="0.25">
      <c r="A32" s="172" t="str">
        <f t="shared" si="2"/>
        <v>DIRECCIÓN DISTRITAL DE DEFENSA JUDICIAL Y PREVENCIÓN DEL DAÑO ANTIJURÍDICO</v>
      </c>
      <c r="B32" s="172" t="s">
        <v>716</v>
      </c>
      <c r="C32" s="172"/>
      <c r="D32" s="50" t="s">
        <v>348</v>
      </c>
      <c r="E32" s="524" t="s">
        <v>428</v>
      </c>
      <c r="F32" s="52" t="s">
        <v>77</v>
      </c>
      <c r="G32" s="52" t="s">
        <v>102</v>
      </c>
      <c r="H32" s="52" t="s">
        <v>103</v>
      </c>
      <c r="I32" s="440" t="s">
        <v>870</v>
      </c>
      <c r="J32" s="440" t="s">
        <v>869</v>
      </c>
      <c r="K32" s="440"/>
      <c r="L32" s="440"/>
      <c r="M32" s="479" t="s">
        <v>881</v>
      </c>
      <c r="N32" s="459" t="s">
        <v>882</v>
      </c>
      <c r="O32" s="459" t="s">
        <v>883</v>
      </c>
      <c r="P32" s="459" t="s">
        <v>884</v>
      </c>
      <c r="Q32" s="459" t="s">
        <v>885</v>
      </c>
      <c r="R32" s="459" t="s">
        <v>886</v>
      </c>
      <c r="S32" s="459" t="s">
        <v>592</v>
      </c>
      <c r="T32" s="459" t="s">
        <v>592</v>
      </c>
      <c r="U32" s="459" t="s">
        <v>75</v>
      </c>
      <c r="V32" s="459" t="s">
        <v>75</v>
      </c>
      <c r="W32" s="445" t="s">
        <v>114</v>
      </c>
      <c r="X32" s="460" t="s">
        <v>83</v>
      </c>
      <c r="Y32" s="460" t="s">
        <v>179</v>
      </c>
      <c r="Z32" s="461" t="s">
        <v>116</v>
      </c>
      <c r="AA32" s="461" t="s">
        <v>116</v>
      </c>
      <c r="AB32" s="461" t="s">
        <v>117</v>
      </c>
      <c r="AC32" s="461" t="s">
        <v>75</v>
      </c>
      <c r="AD32" s="494">
        <v>1</v>
      </c>
      <c r="AE32" s="494">
        <v>1</v>
      </c>
      <c r="AF32" s="494">
        <v>1</v>
      </c>
      <c r="AG32" s="494">
        <v>1</v>
      </c>
      <c r="AH32" s="462" t="s">
        <v>75</v>
      </c>
      <c r="AI32" s="474">
        <v>1</v>
      </c>
      <c r="AJ32" s="474">
        <v>1</v>
      </c>
      <c r="AK32" s="474">
        <f>AS32</f>
        <v>0</v>
      </c>
      <c r="AL32" s="474"/>
      <c r="AM32" s="475">
        <v>1</v>
      </c>
      <c r="AN32" s="475">
        <v>1</v>
      </c>
      <c r="AO32" s="475">
        <v>1</v>
      </c>
      <c r="AP32" s="475">
        <v>1</v>
      </c>
      <c r="AQ32" s="476">
        <v>1</v>
      </c>
      <c r="AR32" s="476"/>
      <c r="AS32" s="476"/>
      <c r="AT32" s="476"/>
      <c r="AU32" s="466" t="s">
        <v>887</v>
      </c>
      <c r="AV32" s="569"/>
      <c r="AW32" s="470"/>
      <c r="AX32" s="466"/>
      <c r="AY32" s="456" t="s">
        <v>742</v>
      </c>
      <c r="AZ32" s="570"/>
      <c r="BA32" s="467"/>
      <c r="BB32" s="467"/>
      <c r="BC32" s="456" t="s">
        <v>468</v>
      </c>
      <c r="BD32" s="456" t="s">
        <v>530</v>
      </c>
      <c r="BE32" s="456"/>
      <c r="BF32"/>
      <c r="BG32"/>
      <c r="BJ32" s="50" t="str">
        <f t="shared" si="0"/>
        <v>GESTIÓN</v>
      </c>
      <c r="BK32" s="172" t="str">
        <f t="shared" si="1"/>
        <v>ACTIVO</v>
      </c>
    </row>
    <row r="33" spans="1:63" s="9" customFormat="1" ht="34.5" hidden="1" customHeight="1" x14ac:dyDescent="0.25">
      <c r="A33" s="172" t="str">
        <f t="shared" si="2"/>
        <v>DIRECCIÓN DISTRITAL DE DOCTRINA Y ASUNTOS NORMATIVOS</v>
      </c>
      <c r="B33" s="172" t="s">
        <v>716</v>
      </c>
      <c r="C33" s="172"/>
      <c r="D33" s="50" t="s">
        <v>347</v>
      </c>
      <c r="E33" s="438" t="s">
        <v>61</v>
      </c>
      <c r="F33" s="52" t="s">
        <v>226</v>
      </c>
      <c r="G33" s="439" t="s">
        <v>62</v>
      </c>
      <c r="H33" s="439" t="s">
        <v>63</v>
      </c>
      <c r="I33" s="440" t="s">
        <v>335</v>
      </c>
      <c r="J33" s="440" t="s">
        <v>897</v>
      </c>
      <c r="K33" s="440" t="s">
        <v>869</v>
      </c>
      <c r="L33" s="440"/>
      <c r="M33" s="441" t="s">
        <v>64</v>
      </c>
      <c r="N33" s="441" t="s">
        <v>65</v>
      </c>
      <c r="O33" s="441" t="s">
        <v>66</v>
      </c>
      <c r="P33" s="441" t="s">
        <v>67</v>
      </c>
      <c r="Q33" s="442" t="s">
        <v>68</v>
      </c>
      <c r="R33" s="443" t="s">
        <v>69</v>
      </c>
      <c r="S33" s="442" t="s">
        <v>70</v>
      </c>
      <c r="T33" s="442" t="s">
        <v>70</v>
      </c>
      <c r="U33" s="444" t="s">
        <v>71</v>
      </c>
      <c r="V33" s="442" t="s">
        <v>70</v>
      </c>
      <c r="W33" s="445" t="s">
        <v>245</v>
      </c>
      <c r="X33" s="446" t="s">
        <v>83</v>
      </c>
      <c r="Y33" s="446" t="s">
        <v>115</v>
      </c>
      <c r="Z33" s="447" t="s">
        <v>72</v>
      </c>
      <c r="AA33" s="447" t="s">
        <v>73</v>
      </c>
      <c r="AB33" s="447" t="s">
        <v>74</v>
      </c>
      <c r="AC33" s="448">
        <v>23</v>
      </c>
      <c r="AD33" s="448">
        <v>22.7</v>
      </c>
      <c r="AE33" s="448">
        <v>22.5</v>
      </c>
      <c r="AF33" s="448">
        <v>22.3</v>
      </c>
      <c r="AG33" s="448">
        <v>22</v>
      </c>
      <c r="AH33" s="449">
        <v>15</v>
      </c>
      <c r="AI33" s="449">
        <v>21.9</v>
      </c>
      <c r="AJ33" s="449">
        <v>17.600000000000001</v>
      </c>
      <c r="AK33" s="449">
        <f>IFERROR(INDEX($AQ33:$AT33,1,COUNTA($AQ33:$AT33)),"ND")</f>
        <v>13</v>
      </c>
      <c r="AL33" s="449"/>
      <c r="AM33" s="450">
        <v>22.3</v>
      </c>
      <c r="AN33" s="450">
        <v>22.3</v>
      </c>
      <c r="AO33" s="450">
        <v>22.3</v>
      </c>
      <c r="AP33" s="450">
        <v>22.3</v>
      </c>
      <c r="AQ33" s="451">
        <v>13</v>
      </c>
      <c r="AR33" s="451"/>
      <c r="AS33" s="451"/>
      <c r="AT33" s="451"/>
      <c r="AU33" s="522" t="s">
        <v>688</v>
      </c>
      <c r="AV33" s="453"/>
      <c r="AW33" s="454"/>
      <c r="AX33" s="455"/>
      <c r="AY33" s="456" t="s">
        <v>761</v>
      </c>
      <c r="AZ33" s="457"/>
      <c r="BA33" s="457"/>
      <c r="BB33" s="458" t="s">
        <v>689</v>
      </c>
      <c r="BC33" s="457" t="s">
        <v>468</v>
      </c>
      <c r="BD33" s="457" t="s">
        <v>530</v>
      </c>
      <c r="BE33" s="457" t="s">
        <v>75</v>
      </c>
      <c r="BF33" s="9" t="s">
        <v>75</v>
      </c>
      <c r="BJ33" s="50" t="str">
        <f t="shared" si="0"/>
        <v>ACCIÓN</v>
      </c>
      <c r="BK33" s="172" t="str">
        <f t="shared" si="1"/>
        <v>ACTIVO</v>
      </c>
    </row>
    <row r="34" spans="1:63" s="9" customFormat="1" ht="27.75" hidden="1" customHeight="1" x14ac:dyDescent="0.25">
      <c r="A34" s="172" t="str">
        <f t="shared" si="2"/>
        <v>DIRECCIÓN DISTRITAL DE DOCTRINA Y ASUNTOS NORMATIVOS</v>
      </c>
      <c r="B34" s="172" t="s">
        <v>715</v>
      </c>
      <c r="C34" s="172"/>
      <c r="D34" s="50" t="s">
        <v>348</v>
      </c>
      <c r="E34" s="505" t="s">
        <v>281</v>
      </c>
      <c r="F34" s="52" t="s">
        <v>226</v>
      </c>
      <c r="G34" s="439" t="s">
        <v>62</v>
      </c>
      <c r="H34" s="439" t="s">
        <v>63</v>
      </c>
      <c r="I34" s="440" t="s">
        <v>870</v>
      </c>
      <c r="J34" s="440"/>
      <c r="K34" s="440"/>
      <c r="L34" s="440"/>
      <c r="M34" s="441" t="s">
        <v>275</v>
      </c>
      <c r="N34" s="441" t="s">
        <v>283</v>
      </c>
      <c r="O34" s="459" t="s">
        <v>196</v>
      </c>
      <c r="P34" s="459" t="s">
        <v>196</v>
      </c>
      <c r="Q34" s="459" t="s">
        <v>196</v>
      </c>
      <c r="R34" s="459" t="s">
        <v>196</v>
      </c>
      <c r="S34" s="459" t="s">
        <v>196</v>
      </c>
      <c r="T34" s="459" t="s">
        <v>196</v>
      </c>
      <c r="U34" s="459" t="s">
        <v>196</v>
      </c>
      <c r="V34" s="459" t="s">
        <v>196</v>
      </c>
      <c r="W34" s="487" t="s">
        <v>192</v>
      </c>
      <c r="X34" s="446"/>
      <c r="Y34" s="446"/>
      <c r="Z34" s="447"/>
      <c r="AA34" s="447"/>
      <c r="AB34" s="447"/>
      <c r="AC34" s="448" t="s">
        <v>75</v>
      </c>
      <c r="AD34" s="488">
        <v>1</v>
      </c>
      <c r="AE34" s="448" t="s">
        <v>608</v>
      </c>
      <c r="AF34" s="448" t="s">
        <v>608</v>
      </c>
      <c r="AG34" s="448"/>
      <c r="AH34" s="449" t="s">
        <v>75</v>
      </c>
      <c r="AI34" s="474">
        <v>1</v>
      </c>
      <c r="AJ34" s="449" t="s">
        <v>608</v>
      </c>
      <c r="AK34" s="449" t="s">
        <v>608</v>
      </c>
      <c r="AL34" s="594" t="s">
        <v>608</v>
      </c>
      <c r="AM34" s="608"/>
      <c r="AN34" s="520"/>
      <c r="AO34" s="520"/>
      <c r="AP34" s="520"/>
      <c r="AQ34" s="595"/>
      <c r="AR34" s="521"/>
      <c r="AS34" s="521"/>
      <c r="AT34" s="521"/>
      <c r="AU34" s="596" t="s">
        <v>608</v>
      </c>
      <c r="AV34" s="596" t="s">
        <v>608</v>
      </c>
      <c r="AW34" s="596" t="s">
        <v>608</v>
      </c>
      <c r="AX34" s="541" t="s">
        <v>608</v>
      </c>
      <c r="AY34" s="456" t="s">
        <v>608</v>
      </c>
      <c r="AZ34" s="457" t="s">
        <v>608</v>
      </c>
      <c r="BA34" s="457" t="s">
        <v>608</v>
      </c>
      <c r="BB34" s="597" t="s">
        <v>608</v>
      </c>
      <c r="BC34" s="501" t="s">
        <v>608</v>
      </c>
      <c r="BD34" s="501" t="s">
        <v>608</v>
      </c>
      <c r="BE34" s="457"/>
      <c r="BG34" s="9">
        <v>2</v>
      </c>
      <c r="BJ34" s="50" t="str">
        <f t="shared" si="0"/>
        <v>GESTIÓN</v>
      </c>
      <c r="BK34" s="172" t="str">
        <f t="shared" si="1"/>
        <v>INACTIVO</v>
      </c>
    </row>
    <row r="35" spans="1:63" s="7" customFormat="1" ht="60" hidden="1" customHeight="1" x14ac:dyDescent="0.25">
      <c r="A35" s="172" t="str">
        <f t="shared" si="2"/>
        <v>DIRECCIÓN DISTRITAL DE DOCTRINA Y ASUNTOS NORMATIVOS</v>
      </c>
      <c r="B35" s="172" t="s">
        <v>715</v>
      </c>
      <c r="C35" s="172"/>
      <c r="D35" s="50" t="s">
        <v>348</v>
      </c>
      <c r="E35" s="438" t="s">
        <v>280</v>
      </c>
      <c r="F35" s="52" t="s">
        <v>226</v>
      </c>
      <c r="G35" s="52" t="s">
        <v>62</v>
      </c>
      <c r="H35" s="52" t="s">
        <v>63</v>
      </c>
      <c r="I35" s="440" t="s">
        <v>870</v>
      </c>
      <c r="J35" s="440"/>
      <c r="K35" s="440"/>
      <c r="L35" s="440"/>
      <c r="M35" s="442" t="s">
        <v>274</v>
      </c>
      <c r="N35" s="441" t="s">
        <v>284</v>
      </c>
      <c r="O35" s="459" t="s">
        <v>196</v>
      </c>
      <c r="P35" s="459" t="s">
        <v>196</v>
      </c>
      <c r="Q35" s="459" t="s">
        <v>196</v>
      </c>
      <c r="R35" s="459" t="s">
        <v>196</v>
      </c>
      <c r="S35" s="459" t="s">
        <v>196</v>
      </c>
      <c r="T35" s="459" t="s">
        <v>196</v>
      </c>
      <c r="U35" s="459" t="s">
        <v>196</v>
      </c>
      <c r="V35" s="459" t="s">
        <v>196</v>
      </c>
      <c r="W35" s="487" t="s">
        <v>192</v>
      </c>
      <c r="X35" s="446"/>
      <c r="Y35" s="446"/>
      <c r="Z35" s="447"/>
      <c r="AA35" s="447"/>
      <c r="AB35" s="447"/>
      <c r="AC35" s="448" t="s">
        <v>75</v>
      </c>
      <c r="AD35" s="488">
        <v>0.6</v>
      </c>
      <c r="AE35" s="488">
        <v>0.4</v>
      </c>
      <c r="AF35" s="448" t="s">
        <v>608</v>
      </c>
      <c r="AG35" s="448" t="s">
        <v>608</v>
      </c>
      <c r="AH35" s="449" t="s">
        <v>75</v>
      </c>
      <c r="AI35" s="474">
        <v>0.6</v>
      </c>
      <c r="AJ35" s="489">
        <v>0.4</v>
      </c>
      <c r="AK35" s="489" t="s">
        <v>608</v>
      </c>
      <c r="AL35" s="449" t="s">
        <v>608</v>
      </c>
      <c r="AM35" s="540"/>
      <c r="AN35" s="475"/>
      <c r="AO35" s="475"/>
      <c r="AP35" s="475"/>
      <c r="AQ35" s="538"/>
      <c r="AR35" s="476"/>
      <c r="AS35" s="476"/>
      <c r="AT35" s="476"/>
      <c r="AU35" s="644" t="s">
        <v>608</v>
      </c>
      <c r="AV35" s="541" t="s">
        <v>608</v>
      </c>
      <c r="AW35" s="507" t="s">
        <v>608</v>
      </c>
      <c r="AX35" s="539" t="s">
        <v>608</v>
      </c>
      <c r="AY35" s="456" t="s">
        <v>608</v>
      </c>
      <c r="AZ35" s="457" t="s">
        <v>608</v>
      </c>
      <c r="BA35" s="457" t="s">
        <v>608</v>
      </c>
      <c r="BB35" s="458"/>
      <c r="BC35" s="456"/>
      <c r="BD35" s="456"/>
      <c r="BE35" s="456"/>
      <c r="BF35"/>
      <c r="BG35">
        <v>2</v>
      </c>
      <c r="BJ35" s="50" t="str">
        <f t="shared" si="0"/>
        <v>GESTIÓN</v>
      </c>
      <c r="BK35" s="172" t="str">
        <f t="shared" si="1"/>
        <v>INACTIVO</v>
      </c>
    </row>
    <row r="36" spans="1:63" ht="135" hidden="1" customHeight="1" x14ac:dyDescent="0.25">
      <c r="A36" s="430" t="str">
        <f>H36</f>
        <v>DIRECCIÓN DISTRITAL DE DOCTRINA Y ASUNTOS NORMATIVOS</v>
      </c>
      <c r="B36" s="172" t="s">
        <v>716</v>
      </c>
      <c r="C36" s="172"/>
      <c r="D36" s="50" t="s">
        <v>348</v>
      </c>
      <c r="E36" s="602" t="s">
        <v>841</v>
      </c>
      <c r="F36" s="52" t="s">
        <v>226</v>
      </c>
      <c r="G36" s="52" t="s">
        <v>62</v>
      </c>
      <c r="H36" s="52" t="s">
        <v>63</v>
      </c>
      <c r="I36" s="525" t="s">
        <v>870</v>
      </c>
      <c r="J36" s="525"/>
      <c r="K36" s="525"/>
      <c r="L36" s="525"/>
      <c r="M36" s="442"/>
      <c r="N36" s="441"/>
      <c r="O36" s="459"/>
      <c r="P36" s="459" t="s">
        <v>196</v>
      </c>
      <c r="Q36" s="459" t="s">
        <v>196</v>
      </c>
      <c r="R36" s="459" t="s">
        <v>196</v>
      </c>
      <c r="S36" s="459" t="s">
        <v>196</v>
      </c>
      <c r="T36" s="459" t="s">
        <v>196</v>
      </c>
      <c r="U36" s="459" t="s">
        <v>196</v>
      </c>
      <c r="V36" s="459" t="s">
        <v>196</v>
      </c>
      <c r="W36" s="487" t="s">
        <v>192</v>
      </c>
      <c r="X36" s="446"/>
      <c r="Y36" s="446" t="s">
        <v>242</v>
      </c>
      <c r="Z36" s="447"/>
      <c r="AA36" s="447"/>
      <c r="AB36" s="447"/>
      <c r="AC36" s="448" t="s">
        <v>75</v>
      </c>
      <c r="AD36" s="448" t="s">
        <v>75</v>
      </c>
      <c r="AE36" s="448" t="s">
        <v>75</v>
      </c>
      <c r="AF36" s="624">
        <v>1</v>
      </c>
      <c r="AG36" s="448"/>
      <c r="AH36" s="449" t="s">
        <v>75</v>
      </c>
      <c r="AI36" s="449" t="s">
        <v>75</v>
      </c>
      <c r="AJ36" s="449" t="s">
        <v>75</v>
      </c>
      <c r="AK36" s="489">
        <f>SUM($AQ$36:$AT$36)</f>
        <v>0.25</v>
      </c>
      <c r="AL36" s="449"/>
      <c r="AM36" s="520">
        <v>0.25</v>
      </c>
      <c r="AN36" s="520">
        <v>0.25</v>
      </c>
      <c r="AO36" s="520">
        <v>0.25</v>
      </c>
      <c r="AP36" s="520">
        <v>0.25</v>
      </c>
      <c r="AQ36" s="521">
        <v>0.25</v>
      </c>
      <c r="AR36" s="521"/>
      <c r="AS36" s="521"/>
      <c r="AT36" s="521"/>
      <c r="AU36" s="453" t="s">
        <v>888</v>
      </c>
      <c r="AV36" s="596"/>
      <c r="AW36" s="596"/>
      <c r="AX36" s="541"/>
      <c r="AY36" s="456" t="s">
        <v>761</v>
      </c>
      <c r="AZ36" s="457"/>
      <c r="BA36" s="457"/>
      <c r="BB36" s="597"/>
      <c r="BC36" s="501"/>
      <c r="BD36" s="501"/>
      <c r="BE36" s="456"/>
      <c r="BJ36" s="50" t="str">
        <f t="shared" si="0"/>
        <v>GESTIÓN</v>
      </c>
      <c r="BK36" s="172" t="str">
        <f t="shared" si="1"/>
        <v>ACTIVO</v>
      </c>
    </row>
    <row r="37" spans="1:63" ht="135" hidden="1" customHeight="1" x14ac:dyDescent="0.25">
      <c r="A37" s="430" t="str">
        <f t="shared" si="2"/>
        <v>DIRECCIÓN DISTRITAL DE DOCTRINA Y ASUNTOS NORMATIVOS</v>
      </c>
      <c r="B37" s="172" t="s">
        <v>715</v>
      </c>
      <c r="C37" s="172"/>
      <c r="D37" s="50" t="s">
        <v>348</v>
      </c>
      <c r="E37" s="602" t="s">
        <v>598</v>
      </c>
      <c r="F37" s="52" t="s">
        <v>226</v>
      </c>
      <c r="G37" s="52" t="s">
        <v>62</v>
      </c>
      <c r="H37" s="52" t="s">
        <v>63</v>
      </c>
      <c r="I37" s="525" t="s">
        <v>870</v>
      </c>
      <c r="J37" s="525"/>
      <c r="K37" s="525"/>
      <c r="L37" s="525"/>
      <c r="M37" s="442"/>
      <c r="N37" s="441"/>
      <c r="O37" s="459"/>
      <c r="P37" s="459" t="s">
        <v>196</v>
      </c>
      <c r="Q37" s="459" t="s">
        <v>196</v>
      </c>
      <c r="R37" s="459" t="s">
        <v>196</v>
      </c>
      <c r="S37" s="459" t="s">
        <v>196</v>
      </c>
      <c r="T37" s="459" t="s">
        <v>196</v>
      </c>
      <c r="U37" s="459" t="s">
        <v>196</v>
      </c>
      <c r="V37" s="459" t="s">
        <v>196</v>
      </c>
      <c r="W37" s="487" t="s">
        <v>192</v>
      </c>
      <c r="X37" s="446"/>
      <c r="Y37" s="446"/>
      <c r="Z37" s="447"/>
      <c r="AA37" s="447"/>
      <c r="AB37" s="447"/>
      <c r="AC37" s="448" t="s">
        <v>75</v>
      </c>
      <c r="AD37" s="448" t="s">
        <v>75</v>
      </c>
      <c r="AE37" s="488">
        <v>1</v>
      </c>
      <c r="AF37" s="448" t="s">
        <v>608</v>
      </c>
      <c r="AG37" s="448" t="s">
        <v>608</v>
      </c>
      <c r="AH37" s="449" t="s">
        <v>75</v>
      </c>
      <c r="AI37" s="449" t="s">
        <v>75</v>
      </c>
      <c r="AJ37" s="489">
        <v>1</v>
      </c>
      <c r="AK37" s="449" t="s">
        <v>608</v>
      </c>
      <c r="AL37" s="449" t="s">
        <v>608</v>
      </c>
      <c r="AM37" s="608"/>
      <c r="AN37" s="520"/>
      <c r="AO37" s="520"/>
      <c r="AP37" s="520"/>
      <c r="AQ37" s="595"/>
      <c r="AR37" s="521"/>
      <c r="AS37" s="521"/>
      <c r="AT37" s="521"/>
      <c r="AU37" s="596" t="s">
        <v>608</v>
      </c>
      <c r="AV37" s="596" t="s">
        <v>608</v>
      </c>
      <c r="AW37" s="596" t="s">
        <v>608</v>
      </c>
      <c r="AX37" s="541" t="s">
        <v>608</v>
      </c>
      <c r="AY37" s="456"/>
      <c r="AZ37" s="457"/>
      <c r="BA37" s="457"/>
      <c r="BB37" s="597" t="s">
        <v>608</v>
      </c>
      <c r="BC37" s="501" t="s">
        <v>608</v>
      </c>
      <c r="BD37" s="501" t="s">
        <v>608</v>
      </c>
      <c r="BE37" s="456"/>
      <c r="BG37">
        <v>2</v>
      </c>
      <c r="BJ37" s="50" t="str">
        <f t="shared" si="0"/>
        <v>GESTIÓN</v>
      </c>
      <c r="BK37" s="172" t="str">
        <f t="shared" si="1"/>
        <v>INACTIVO</v>
      </c>
    </row>
    <row r="38" spans="1:63" ht="66.75" hidden="1" customHeight="1" x14ac:dyDescent="0.25">
      <c r="A38" s="172" t="str">
        <f t="shared" si="2"/>
        <v>DIRECCIÓN DISTRITAL DE INSPECCIÓN, VIGILANCIA Y CONTROL DE PERSONAS JURÍDICAS SIN ÁNIMO DE LUCRO</v>
      </c>
      <c r="B38" s="172" t="s">
        <v>716</v>
      </c>
      <c r="C38" s="172"/>
      <c r="D38" s="50" t="s">
        <v>347</v>
      </c>
      <c r="E38" s="438" t="s">
        <v>88</v>
      </c>
      <c r="F38" s="52" t="s">
        <v>89</v>
      </c>
      <c r="G38" s="439" t="s">
        <v>85</v>
      </c>
      <c r="H38" s="486" t="s">
        <v>86</v>
      </c>
      <c r="I38" s="440" t="s">
        <v>335</v>
      </c>
      <c r="J38" s="440" t="s">
        <v>897</v>
      </c>
      <c r="K38" s="440" t="s">
        <v>869</v>
      </c>
      <c r="L38" s="440" t="s">
        <v>108</v>
      </c>
      <c r="M38" s="459" t="s">
        <v>201</v>
      </c>
      <c r="N38" s="459" t="s">
        <v>559</v>
      </c>
      <c r="O38" s="459" t="s">
        <v>537</v>
      </c>
      <c r="P38" s="459" t="s">
        <v>82</v>
      </c>
      <c r="Q38" s="459" t="s">
        <v>538</v>
      </c>
      <c r="R38" s="459" t="s">
        <v>82</v>
      </c>
      <c r="S38" s="459" t="s">
        <v>202</v>
      </c>
      <c r="T38" s="459" t="s">
        <v>82</v>
      </c>
      <c r="U38" s="459" t="s">
        <v>566</v>
      </c>
      <c r="V38" s="459" t="s">
        <v>556</v>
      </c>
      <c r="W38" s="445" t="s">
        <v>192</v>
      </c>
      <c r="X38" s="460" t="s">
        <v>203</v>
      </c>
      <c r="Y38" s="460" t="s">
        <v>179</v>
      </c>
      <c r="Z38" s="461" t="s">
        <v>204</v>
      </c>
      <c r="AA38" s="461" t="s">
        <v>204</v>
      </c>
      <c r="AB38" s="461" t="s">
        <v>205</v>
      </c>
      <c r="AC38" s="461">
        <v>400</v>
      </c>
      <c r="AD38" s="461">
        <v>600</v>
      </c>
      <c r="AE38" s="593">
        <v>800</v>
      </c>
      <c r="AF38" s="593">
        <v>800</v>
      </c>
      <c r="AG38" s="461">
        <v>400</v>
      </c>
      <c r="AH38" s="462">
        <v>402</v>
      </c>
      <c r="AI38" s="462">
        <v>663</v>
      </c>
      <c r="AJ38" s="534">
        <v>819</v>
      </c>
      <c r="AK38" s="534">
        <f>SUM($AQ$38:$AT$38)</f>
        <v>0</v>
      </c>
      <c r="AL38" s="462"/>
      <c r="AM38" s="592">
        <v>0</v>
      </c>
      <c r="AN38" s="592">
        <v>0</v>
      </c>
      <c r="AO38" s="592">
        <v>600</v>
      </c>
      <c r="AP38" s="592">
        <v>200</v>
      </c>
      <c r="AQ38" s="465"/>
      <c r="AR38" s="465"/>
      <c r="AS38" s="465"/>
      <c r="AT38" s="465"/>
      <c r="AU38" s="497" t="s">
        <v>686</v>
      </c>
      <c r="AV38" s="466"/>
      <c r="AW38" s="466"/>
      <c r="AX38" s="466"/>
      <c r="AY38" s="456"/>
      <c r="AZ38" s="456"/>
      <c r="BA38" s="456"/>
      <c r="BB38" s="456" t="s">
        <v>685</v>
      </c>
      <c r="BC38" s="456" t="s">
        <v>468</v>
      </c>
      <c r="BD38" s="457" t="s">
        <v>530</v>
      </c>
      <c r="BE38" s="457" t="s">
        <v>75</v>
      </c>
      <c r="BF38" s="9" t="s">
        <v>75</v>
      </c>
      <c r="BJ38" s="50" t="str">
        <f t="shared" si="0"/>
        <v>ACCIÓN</v>
      </c>
      <c r="BK38" s="172" t="str">
        <f t="shared" si="1"/>
        <v>ACTIVO</v>
      </c>
    </row>
    <row r="39" spans="1:63" ht="73.5" hidden="1" customHeight="1" x14ac:dyDescent="0.25">
      <c r="A39" s="172" t="str">
        <f t="shared" si="2"/>
        <v>DIRECCIÓN DISTRITAL DE INSPECCIÓN, VIGILANCIA Y CONTROL DE PERSONAS JURÍDICAS SIN ÁNIMO DE LUCRO</v>
      </c>
      <c r="B39" s="172" t="s">
        <v>716</v>
      </c>
      <c r="C39" s="172"/>
      <c r="D39" s="50" t="s">
        <v>347</v>
      </c>
      <c r="E39" s="438" t="s">
        <v>90</v>
      </c>
      <c r="F39" s="52" t="s">
        <v>77</v>
      </c>
      <c r="G39" s="439" t="s">
        <v>85</v>
      </c>
      <c r="H39" s="486" t="s">
        <v>86</v>
      </c>
      <c r="I39" s="440" t="s">
        <v>335</v>
      </c>
      <c r="J39" s="440" t="s">
        <v>897</v>
      </c>
      <c r="K39" s="440" t="s">
        <v>869</v>
      </c>
      <c r="L39" s="440"/>
      <c r="M39" s="459" t="s">
        <v>206</v>
      </c>
      <c r="N39" s="459" t="s">
        <v>560</v>
      </c>
      <c r="O39" s="459" t="s">
        <v>207</v>
      </c>
      <c r="P39" s="459" t="s">
        <v>82</v>
      </c>
      <c r="Q39" s="459" t="s">
        <v>539</v>
      </c>
      <c r="R39" s="459" t="s">
        <v>82</v>
      </c>
      <c r="S39" s="459" t="s">
        <v>208</v>
      </c>
      <c r="T39" s="459" t="s">
        <v>82</v>
      </c>
      <c r="U39" s="473" t="s">
        <v>567</v>
      </c>
      <c r="V39" s="459" t="s">
        <v>209</v>
      </c>
      <c r="W39" s="445" t="s">
        <v>210</v>
      </c>
      <c r="X39" s="460" t="s">
        <v>221</v>
      </c>
      <c r="Y39" s="460" t="s">
        <v>179</v>
      </c>
      <c r="Z39" s="461" t="s">
        <v>211</v>
      </c>
      <c r="AA39" s="461" t="s">
        <v>211</v>
      </c>
      <c r="AB39" s="461" t="s">
        <v>205</v>
      </c>
      <c r="AC39" s="461">
        <f>86/100</f>
        <v>0.86</v>
      </c>
      <c r="AD39" s="461">
        <v>0.86099999999999999</v>
      </c>
      <c r="AE39" s="461">
        <v>0.86499999999999999</v>
      </c>
      <c r="AF39" s="461">
        <v>0.86699999999999999</v>
      </c>
      <c r="AG39" s="461">
        <v>0.87</v>
      </c>
      <c r="AH39" s="462">
        <v>0.87</v>
      </c>
      <c r="AI39" s="449">
        <v>0.91300000000000003</v>
      </c>
      <c r="AJ39" s="474">
        <v>0.92</v>
      </c>
      <c r="AK39" s="474">
        <f>IFERROR(INDEX(AQ39:AT39,1,COUNTA(AQ39:AT39)),"ND")</f>
        <v>0</v>
      </c>
      <c r="AL39" s="462"/>
      <c r="AM39" s="475">
        <v>0</v>
      </c>
      <c r="AN39" s="475">
        <v>0.87</v>
      </c>
      <c r="AO39" s="475">
        <v>0</v>
      </c>
      <c r="AP39" s="475">
        <v>0.87</v>
      </c>
      <c r="AQ39" s="476">
        <v>0</v>
      </c>
      <c r="AR39" s="476"/>
      <c r="AS39" s="476"/>
      <c r="AT39" s="476"/>
      <c r="AU39" s="497" t="s">
        <v>687</v>
      </c>
      <c r="AV39" s="466"/>
      <c r="AW39" s="477"/>
      <c r="AX39" s="466"/>
      <c r="AY39" s="456"/>
      <c r="AZ39" s="456"/>
      <c r="BA39" s="456"/>
      <c r="BB39" s="456" t="s">
        <v>685</v>
      </c>
      <c r="BC39" s="456" t="s">
        <v>468</v>
      </c>
      <c r="BD39" s="457" t="s">
        <v>530</v>
      </c>
      <c r="BE39" s="457" t="s">
        <v>75</v>
      </c>
      <c r="BF39" s="9" t="s">
        <v>75</v>
      </c>
      <c r="BJ39" s="50" t="str">
        <f t="shared" si="0"/>
        <v>ACCIÓN</v>
      </c>
      <c r="BK39" s="172" t="str">
        <f t="shared" si="1"/>
        <v>ACTIVO</v>
      </c>
    </row>
    <row r="40" spans="1:63" ht="78" hidden="1" customHeight="1" x14ac:dyDescent="0.25">
      <c r="A40" s="172" t="str">
        <f t="shared" si="2"/>
        <v>DIRECCIÓN DISTRITAL DE INSPECCIÓN, VIGILANCIA Y CONTROL DE PERSONAS JURÍDICAS SIN ÁNIMO DE LUCRO</v>
      </c>
      <c r="B40" s="172" t="s">
        <v>716</v>
      </c>
      <c r="C40" s="172"/>
      <c r="D40" s="50" t="s">
        <v>348</v>
      </c>
      <c r="E40" s="438" t="s">
        <v>297</v>
      </c>
      <c r="F40" s="52" t="s">
        <v>77</v>
      </c>
      <c r="G40" s="439" t="s">
        <v>85</v>
      </c>
      <c r="H40" s="486" t="s">
        <v>86</v>
      </c>
      <c r="I40" s="440" t="s">
        <v>870</v>
      </c>
      <c r="J40" s="440"/>
      <c r="K40" s="440"/>
      <c r="L40" s="440"/>
      <c r="M40" s="479" t="s">
        <v>303</v>
      </c>
      <c r="N40" s="459" t="s">
        <v>304</v>
      </c>
      <c r="O40" s="459" t="s">
        <v>507</v>
      </c>
      <c r="P40" s="459"/>
      <c r="Q40" s="459"/>
      <c r="R40" s="459"/>
      <c r="S40" s="459"/>
      <c r="T40" s="459"/>
      <c r="U40" s="459" t="s">
        <v>75</v>
      </c>
      <c r="V40" s="459" t="s">
        <v>75</v>
      </c>
      <c r="W40" s="445" t="s">
        <v>210</v>
      </c>
      <c r="X40" s="460" t="s">
        <v>83</v>
      </c>
      <c r="Y40" s="460" t="s">
        <v>179</v>
      </c>
      <c r="Z40" s="461"/>
      <c r="AA40" s="461"/>
      <c r="AB40" s="461"/>
      <c r="AC40" s="461" t="s">
        <v>75</v>
      </c>
      <c r="AD40" s="461">
        <v>0.3</v>
      </c>
      <c r="AE40" s="494">
        <v>0.6</v>
      </c>
      <c r="AF40" s="494">
        <v>1</v>
      </c>
      <c r="AG40" s="461"/>
      <c r="AH40" s="462" t="s">
        <v>75</v>
      </c>
      <c r="AI40" s="489">
        <v>0.3</v>
      </c>
      <c r="AJ40" s="492">
        <v>0.6</v>
      </c>
      <c r="AK40" s="492">
        <v>1</v>
      </c>
      <c r="AL40" s="462"/>
      <c r="AM40" s="493">
        <v>0.1</v>
      </c>
      <c r="AN40" s="493"/>
      <c r="AO40" s="493"/>
      <c r="AP40" s="493"/>
      <c r="AQ40" s="476">
        <v>0.1</v>
      </c>
      <c r="AR40" s="476" t="s">
        <v>608</v>
      </c>
      <c r="AS40" s="476" t="s">
        <v>608</v>
      </c>
      <c r="AT40" s="476" t="s">
        <v>608</v>
      </c>
      <c r="AU40" s="497" t="s">
        <v>684</v>
      </c>
      <c r="AV40" s="466"/>
      <c r="AW40" s="466"/>
      <c r="AX40" s="466"/>
      <c r="AY40" s="456"/>
      <c r="AZ40" s="456"/>
      <c r="BA40" s="456"/>
      <c r="BB40" s="456" t="s">
        <v>685</v>
      </c>
      <c r="BC40" s="456"/>
      <c r="BD40" s="456"/>
      <c r="BE40" s="456"/>
      <c r="BJ40" s="50" t="str">
        <f t="shared" si="0"/>
        <v>GESTIÓN</v>
      </c>
      <c r="BK40" s="172" t="str">
        <f t="shared" si="1"/>
        <v>ACTIVO</v>
      </c>
    </row>
    <row r="41" spans="1:63" s="7" customFormat="1" ht="78" hidden="1" customHeight="1" x14ac:dyDescent="0.25">
      <c r="A41" s="172" t="str">
        <f t="shared" si="2"/>
        <v>DIRECCIÓN DISTRITAL DE INSPECCIÓN, VIGILANCIA Y CONTROL DE PERSONAS JURÍDICAS SIN ÁNIMO DE LUCRO</v>
      </c>
      <c r="B41" s="172" t="s">
        <v>715</v>
      </c>
      <c r="C41" s="172"/>
      <c r="D41" s="50" t="s">
        <v>348</v>
      </c>
      <c r="E41" s="559" t="s">
        <v>305</v>
      </c>
      <c r="F41" s="52" t="s">
        <v>89</v>
      </c>
      <c r="G41" s="439" t="s">
        <v>85</v>
      </c>
      <c r="H41" s="486" t="s">
        <v>86</v>
      </c>
      <c r="I41" s="440" t="s">
        <v>870</v>
      </c>
      <c r="J41" s="440"/>
      <c r="K41" s="440"/>
      <c r="L41" s="440"/>
      <c r="M41" s="479" t="s">
        <v>289</v>
      </c>
      <c r="N41" s="459"/>
      <c r="O41" s="459"/>
      <c r="P41" s="459"/>
      <c r="Q41" s="459"/>
      <c r="R41" s="459"/>
      <c r="S41" s="459"/>
      <c r="T41" s="459"/>
      <c r="U41" s="459"/>
      <c r="V41" s="459"/>
      <c r="W41" s="445" t="s">
        <v>192</v>
      </c>
      <c r="X41" s="460" t="s">
        <v>83</v>
      </c>
      <c r="Y41" s="460" t="s">
        <v>179</v>
      </c>
      <c r="Z41" s="461"/>
      <c r="AA41" s="461"/>
      <c r="AB41" s="461"/>
      <c r="AC41" s="461" t="s">
        <v>75</v>
      </c>
      <c r="AD41" s="494">
        <v>1</v>
      </c>
      <c r="AE41" s="461" t="s">
        <v>608</v>
      </c>
      <c r="AF41" s="461" t="s">
        <v>608</v>
      </c>
      <c r="AG41" s="461" t="s">
        <v>608</v>
      </c>
      <c r="AH41" s="462" t="s">
        <v>75</v>
      </c>
      <c r="AI41" s="474">
        <v>1</v>
      </c>
      <c r="AJ41" s="474" t="s">
        <v>608</v>
      </c>
      <c r="AK41" s="474" t="s">
        <v>608</v>
      </c>
      <c r="AL41" s="474" t="s">
        <v>608</v>
      </c>
      <c r="AM41" s="495"/>
      <c r="AN41" s="495"/>
      <c r="AO41" s="495"/>
      <c r="AP41" s="495"/>
      <c r="AQ41" s="496"/>
      <c r="AR41" s="496"/>
      <c r="AS41" s="496"/>
      <c r="AT41" s="496"/>
      <c r="AU41" s="497" t="s">
        <v>608</v>
      </c>
      <c r="AV41" s="497" t="s">
        <v>608</v>
      </c>
      <c r="AW41" s="497" t="s">
        <v>608</v>
      </c>
      <c r="AX41" s="497" t="s">
        <v>608</v>
      </c>
      <c r="AY41" s="456" t="s">
        <v>608</v>
      </c>
      <c r="AZ41" s="456" t="s">
        <v>608</v>
      </c>
      <c r="BA41" s="456" t="s">
        <v>608</v>
      </c>
      <c r="BB41" s="456" t="s">
        <v>608</v>
      </c>
      <c r="BC41" s="456" t="s">
        <v>608</v>
      </c>
      <c r="BD41" s="456"/>
      <c r="BE41" s="456"/>
      <c r="BF41"/>
      <c r="BG41" s="9">
        <v>2</v>
      </c>
      <c r="BJ41" s="50" t="str">
        <f t="shared" si="0"/>
        <v>GESTIÓN</v>
      </c>
      <c r="BK41" s="172" t="str">
        <f t="shared" si="1"/>
        <v>INACTIVO</v>
      </c>
    </row>
    <row r="42" spans="1:63" ht="48" hidden="1" customHeight="1" x14ac:dyDescent="0.25">
      <c r="A42" s="172" t="str">
        <f t="shared" si="2"/>
        <v>DIRECCIÓN DISTRITAL DE INSPECCIÓN, VIGILANCIA Y CONTROL DE PERSONAS JURÍDICAS SIN ÁNIMO DE LUCRO</v>
      </c>
      <c r="B42" s="172" t="s">
        <v>715</v>
      </c>
      <c r="C42" s="172"/>
      <c r="D42" s="50" t="s">
        <v>348</v>
      </c>
      <c r="E42" s="524" t="s">
        <v>299</v>
      </c>
      <c r="F42" s="52" t="s">
        <v>97</v>
      </c>
      <c r="G42" s="52" t="s">
        <v>85</v>
      </c>
      <c r="H42" s="10" t="s">
        <v>86</v>
      </c>
      <c r="I42" s="440" t="s">
        <v>870</v>
      </c>
      <c r="J42" s="440"/>
      <c r="K42" s="440"/>
      <c r="L42" s="440"/>
      <c r="M42" s="479" t="s">
        <v>290</v>
      </c>
      <c r="N42" s="459"/>
      <c r="O42" s="459"/>
      <c r="P42" s="459"/>
      <c r="Q42" s="459"/>
      <c r="R42" s="459"/>
      <c r="S42" s="459"/>
      <c r="T42" s="459"/>
      <c r="U42" s="459"/>
      <c r="V42" s="459"/>
      <c r="W42" s="445" t="s">
        <v>192</v>
      </c>
      <c r="X42" s="460" t="s">
        <v>83</v>
      </c>
      <c r="Y42" s="460" t="s">
        <v>179</v>
      </c>
      <c r="Z42" s="461"/>
      <c r="AA42" s="461"/>
      <c r="AB42" s="461"/>
      <c r="AC42" s="461" t="s">
        <v>75</v>
      </c>
      <c r="AD42" s="461">
        <v>1</v>
      </c>
      <c r="AE42" s="494" t="s">
        <v>608</v>
      </c>
      <c r="AF42" s="461" t="s">
        <v>608</v>
      </c>
      <c r="AG42" s="461" t="s">
        <v>608</v>
      </c>
      <c r="AH42" s="462" t="s">
        <v>608</v>
      </c>
      <c r="AI42" s="474" t="s">
        <v>608</v>
      </c>
      <c r="AJ42" s="462" t="s">
        <v>608</v>
      </c>
      <c r="AK42" s="462" t="s">
        <v>608</v>
      </c>
      <c r="AL42" s="462" t="s">
        <v>608</v>
      </c>
      <c r="AM42" s="464"/>
      <c r="AN42" s="464"/>
      <c r="AO42" s="464"/>
      <c r="AP42" s="464"/>
      <c r="AQ42" s="465"/>
      <c r="AR42" s="496"/>
      <c r="AS42" s="504"/>
      <c r="AT42" s="465"/>
      <c r="AU42" s="497" t="s">
        <v>608</v>
      </c>
      <c r="AV42" s="497" t="s">
        <v>608</v>
      </c>
      <c r="AW42" s="497" t="s">
        <v>608</v>
      </c>
      <c r="AX42" s="497" t="s">
        <v>608</v>
      </c>
      <c r="AY42" s="456" t="s">
        <v>608</v>
      </c>
      <c r="AZ42" s="456" t="s">
        <v>608</v>
      </c>
      <c r="BA42" s="456" t="s">
        <v>608</v>
      </c>
      <c r="BB42" s="456" t="s">
        <v>608</v>
      </c>
      <c r="BC42" s="456" t="s">
        <v>608</v>
      </c>
      <c r="BD42" s="456"/>
      <c r="BE42" s="457"/>
      <c r="BF42" s="9"/>
      <c r="BG42" s="9">
        <v>2</v>
      </c>
      <c r="BJ42" s="50" t="str">
        <f t="shared" si="0"/>
        <v>GESTIÓN</v>
      </c>
      <c r="BK42" s="172" t="str">
        <f t="shared" si="1"/>
        <v>INACTIVO</v>
      </c>
    </row>
    <row r="43" spans="1:63" s="7" customFormat="1" ht="73.5" hidden="1" customHeight="1" x14ac:dyDescent="0.25">
      <c r="A43" s="172" t="str">
        <f t="shared" si="2"/>
        <v>DIRECCIÓN DISTRITAL DE INSPECCIÓN, VIGILANCIA Y CONTROL DE PERSONAS JURÍDICAS SIN ÁNIMO DE LUCRO</v>
      </c>
      <c r="B43" s="172" t="s">
        <v>715</v>
      </c>
      <c r="C43" s="172"/>
      <c r="D43" s="50" t="s">
        <v>348</v>
      </c>
      <c r="E43" s="438" t="s">
        <v>683</v>
      </c>
      <c r="F43" s="52" t="s">
        <v>226</v>
      </c>
      <c r="G43" s="52" t="s">
        <v>85</v>
      </c>
      <c r="H43" s="10" t="s">
        <v>86</v>
      </c>
      <c r="I43" s="440" t="s">
        <v>870</v>
      </c>
      <c r="J43" s="440"/>
      <c r="K43" s="440"/>
      <c r="L43" s="440"/>
      <c r="M43" s="479" t="s">
        <v>889</v>
      </c>
      <c r="N43" s="459"/>
      <c r="O43" s="459" t="s">
        <v>507</v>
      </c>
      <c r="P43" s="459"/>
      <c r="Q43" s="459"/>
      <c r="R43" s="459"/>
      <c r="S43" s="459"/>
      <c r="T43" s="459"/>
      <c r="U43" s="459"/>
      <c r="V43" s="459"/>
      <c r="W43" s="445" t="s">
        <v>114</v>
      </c>
      <c r="X43" s="460" t="s">
        <v>83</v>
      </c>
      <c r="Y43" s="460" t="s">
        <v>179</v>
      </c>
      <c r="Z43" s="461"/>
      <c r="AA43" s="461"/>
      <c r="AB43" s="461"/>
      <c r="AC43" s="494" t="s">
        <v>75</v>
      </c>
      <c r="AD43" s="494">
        <v>0.8</v>
      </c>
      <c r="AE43" s="494">
        <v>0.8</v>
      </c>
      <c r="AF43" s="494">
        <v>0.8</v>
      </c>
      <c r="AG43" s="494">
        <v>0.8</v>
      </c>
      <c r="AH43" s="474" t="s">
        <v>75</v>
      </c>
      <c r="AI43" s="489">
        <v>0.9</v>
      </c>
      <c r="AJ43" s="474">
        <v>0.84</v>
      </c>
      <c r="AK43" s="474">
        <f>SUM($AQ$56:$AT$56)</f>
        <v>0</v>
      </c>
      <c r="AL43" s="474"/>
      <c r="AM43" s="475">
        <v>0.18</v>
      </c>
      <c r="AN43" s="475">
        <v>0.2</v>
      </c>
      <c r="AO43" s="475">
        <v>0.21</v>
      </c>
      <c r="AP43" s="475">
        <v>0.21</v>
      </c>
      <c r="AQ43" s="536">
        <f>65/366</f>
        <v>0.17759562841530055</v>
      </c>
      <c r="AR43" s="476"/>
      <c r="AS43" s="476"/>
      <c r="AT43" s="476"/>
      <c r="AU43" s="466" t="s">
        <v>890</v>
      </c>
      <c r="AV43" s="466"/>
      <c r="AW43" s="466"/>
      <c r="AX43" s="466"/>
      <c r="AY43" s="456"/>
      <c r="AZ43" s="456"/>
      <c r="BA43" s="456"/>
      <c r="BB43" s="456" t="s">
        <v>685</v>
      </c>
      <c r="BC43" s="456" t="s">
        <v>608</v>
      </c>
      <c r="BD43" s="456"/>
      <c r="BE43" s="456"/>
      <c r="BF43"/>
      <c r="BG43">
        <v>2</v>
      </c>
      <c r="BJ43" s="50" t="str">
        <f t="shared" si="0"/>
        <v>GESTIÓN</v>
      </c>
      <c r="BK43" s="172" t="str">
        <f t="shared" si="1"/>
        <v>INACTIVO</v>
      </c>
    </row>
    <row r="44" spans="1:63" ht="211.5" hidden="1" customHeight="1" x14ac:dyDescent="0.25">
      <c r="A44" s="172" t="s">
        <v>79</v>
      </c>
      <c r="B44" s="172" t="s">
        <v>716</v>
      </c>
      <c r="C44" s="172"/>
      <c r="D44" s="50" t="s">
        <v>347</v>
      </c>
      <c r="E44" s="438" t="s">
        <v>76</v>
      </c>
      <c r="F44" s="52" t="s">
        <v>77</v>
      </c>
      <c r="G44" s="439" t="s">
        <v>78</v>
      </c>
      <c r="H44" s="439" t="s">
        <v>79</v>
      </c>
      <c r="I44" s="525" t="s">
        <v>335</v>
      </c>
      <c r="J44" s="525" t="s">
        <v>897</v>
      </c>
      <c r="K44" s="525" t="s">
        <v>869</v>
      </c>
      <c r="L44" s="525"/>
      <c r="M44" s="459" t="s">
        <v>80</v>
      </c>
      <c r="N44" s="459" t="s">
        <v>557</v>
      </c>
      <c r="O44" s="459" t="s">
        <v>81</v>
      </c>
      <c r="P44" s="459" t="s">
        <v>82</v>
      </c>
      <c r="Q44" s="459" t="s">
        <v>532</v>
      </c>
      <c r="R44" s="459" t="s">
        <v>82</v>
      </c>
      <c r="S44" s="459" t="s">
        <v>533</v>
      </c>
      <c r="T44" s="459" t="s">
        <v>82</v>
      </c>
      <c r="U44" s="459" t="s">
        <v>564</v>
      </c>
      <c r="V44" s="459" t="s">
        <v>556</v>
      </c>
      <c r="W44" s="445" t="s">
        <v>192</v>
      </c>
      <c r="X44" s="460" t="s">
        <v>83</v>
      </c>
      <c r="Y44" s="460" t="s">
        <v>179</v>
      </c>
      <c r="Z44" s="461" t="s">
        <v>116</v>
      </c>
      <c r="AA44" s="461" t="s">
        <v>193</v>
      </c>
      <c r="AB44" s="461" t="s">
        <v>194</v>
      </c>
      <c r="AC44" s="461">
        <v>2</v>
      </c>
      <c r="AD44" s="461">
        <v>5</v>
      </c>
      <c r="AE44" s="461">
        <v>6</v>
      </c>
      <c r="AF44" s="461">
        <v>6</v>
      </c>
      <c r="AG44" s="461">
        <v>1</v>
      </c>
      <c r="AH44" s="462">
        <v>2</v>
      </c>
      <c r="AI44" s="462">
        <v>5</v>
      </c>
      <c r="AJ44" s="462">
        <v>6</v>
      </c>
      <c r="AK44" s="462">
        <f>SUM($AQ$44:$AT$44)</f>
        <v>0</v>
      </c>
      <c r="AL44" s="462"/>
      <c r="AM44" s="463"/>
      <c r="AN44" s="463">
        <v>1</v>
      </c>
      <c r="AO44" s="463">
        <v>2</v>
      </c>
      <c r="AP44" s="464">
        <v>3</v>
      </c>
      <c r="AQ44" s="465">
        <v>0</v>
      </c>
      <c r="AR44" s="465"/>
      <c r="AS44" s="465"/>
      <c r="AT44" s="465"/>
      <c r="AU44" s="497" t="s">
        <v>762</v>
      </c>
      <c r="AV44" s="466"/>
      <c r="AW44" s="466"/>
      <c r="AX44" s="466"/>
      <c r="AY44" s="570" t="s">
        <v>900</v>
      </c>
      <c r="AZ44" s="456"/>
      <c r="BA44" s="467"/>
      <c r="BB44" s="456"/>
      <c r="BC44" s="456" t="s">
        <v>468</v>
      </c>
      <c r="BD44" s="457" t="s">
        <v>530</v>
      </c>
      <c r="BE44" s="457" t="s">
        <v>75</v>
      </c>
      <c r="BF44" s="9" t="s">
        <v>75</v>
      </c>
      <c r="BJ44" s="50" t="str">
        <f t="shared" si="0"/>
        <v>ACCIÓN</v>
      </c>
      <c r="BK44" s="172" t="str">
        <f t="shared" si="1"/>
        <v>ACTIVO</v>
      </c>
    </row>
    <row r="45" spans="1:63" ht="210" hidden="1" customHeight="1" x14ac:dyDescent="0.25">
      <c r="A45" s="172" t="s">
        <v>79</v>
      </c>
      <c r="B45" s="172" t="s">
        <v>716</v>
      </c>
      <c r="C45" s="172"/>
      <c r="D45" s="50" t="s">
        <v>347</v>
      </c>
      <c r="E45" s="438" t="s">
        <v>84</v>
      </c>
      <c r="F45" s="52" t="s">
        <v>77</v>
      </c>
      <c r="G45" s="439" t="s">
        <v>78</v>
      </c>
      <c r="H45" s="439" t="s">
        <v>79</v>
      </c>
      <c r="I45" s="440" t="s">
        <v>335</v>
      </c>
      <c r="J45" s="440" t="s">
        <v>897</v>
      </c>
      <c r="K45" s="440" t="s">
        <v>869</v>
      </c>
      <c r="L45" s="440" t="s">
        <v>108</v>
      </c>
      <c r="M45" s="459" t="s">
        <v>87</v>
      </c>
      <c r="N45" s="459" t="s">
        <v>558</v>
      </c>
      <c r="O45" s="459" t="s">
        <v>87</v>
      </c>
      <c r="P45" s="459" t="s">
        <v>82</v>
      </c>
      <c r="Q45" s="459" t="s">
        <v>536</v>
      </c>
      <c r="R45" s="459" t="s">
        <v>82</v>
      </c>
      <c r="S45" s="459" t="s">
        <v>200</v>
      </c>
      <c r="T45" s="459" t="s">
        <v>82</v>
      </c>
      <c r="U45" s="459" t="s">
        <v>565</v>
      </c>
      <c r="V45" s="459" t="s">
        <v>556</v>
      </c>
      <c r="W45" s="445" t="s">
        <v>192</v>
      </c>
      <c r="X45" s="460" t="s">
        <v>83</v>
      </c>
      <c r="Y45" s="460" t="s">
        <v>179</v>
      </c>
      <c r="Z45" s="461" t="s">
        <v>116</v>
      </c>
      <c r="AA45" s="461" t="s">
        <v>116</v>
      </c>
      <c r="AB45" s="461" t="s">
        <v>194</v>
      </c>
      <c r="AC45" s="461">
        <v>4</v>
      </c>
      <c r="AD45" s="461">
        <v>14</v>
      </c>
      <c r="AE45" s="461">
        <v>10</v>
      </c>
      <c r="AF45" s="461">
        <v>13</v>
      </c>
      <c r="AG45" s="461">
        <v>5</v>
      </c>
      <c r="AH45" s="462">
        <v>4</v>
      </c>
      <c r="AI45" s="462">
        <v>14</v>
      </c>
      <c r="AJ45" s="462">
        <v>12</v>
      </c>
      <c r="AK45" s="462">
        <f>SUM($AQ$45:$AT$45)</f>
        <v>0</v>
      </c>
      <c r="AL45" s="462"/>
      <c r="AM45" s="464">
        <v>0</v>
      </c>
      <c r="AN45" s="464">
        <v>1</v>
      </c>
      <c r="AO45" s="464">
        <v>8</v>
      </c>
      <c r="AP45" s="464">
        <v>4</v>
      </c>
      <c r="AQ45" s="465">
        <v>0</v>
      </c>
      <c r="AR45" s="465"/>
      <c r="AS45" s="465"/>
      <c r="AT45" s="465"/>
      <c r="AU45" s="497" t="s">
        <v>763</v>
      </c>
      <c r="AV45" s="466"/>
      <c r="AW45" s="466"/>
      <c r="AX45" s="466"/>
      <c r="AY45" s="570" t="s">
        <v>900</v>
      </c>
      <c r="AZ45" s="456"/>
      <c r="BA45" s="467"/>
      <c r="BB45" s="456"/>
      <c r="BC45" s="456" t="s">
        <v>468</v>
      </c>
      <c r="BD45" s="457" t="s">
        <v>530</v>
      </c>
      <c r="BE45" s="457" t="s">
        <v>75</v>
      </c>
      <c r="BF45" s="9" t="s">
        <v>75</v>
      </c>
      <c r="BJ45" s="50" t="str">
        <f t="shared" si="0"/>
        <v>ACCIÓN</v>
      </c>
      <c r="BK45" s="172" t="str">
        <f t="shared" si="1"/>
        <v>ACTIVO</v>
      </c>
    </row>
    <row r="46" spans="1:63" ht="278.25" hidden="1" customHeight="1" x14ac:dyDescent="0.25">
      <c r="A46" s="172" t="s">
        <v>79</v>
      </c>
      <c r="B46" s="172" t="s">
        <v>715</v>
      </c>
      <c r="C46" s="172"/>
      <c r="D46" s="50" t="s">
        <v>348</v>
      </c>
      <c r="E46" s="524" t="s">
        <v>302</v>
      </c>
      <c r="F46" s="52" t="s">
        <v>97</v>
      </c>
      <c r="G46" s="439" t="s">
        <v>78</v>
      </c>
      <c r="H46" s="439" t="s">
        <v>79</v>
      </c>
      <c r="I46" s="525" t="s">
        <v>870</v>
      </c>
      <c r="J46" s="525"/>
      <c r="K46" s="525"/>
      <c r="L46" s="525"/>
      <c r="M46" s="459"/>
      <c r="N46" s="459"/>
      <c r="O46" s="459"/>
      <c r="P46" s="459"/>
      <c r="Q46" s="459"/>
      <c r="R46" s="459"/>
      <c r="S46" s="459"/>
      <c r="T46" s="459"/>
      <c r="U46" s="459"/>
      <c r="V46" s="459"/>
      <c r="W46" s="445" t="s">
        <v>192</v>
      </c>
      <c r="X46" s="460" t="s">
        <v>83</v>
      </c>
      <c r="Y46" s="460" t="s">
        <v>179</v>
      </c>
      <c r="Z46" s="461"/>
      <c r="AA46" s="461"/>
      <c r="AB46" s="461"/>
      <c r="AC46" s="461" t="s">
        <v>75</v>
      </c>
      <c r="AD46" s="461">
        <v>1</v>
      </c>
      <c r="AE46" s="461">
        <v>0</v>
      </c>
      <c r="AF46" s="461">
        <v>0</v>
      </c>
      <c r="AG46" s="461">
        <v>0</v>
      </c>
      <c r="AH46" s="462" t="s">
        <v>75</v>
      </c>
      <c r="AI46" s="462">
        <v>1</v>
      </c>
      <c r="AJ46" s="462" t="s">
        <v>608</v>
      </c>
      <c r="AK46" s="462" t="s">
        <v>608</v>
      </c>
      <c r="AL46" s="462" t="s">
        <v>608</v>
      </c>
      <c r="AM46" s="464"/>
      <c r="AN46" s="464"/>
      <c r="AO46" s="464"/>
      <c r="AP46" s="464"/>
      <c r="AQ46" s="465"/>
      <c r="AR46" s="465"/>
      <c r="AS46" s="504"/>
      <c r="AT46" s="504"/>
      <c r="AU46" s="497" t="s">
        <v>608</v>
      </c>
      <c r="AV46" s="497" t="s">
        <v>608</v>
      </c>
      <c r="AW46" s="497" t="s">
        <v>608</v>
      </c>
      <c r="AX46" s="497" t="s">
        <v>608</v>
      </c>
      <c r="AY46" s="570"/>
      <c r="AZ46" s="456"/>
      <c r="BA46" s="467"/>
      <c r="BB46" s="456"/>
      <c r="BC46" s="456"/>
      <c r="BD46" s="456"/>
      <c r="BE46" s="457"/>
      <c r="BF46" s="9"/>
      <c r="BG46" s="9">
        <v>2</v>
      </c>
      <c r="BJ46" s="50" t="str">
        <f t="shared" si="0"/>
        <v>GESTIÓN</v>
      </c>
      <c r="BK46" s="172" t="str">
        <f t="shared" si="1"/>
        <v>INACTIVO</v>
      </c>
    </row>
    <row r="47" spans="1:63" ht="99.75" hidden="1" customHeight="1" x14ac:dyDescent="0.25">
      <c r="A47" s="172" t="s">
        <v>79</v>
      </c>
      <c r="B47" s="172" t="s">
        <v>716</v>
      </c>
      <c r="C47" s="172"/>
      <c r="D47" s="50" t="s">
        <v>348</v>
      </c>
      <c r="E47" s="603" t="s">
        <v>842</v>
      </c>
      <c r="F47" s="52" t="s">
        <v>89</v>
      </c>
      <c r="G47" s="52" t="s">
        <v>78</v>
      </c>
      <c r="H47" s="52" t="s">
        <v>79</v>
      </c>
      <c r="I47" s="440" t="s">
        <v>870</v>
      </c>
      <c r="J47" s="440"/>
      <c r="K47" s="440"/>
      <c r="L47" s="440"/>
      <c r="M47" s="459"/>
      <c r="N47" s="459"/>
      <c r="O47" s="459"/>
      <c r="P47" s="459"/>
      <c r="Q47" s="459"/>
      <c r="R47" s="459"/>
      <c r="S47" s="607"/>
      <c r="T47" s="459"/>
      <c r="U47" s="459"/>
      <c r="V47" s="459"/>
      <c r="W47" s="445" t="s">
        <v>114</v>
      </c>
      <c r="X47" s="460" t="s">
        <v>83</v>
      </c>
      <c r="Y47" s="460" t="s">
        <v>179</v>
      </c>
      <c r="Z47" s="461"/>
      <c r="AA47" s="461"/>
      <c r="AB47" s="461"/>
      <c r="AC47" s="461" t="s">
        <v>75</v>
      </c>
      <c r="AD47" s="461">
        <v>1</v>
      </c>
      <c r="AE47" s="461">
        <v>1</v>
      </c>
      <c r="AF47" s="461">
        <v>1</v>
      </c>
      <c r="AG47" s="461">
        <v>1</v>
      </c>
      <c r="AH47" s="462" t="s">
        <v>75</v>
      </c>
      <c r="AI47" s="489">
        <v>1</v>
      </c>
      <c r="AJ47" s="474">
        <v>1</v>
      </c>
      <c r="AK47" s="474">
        <f>IFERROR(INDEX($AQ$47:$AT$47,1,COUNTA($AQ$47:$AT$47)),"ND")</f>
        <v>1</v>
      </c>
      <c r="AL47" s="474"/>
      <c r="AM47" s="493">
        <v>1</v>
      </c>
      <c r="AN47" s="493">
        <v>1</v>
      </c>
      <c r="AO47" s="493">
        <v>1</v>
      </c>
      <c r="AP47" s="493">
        <v>1</v>
      </c>
      <c r="AQ47" s="512">
        <v>1</v>
      </c>
      <c r="AR47" s="476"/>
      <c r="AS47" s="476"/>
      <c r="AT47" s="476"/>
      <c r="AU47" s="497" t="s">
        <v>774</v>
      </c>
      <c r="AV47" s="546"/>
      <c r="AW47" s="470"/>
      <c r="AX47" s="470"/>
      <c r="AY47" s="570" t="s">
        <v>766</v>
      </c>
      <c r="AZ47" s="272"/>
      <c r="BA47" s="477"/>
      <c r="BB47" s="456"/>
      <c r="BC47" s="272" t="s">
        <v>503</v>
      </c>
      <c r="BD47" s="272"/>
      <c r="BE47" s="272"/>
      <c r="BF47" s="53"/>
      <c r="BG47" s="53"/>
      <c r="BH47" s="51"/>
      <c r="BJ47" s="50" t="str">
        <f t="shared" si="0"/>
        <v>GESTIÓN</v>
      </c>
      <c r="BK47" s="172" t="str">
        <f t="shared" si="1"/>
        <v>ACTIVO</v>
      </c>
    </row>
    <row r="48" spans="1:63" ht="84" hidden="1" customHeight="1" x14ac:dyDescent="0.25">
      <c r="A48" s="379" t="s">
        <v>79</v>
      </c>
      <c r="B48" s="172" t="s">
        <v>716</v>
      </c>
      <c r="C48" s="172"/>
      <c r="D48" s="377" t="s">
        <v>348</v>
      </c>
      <c r="E48" s="550" t="s">
        <v>353</v>
      </c>
      <c r="F48" s="378" t="s">
        <v>77</v>
      </c>
      <c r="G48" s="378" t="s">
        <v>78</v>
      </c>
      <c r="H48" s="378" t="s">
        <v>79</v>
      </c>
      <c r="I48" s="589" t="s">
        <v>870</v>
      </c>
      <c r="J48" s="440"/>
      <c r="K48" s="440"/>
      <c r="L48" s="440"/>
      <c r="M48" s="459"/>
      <c r="N48" s="459"/>
      <c r="O48" s="459"/>
      <c r="P48" s="459"/>
      <c r="Q48" s="459"/>
      <c r="R48" s="459"/>
      <c r="S48" s="459"/>
      <c r="T48" s="459"/>
      <c r="U48" s="459"/>
      <c r="V48" s="459"/>
      <c r="W48" s="445" t="s">
        <v>192</v>
      </c>
      <c r="X48" s="460" t="s">
        <v>83</v>
      </c>
      <c r="Y48" s="460" t="s">
        <v>179</v>
      </c>
      <c r="Z48" s="461"/>
      <c r="AA48" s="461"/>
      <c r="AB48" s="461"/>
      <c r="AC48" s="461" t="s">
        <v>75</v>
      </c>
      <c r="AD48" s="461">
        <v>8</v>
      </c>
      <c r="AE48" s="461">
        <v>8</v>
      </c>
      <c r="AF48" s="461">
        <v>4</v>
      </c>
      <c r="AG48" s="461">
        <v>8</v>
      </c>
      <c r="AH48" s="462" t="s">
        <v>75</v>
      </c>
      <c r="AI48" s="462">
        <v>9</v>
      </c>
      <c r="AJ48" s="462">
        <v>17</v>
      </c>
      <c r="AK48" s="462">
        <f>SUM($AQ$48:$AT$48)</f>
        <v>0</v>
      </c>
      <c r="AL48" s="462"/>
      <c r="AM48" s="464">
        <v>0</v>
      </c>
      <c r="AN48" s="464">
        <v>2</v>
      </c>
      <c r="AO48" s="464">
        <v>0</v>
      </c>
      <c r="AP48" s="464">
        <v>2</v>
      </c>
      <c r="AQ48" s="465">
        <v>0</v>
      </c>
      <c r="AR48" s="465"/>
      <c r="AS48" s="465"/>
      <c r="AT48" s="465"/>
      <c r="AU48" s="497" t="s">
        <v>764</v>
      </c>
      <c r="AV48" s="546"/>
      <c r="AW48" s="466"/>
      <c r="AX48" s="470"/>
      <c r="AY48" s="570" t="s">
        <v>766</v>
      </c>
      <c r="AZ48" s="456"/>
      <c r="BA48" s="467"/>
      <c r="BB48" s="456"/>
      <c r="BC48" s="456" t="s">
        <v>503</v>
      </c>
      <c r="BD48" s="456"/>
      <c r="BE48" s="456"/>
      <c r="BJ48" s="50" t="str">
        <f t="shared" si="0"/>
        <v>GESTIÓN</v>
      </c>
      <c r="BK48" s="172" t="str">
        <f t="shared" si="1"/>
        <v>ACTIVO</v>
      </c>
    </row>
    <row r="49" spans="1:63" ht="77.25" hidden="1" customHeight="1" x14ac:dyDescent="0.25">
      <c r="A49" s="379" t="s">
        <v>79</v>
      </c>
      <c r="B49" s="172" t="s">
        <v>716</v>
      </c>
      <c r="C49" s="172"/>
      <c r="D49" s="50" t="s">
        <v>347</v>
      </c>
      <c r="E49" s="604" t="s">
        <v>607</v>
      </c>
      <c r="F49" s="378" t="s">
        <v>77</v>
      </c>
      <c r="G49" s="378" t="s">
        <v>78</v>
      </c>
      <c r="H49" s="380" t="s">
        <v>79</v>
      </c>
      <c r="I49" s="525" t="s">
        <v>897</v>
      </c>
      <c r="J49" s="440"/>
      <c r="K49" s="440"/>
      <c r="L49" s="440"/>
      <c r="M49" s="479" t="s">
        <v>767</v>
      </c>
      <c r="N49" s="459" t="s">
        <v>570</v>
      </c>
      <c r="O49" s="459" t="s">
        <v>768</v>
      </c>
      <c r="P49" s="459" t="s">
        <v>82</v>
      </c>
      <c r="Q49" s="459" t="s">
        <v>769</v>
      </c>
      <c r="R49" s="459" t="s">
        <v>82</v>
      </c>
      <c r="S49" s="459" t="s">
        <v>770</v>
      </c>
      <c r="T49" s="459" t="s">
        <v>82</v>
      </c>
      <c r="U49" s="459" t="s">
        <v>82</v>
      </c>
      <c r="V49" s="459" t="s">
        <v>82</v>
      </c>
      <c r="W49" s="460" t="s">
        <v>192</v>
      </c>
      <c r="X49" s="460" t="s">
        <v>83</v>
      </c>
      <c r="Y49" s="460" t="s">
        <v>179</v>
      </c>
      <c r="Z49" s="461" t="s">
        <v>771</v>
      </c>
      <c r="AA49" s="461" t="s">
        <v>772</v>
      </c>
      <c r="AB49" s="461" t="s">
        <v>773</v>
      </c>
      <c r="AC49" s="461" t="s">
        <v>75</v>
      </c>
      <c r="AD49" s="461" t="s">
        <v>75</v>
      </c>
      <c r="AE49" s="625">
        <v>0.3</v>
      </c>
      <c r="AF49" s="625">
        <v>0.5</v>
      </c>
      <c r="AG49" s="625">
        <v>0.2</v>
      </c>
      <c r="AH49" s="626">
        <v>0</v>
      </c>
      <c r="AI49" s="626">
        <v>0</v>
      </c>
      <c r="AJ49" s="626">
        <v>0.3</v>
      </c>
      <c r="AK49" s="626">
        <f>SUM($AQ$49:$AT$49)</f>
        <v>0.1</v>
      </c>
      <c r="AL49" s="626"/>
      <c r="AM49" s="617">
        <v>0.1</v>
      </c>
      <c r="AN49" s="617">
        <v>0.2</v>
      </c>
      <c r="AO49" s="617">
        <v>0.1</v>
      </c>
      <c r="AP49" s="617">
        <v>0.1</v>
      </c>
      <c r="AQ49" s="618">
        <v>0.1</v>
      </c>
      <c r="AR49" s="476"/>
      <c r="AS49" s="476"/>
      <c r="AT49" s="476"/>
      <c r="AU49" s="522" t="s">
        <v>765</v>
      </c>
      <c r="AV49" s="466"/>
      <c r="AW49" s="466"/>
      <c r="AX49" s="470"/>
      <c r="AY49" s="570" t="s">
        <v>766</v>
      </c>
      <c r="AZ49" s="456"/>
      <c r="BA49" s="456"/>
      <c r="BB49" s="456"/>
      <c r="BC49" s="456"/>
      <c r="BD49" s="456"/>
      <c r="BE49" s="456"/>
      <c r="BJ49" s="50" t="str">
        <f t="shared" si="0"/>
        <v>ACCIÓN</v>
      </c>
      <c r="BK49" s="172" t="str">
        <f t="shared" si="1"/>
        <v>ACTIVO</v>
      </c>
    </row>
    <row r="50" spans="1:63" ht="45" hidden="1" x14ac:dyDescent="0.25">
      <c r="A50" s="172" t="s">
        <v>291</v>
      </c>
      <c r="B50" s="172" t="s">
        <v>715</v>
      </c>
      <c r="C50" s="172"/>
      <c r="D50" s="50" t="s">
        <v>348</v>
      </c>
      <c r="E50" s="438" t="s">
        <v>614</v>
      </c>
      <c r="F50" s="52" t="s">
        <v>226</v>
      </c>
      <c r="G50" s="439" t="s">
        <v>277</v>
      </c>
      <c r="H50" s="439" t="s">
        <v>291</v>
      </c>
      <c r="I50" s="513" t="s">
        <v>870</v>
      </c>
      <c r="J50" s="513"/>
      <c r="K50" s="513"/>
      <c r="L50" s="513"/>
      <c r="M50" s="514" t="s">
        <v>295</v>
      </c>
      <c r="N50" s="515" t="s">
        <v>370</v>
      </c>
      <c r="O50" s="515" t="s">
        <v>371</v>
      </c>
      <c r="P50" s="515" t="s">
        <v>82</v>
      </c>
      <c r="Q50" s="515" t="s">
        <v>372</v>
      </c>
      <c r="R50" s="515" t="s">
        <v>82</v>
      </c>
      <c r="S50" s="515" t="s">
        <v>373</v>
      </c>
      <c r="T50" s="515" t="s">
        <v>82</v>
      </c>
      <c r="U50" s="515" t="s">
        <v>75</v>
      </c>
      <c r="V50" s="515" t="s">
        <v>75</v>
      </c>
      <c r="W50" s="516" t="s">
        <v>210</v>
      </c>
      <c r="X50" s="516" t="s">
        <v>83</v>
      </c>
      <c r="Y50" s="516" t="s">
        <v>179</v>
      </c>
      <c r="Z50" s="517"/>
      <c r="AA50" s="517"/>
      <c r="AB50" s="517"/>
      <c r="AC50" s="518" t="s">
        <v>75</v>
      </c>
      <c r="AD50" s="518">
        <v>0.3</v>
      </c>
      <c r="AE50" s="518">
        <v>0.7</v>
      </c>
      <c r="AF50" s="518"/>
      <c r="AG50" s="518"/>
      <c r="AH50" s="519" t="s">
        <v>75</v>
      </c>
      <c r="AI50" s="519">
        <v>0.3</v>
      </c>
      <c r="AJ50" s="519">
        <v>0.7</v>
      </c>
      <c r="AK50" s="519">
        <f>SUM($AQ$26:$AT$26)</f>
        <v>0</v>
      </c>
      <c r="AL50" s="519"/>
      <c r="AM50" s="520"/>
      <c r="AN50" s="520"/>
      <c r="AO50" s="520"/>
      <c r="AP50" s="520"/>
      <c r="AQ50" s="521"/>
      <c r="AR50" s="521"/>
      <c r="AS50" s="521"/>
      <c r="AT50" s="521"/>
      <c r="AU50" s="522" t="s">
        <v>608</v>
      </c>
      <c r="AV50" s="452" t="s">
        <v>608</v>
      </c>
      <c r="AW50" s="452" t="s">
        <v>608</v>
      </c>
      <c r="AX50" s="522" t="s">
        <v>608</v>
      </c>
      <c r="AY50" s="501" t="s">
        <v>608</v>
      </c>
      <c r="AZ50" s="501" t="s">
        <v>608</v>
      </c>
      <c r="BA50" s="501"/>
      <c r="BB50" s="501"/>
      <c r="BC50" s="501"/>
      <c r="BD50" s="501"/>
      <c r="BE50" s="523"/>
      <c r="BF50" s="232"/>
      <c r="BG50" s="232">
        <v>2</v>
      </c>
      <c r="BJ50" s="50" t="str">
        <f t="shared" si="0"/>
        <v>GESTIÓN</v>
      </c>
      <c r="BK50" s="172" t="str">
        <f t="shared" si="1"/>
        <v>INACTIVO</v>
      </c>
    </row>
    <row r="51" spans="1:63" ht="28.5" hidden="1" customHeight="1" x14ac:dyDescent="0.25">
      <c r="A51" s="172" t="s">
        <v>291</v>
      </c>
      <c r="B51" s="172" t="s">
        <v>715</v>
      </c>
      <c r="C51" s="172"/>
      <c r="D51" s="50" t="s">
        <v>348</v>
      </c>
      <c r="E51" s="438" t="s">
        <v>613</v>
      </c>
      <c r="F51" s="52" t="s">
        <v>77</v>
      </c>
      <c r="G51" s="52" t="s">
        <v>277</v>
      </c>
      <c r="H51" s="439" t="s">
        <v>291</v>
      </c>
      <c r="I51" s="513" t="s">
        <v>870</v>
      </c>
      <c r="J51" s="513"/>
      <c r="K51" s="513"/>
      <c r="L51" s="513"/>
      <c r="M51" s="514" t="s">
        <v>368</v>
      </c>
      <c r="N51" s="515" t="s">
        <v>293</v>
      </c>
      <c r="O51" s="515" t="s">
        <v>292</v>
      </c>
      <c r="P51" s="515" t="s">
        <v>82</v>
      </c>
      <c r="Q51" s="515" t="s">
        <v>369</v>
      </c>
      <c r="R51" s="515" t="s">
        <v>82</v>
      </c>
      <c r="S51" s="515" t="s">
        <v>361</v>
      </c>
      <c r="T51" s="515" t="s">
        <v>82</v>
      </c>
      <c r="U51" s="515" t="s">
        <v>75</v>
      </c>
      <c r="V51" s="515" t="s">
        <v>75</v>
      </c>
      <c r="W51" s="445" t="s">
        <v>192</v>
      </c>
      <c r="X51" s="516" t="s">
        <v>221</v>
      </c>
      <c r="Y51" s="516" t="s">
        <v>179</v>
      </c>
      <c r="Z51" s="517"/>
      <c r="AA51" s="517"/>
      <c r="AB51" s="517"/>
      <c r="AC51" s="517" t="s">
        <v>75</v>
      </c>
      <c r="AD51" s="517" t="s">
        <v>75</v>
      </c>
      <c r="AE51" s="517">
        <v>1</v>
      </c>
      <c r="AF51" s="517">
        <v>1</v>
      </c>
      <c r="AG51" s="517"/>
      <c r="AH51" s="534" t="s">
        <v>75</v>
      </c>
      <c r="AI51" s="535" t="s">
        <v>75</v>
      </c>
      <c r="AJ51" s="519">
        <v>1</v>
      </c>
      <c r="AK51" s="519">
        <f>SUM($AQ$51:$AT$51)</f>
        <v>0</v>
      </c>
      <c r="AL51" s="534"/>
      <c r="AM51" s="520"/>
      <c r="AN51" s="520"/>
      <c r="AO51" s="520"/>
      <c r="AP51" s="520"/>
      <c r="AQ51" s="521"/>
      <c r="AR51" s="521"/>
      <c r="AS51" s="521"/>
      <c r="AT51" s="521"/>
      <c r="AU51" s="522" t="s">
        <v>608</v>
      </c>
      <c r="AV51" s="522" t="s">
        <v>608</v>
      </c>
      <c r="AW51" s="452" t="s">
        <v>608</v>
      </c>
      <c r="AX51" s="522" t="s">
        <v>608</v>
      </c>
      <c r="AY51" s="501" t="s">
        <v>608</v>
      </c>
      <c r="AZ51" s="501" t="s">
        <v>608</v>
      </c>
      <c r="BA51" s="501"/>
      <c r="BB51" s="501"/>
      <c r="BC51" s="501"/>
      <c r="BD51" s="501"/>
      <c r="BE51" s="501"/>
      <c r="BF51" s="7"/>
      <c r="BG51" s="7">
        <v>2</v>
      </c>
      <c r="BJ51" s="50" t="str">
        <f t="shared" si="0"/>
        <v>GESTIÓN</v>
      </c>
      <c r="BK51" s="172" t="str">
        <f t="shared" si="1"/>
        <v>INACTIVO</v>
      </c>
    </row>
    <row r="52" spans="1:63" ht="51.75" hidden="1" customHeight="1" x14ac:dyDescent="0.25">
      <c r="A52" s="172" t="s">
        <v>291</v>
      </c>
      <c r="B52" s="172" t="s">
        <v>716</v>
      </c>
      <c r="C52" s="172"/>
      <c r="D52" s="50" t="s">
        <v>348</v>
      </c>
      <c r="E52" s="438" t="s">
        <v>781</v>
      </c>
      <c r="F52" s="52" t="s">
        <v>226</v>
      </c>
      <c r="G52" s="439" t="s">
        <v>277</v>
      </c>
      <c r="H52" s="439" t="s">
        <v>291</v>
      </c>
      <c r="I52" s="513" t="s">
        <v>870</v>
      </c>
      <c r="J52" s="513"/>
      <c r="K52" s="513"/>
      <c r="L52" s="513"/>
      <c r="M52" s="514" t="s">
        <v>781</v>
      </c>
      <c r="N52" s="515" t="s">
        <v>782</v>
      </c>
      <c r="O52" s="515" t="s">
        <v>783</v>
      </c>
      <c r="P52" s="515" t="s">
        <v>82</v>
      </c>
      <c r="Q52" s="515" t="s">
        <v>783</v>
      </c>
      <c r="R52" s="515" t="s">
        <v>82</v>
      </c>
      <c r="S52" s="515" t="s">
        <v>784</v>
      </c>
      <c r="T52" s="515" t="s">
        <v>82</v>
      </c>
      <c r="U52" s="515" t="s">
        <v>75</v>
      </c>
      <c r="V52" s="515" t="s">
        <v>75</v>
      </c>
      <c r="W52" s="445" t="s">
        <v>192</v>
      </c>
      <c r="X52" s="516" t="s">
        <v>83</v>
      </c>
      <c r="Y52" s="516" t="s">
        <v>179</v>
      </c>
      <c r="Z52" s="517"/>
      <c r="AA52" s="517"/>
      <c r="AB52" s="517"/>
      <c r="AC52" s="517" t="s">
        <v>75</v>
      </c>
      <c r="AD52" s="517" t="s">
        <v>75</v>
      </c>
      <c r="AE52" s="517" t="s">
        <v>75</v>
      </c>
      <c r="AF52" s="517">
        <v>6</v>
      </c>
      <c r="AG52" s="517">
        <v>6</v>
      </c>
      <c r="AH52" s="534" t="s">
        <v>75</v>
      </c>
      <c r="AI52" s="535" t="s">
        <v>75</v>
      </c>
      <c r="AJ52" s="535" t="s">
        <v>75</v>
      </c>
      <c r="AK52" s="519">
        <f>SUM($AQ$52:$AT$52)</f>
        <v>0</v>
      </c>
      <c r="AL52" s="534"/>
      <c r="AM52" s="628">
        <v>0</v>
      </c>
      <c r="AN52" s="628">
        <v>2</v>
      </c>
      <c r="AO52" s="628">
        <v>3</v>
      </c>
      <c r="AP52" s="628">
        <v>1</v>
      </c>
      <c r="AQ52" s="629">
        <v>0</v>
      </c>
      <c r="AR52" s="629"/>
      <c r="AS52" s="629"/>
      <c r="AT52" s="629"/>
      <c r="AU52" s="452" t="s">
        <v>891</v>
      </c>
      <c r="AV52" s="522"/>
      <c r="AW52" s="452"/>
      <c r="AX52" s="522"/>
      <c r="AY52" s="501"/>
      <c r="AZ52" s="501"/>
      <c r="BA52" s="501"/>
      <c r="BB52" s="501"/>
      <c r="BC52" s="501"/>
      <c r="BD52" s="501"/>
      <c r="BE52" s="501"/>
      <c r="BF52" s="7"/>
      <c r="BG52" s="7"/>
      <c r="BJ52" s="50" t="str">
        <f t="shared" si="0"/>
        <v>GESTIÓN</v>
      </c>
      <c r="BK52" s="172" t="str">
        <f t="shared" si="1"/>
        <v>ACTIVO</v>
      </c>
    </row>
    <row r="53" spans="1:63" ht="28.5" hidden="1" customHeight="1" x14ac:dyDescent="0.25">
      <c r="A53" s="172" t="s">
        <v>291</v>
      </c>
      <c r="B53" s="172" t="s">
        <v>716</v>
      </c>
      <c r="C53" s="172"/>
      <c r="D53" s="50" t="s">
        <v>348</v>
      </c>
      <c r="E53" s="438" t="s">
        <v>775</v>
      </c>
      <c r="F53" s="52" t="s">
        <v>226</v>
      </c>
      <c r="G53" s="439" t="s">
        <v>277</v>
      </c>
      <c r="H53" s="439" t="s">
        <v>291</v>
      </c>
      <c r="I53" s="513" t="s">
        <v>870</v>
      </c>
      <c r="J53" s="513"/>
      <c r="K53" s="513"/>
      <c r="L53" s="513"/>
      <c r="M53" s="514" t="s">
        <v>776</v>
      </c>
      <c r="N53" s="515" t="s">
        <v>777</v>
      </c>
      <c r="O53" s="515" t="s">
        <v>778</v>
      </c>
      <c r="P53" s="515" t="s">
        <v>82</v>
      </c>
      <c r="Q53" s="515" t="s">
        <v>779</v>
      </c>
      <c r="R53" s="515" t="s">
        <v>82</v>
      </c>
      <c r="S53" s="515" t="s">
        <v>780</v>
      </c>
      <c r="T53" s="515" t="s">
        <v>82</v>
      </c>
      <c r="U53" s="515" t="s">
        <v>75</v>
      </c>
      <c r="V53" s="515" t="s">
        <v>75</v>
      </c>
      <c r="W53" s="445" t="s">
        <v>114</v>
      </c>
      <c r="X53" s="516" t="s">
        <v>83</v>
      </c>
      <c r="Y53" s="516" t="s">
        <v>179</v>
      </c>
      <c r="Z53" s="517"/>
      <c r="AA53" s="517"/>
      <c r="AB53" s="517"/>
      <c r="AC53" s="517" t="s">
        <v>75</v>
      </c>
      <c r="AD53" s="517" t="s">
        <v>75</v>
      </c>
      <c r="AE53" s="517" t="s">
        <v>75</v>
      </c>
      <c r="AF53" s="627">
        <v>1</v>
      </c>
      <c r="AG53" s="627">
        <v>1</v>
      </c>
      <c r="AH53" s="534" t="s">
        <v>75</v>
      </c>
      <c r="AI53" s="535" t="s">
        <v>75</v>
      </c>
      <c r="AJ53" s="519" t="s">
        <v>75</v>
      </c>
      <c r="AK53" s="519">
        <f>SUM($AQ$53:$AT$53)</f>
        <v>0.25</v>
      </c>
      <c r="AL53" s="534"/>
      <c r="AM53" s="520">
        <v>0.25</v>
      </c>
      <c r="AN53" s="520">
        <v>0.3</v>
      </c>
      <c r="AO53" s="520">
        <v>0.25</v>
      </c>
      <c r="AP53" s="520">
        <v>0.2</v>
      </c>
      <c r="AQ53" s="521">
        <v>0.25</v>
      </c>
      <c r="AR53" s="521"/>
      <c r="AS53" s="521"/>
      <c r="AT53" s="521"/>
      <c r="AU53" s="522" t="s">
        <v>786</v>
      </c>
      <c r="AV53" s="522"/>
      <c r="AW53" s="452"/>
      <c r="AX53" s="522"/>
      <c r="AY53" s="501"/>
      <c r="AZ53" s="501"/>
      <c r="BA53" s="501"/>
      <c r="BB53" s="501"/>
      <c r="BC53" s="501"/>
      <c r="BD53" s="501"/>
      <c r="BE53" s="501"/>
      <c r="BF53" s="7"/>
      <c r="BG53" s="7"/>
      <c r="BJ53" s="50" t="str">
        <f t="shared" si="0"/>
        <v>GESTIÓN</v>
      </c>
      <c r="BK53" s="172" t="str">
        <f t="shared" si="1"/>
        <v>ACTIVO</v>
      </c>
    </row>
    <row r="54" spans="1:63" ht="74.25" customHeight="1" x14ac:dyDescent="0.25">
      <c r="A54" s="172" t="s">
        <v>291</v>
      </c>
      <c r="B54" s="172" t="s">
        <v>716</v>
      </c>
      <c r="C54" s="172"/>
      <c r="D54" s="50" t="s">
        <v>347</v>
      </c>
      <c r="E54" s="438" t="s">
        <v>612</v>
      </c>
      <c r="F54" s="52" t="s">
        <v>226</v>
      </c>
      <c r="G54" s="52" t="s">
        <v>277</v>
      </c>
      <c r="H54" s="439" t="s">
        <v>291</v>
      </c>
      <c r="I54" s="440" t="s">
        <v>869</v>
      </c>
      <c r="J54" s="544" t="s">
        <v>898</v>
      </c>
      <c r="K54" s="513"/>
      <c r="L54" s="513"/>
      <c r="M54" s="514" t="s">
        <v>296</v>
      </c>
      <c r="N54" s="515" t="s">
        <v>570</v>
      </c>
      <c r="O54" s="515" t="s">
        <v>358</v>
      </c>
      <c r="P54" s="515" t="s">
        <v>553</v>
      </c>
      <c r="Q54" s="515" t="s">
        <v>359</v>
      </c>
      <c r="R54" s="515" t="s">
        <v>360</v>
      </c>
      <c r="S54" s="515" t="s">
        <v>361</v>
      </c>
      <c r="T54" s="515" t="s">
        <v>554</v>
      </c>
      <c r="U54" s="515" t="s">
        <v>75</v>
      </c>
      <c r="V54" s="515" t="s">
        <v>75</v>
      </c>
      <c r="W54" s="516" t="s">
        <v>192</v>
      </c>
      <c r="X54" s="516" t="s">
        <v>83</v>
      </c>
      <c r="Y54" s="516" t="s">
        <v>179</v>
      </c>
      <c r="Z54" s="517" t="s">
        <v>551</v>
      </c>
      <c r="AA54" s="517" t="s">
        <v>551</v>
      </c>
      <c r="AB54" s="517" t="s">
        <v>555</v>
      </c>
      <c r="AC54" s="545">
        <v>0.1</v>
      </c>
      <c r="AD54" s="545">
        <v>0.3</v>
      </c>
      <c r="AE54" s="545">
        <v>0.3</v>
      </c>
      <c r="AF54" s="545">
        <v>0.2</v>
      </c>
      <c r="AG54" s="545">
        <v>0.1</v>
      </c>
      <c r="AH54" s="519">
        <v>0.03</v>
      </c>
      <c r="AI54" s="519">
        <v>0.35</v>
      </c>
      <c r="AJ54" s="519">
        <v>0.32</v>
      </c>
      <c r="AK54" s="519">
        <f>SUM($AQ$54:$AT$54)</f>
        <v>0.04</v>
      </c>
      <c r="AL54" s="534"/>
      <c r="AM54" s="520">
        <v>0.04</v>
      </c>
      <c r="AN54" s="520">
        <v>0.1</v>
      </c>
      <c r="AO54" s="520">
        <v>0.1</v>
      </c>
      <c r="AP54" s="520">
        <v>0.08</v>
      </c>
      <c r="AQ54" s="521">
        <v>0.04</v>
      </c>
      <c r="AR54" s="521"/>
      <c r="AS54" s="521"/>
      <c r="AT54" s="521"/>
      <c r="AU54" s="452" t="s">
        <v>892</v>
      </c>
      <c r="AV54" s="452"/>
      <c r="AW54" s="452"/>
      <c r="AX54" s="452"/>
      <c r="AY54" s="501"/>
      <c r="AZ54" s="501"/>
      <c r="BA54" s="501"/>
      <c r="BB54" s="501"/>
      <c r="BC54" s="501"/>
      <c r="BD54" s="523" t="s">
        <v>530</v>
      </c>
      <c r="BE54" s="523" t="s">
        <v>75</v>
      </c>
      <c r="BF54" s="232" t="s">
        <v>75</v>
      </c>
      <c r="BG54" s="7"/>
      <c r="BJ54" s="50" t="str">
        <f t="shared" si="0"/>
        <v>ACCIÓN</v>
      </c>
      <c r="BK54" s="172" t="str">
        <f t="shared" si="1"/>
        <v>ACTIVO</v>
      </c>
    </row>
    <row r="55" spans="1:63" ht="42" hidden="1" customHeight="1" x14ac:dyDescent="0.25">
      <c r="A55" s="172" t="s">
        <v>291</v>
      </c>
      <c r="B55" s="172" t="s">
        <v>715</v>
      </c>
      <c r="C55" s="172"/>
      <c r="D55" s="50" t="s">
        <v>348</v>
      </c>
      <c r="E55" s="498" t="s">
        <v>611</v>
      </c>
      <c r="F55" s="52" t="s">
        <v>226</v>
      </c>
      <c r="G55" s="52" t="s">
        <v>277</v>
      </c>
      <c r="H55" s="439" t="s">
        <v>291</v>
      </c>
      <c r="I55" s="565" t="s">
        <v>870</v>
      </c>
      <c r="J55" s="440"/>
      <c r="K55" s="440"/>
      <c r="L55" s="440" t="s">
        <v>869</v>
      </c>
      <c r="M55" s="479" t="s">
        <v>294</v>
      </c>
      <c r="N55" s="459" t="s">
        <v>362</v>
      </c>
      <c r="O55" s="459" t="s">
        <v>363</v>
      </c>
      <c r="P55" s="459" t="s">
        <v>82</v>
      </c>
      <c r="Q55" s="459" t="s">
        <v>364</v>
      </c>
      <c r="R55" s="459" t="s">
        <v>82</v>
      </c>
      <c r="S55" s="459" t="s">
        <v>365</v>
      </c>
      <c r="T55" s="459" t="s">
        <v>82</v>
      </c>
      <c r="U55" s="515" t="s">
        <v>75</v>
      </c>
      <c r="V55" s="515" t="s">
        <v>75</v>
      </c>
      <c r="W55" s="460" t="s">
        <v>192</v>
      </c>
      <c r="X55" s="460" t="s">
        <v>197</v>
      </c>
      <c r="Y55" s="460" t="s">
        <v>179</v>
      </c>
      <c r="Z55" s="461"/>
      <c r="AA55" s="461"/>
      <c r="AB55" s="461"/>
      <c r="AC55" s="461" t="s">
        <v>75</v>
      </c>
      <c r="AD55" s="547">
        <v>1</v>
      </c>
      <c r="AE55" s="547">
        <v>4</v>
      </c>
      <c r="AF55" s="547" t="s">
        <v>608</v>
      </c>
      <c r="AG55" s="547" t="s">
        <v>608</v>
      </c>
      <c r="AH55" s="548" t="s">
        <v>75</v>
      </c>
      <c r="AI55" s="548">
        <v>1</v>
      </c>
      <c r="AJ55" s="548">
        <v>4</v>
      </c>
      <c r="AK55" s="548" t="s">
        <v>608</v>
      </c>
      <c r="AL55" s="543" t="s">
        <v>608</v>
      </c>
      <c r="AM55" s="463"/>
      <c r="AN55" s="463"/>
      <c r="AO55" s="463"/>
      <c r="AP55" s="463"/>
      <c r="AQ55" s="451"/>
      <c r="AR55" s="451"/>
      <c r="AS55" s="451"/>
      <c r="AT55" s="451"/>
      <c r="AU55" s="522"/>
      <c r="AV55" s="452"/>
      <c r="AW55" s="549"/>
      <c r="AX55" s="477"/>
      <c r="AY55" s="456"/>
      <c r="AZ55" s="456"/>
      <c r="BA55" s="456"/>
      <c r="BB55" s="456"/>
      <c r="BC55" s="456" t="s">
        <v>913</v>
      </c>
      <c r="BD55" s="456"/>
      <c r="BE55" s="456"/>
      <c r="BG55">
        <v>2</v>
      </c>
      <c r="BJ55" s="50" t="str">
        <f t="shared" si="0"/>
        <v>GESTIÓN</v>
      </c>
      <c r="BK55" s="172" t="str">
        <f t="shared" si="1"/>
        <v>INACTIVO</v>
      </c>
    </row>
    <row r="56" spans="1:63" ht="66" hidden="1" customHeight="1" x14ac:dyDescent="0.25">
      <c r="A56" s="172" t="s">
        <v>291</v>
      </c>
      <c r="B56" s="172" t="s">
        <v>715</v>
      </c>
      <c r="C56" s="172"/>
      <c r="D56" s="50" t="s">
        <v>348</v>
      </c>
      <c r="E56" s="498" t="s">
        <v>443</v>
      </c>
      <c r="F56" s="52" t="s">
        <v>226</v>
      </c>
      <c r="G56" s="52" t="s">
        <v>277</v>
      </c>
      <c r="H56" s="439" t="s">
        <v>291</v>
      </c>
      <c r="I56" s="606"/>
      <c r="J56" s="478" t="s">
        <v>898</v>
      </c>
      <c r="K56" s="440"/>
      <c r="L56" s="440"/>
      <c r="M56" s="479" t="s">
        <v>439</v>
      </c>
      <c r="N56" s="459" t="s">
        <v>440</v>
      </c>
      <c r="O56" s="459" t="s">
        <v>441</v>
      </c>
      <c r="P56" s="459" t="s">
        <v>82</v>
      </c>
      <c r="Q56" s="459" t="s">
        <v>442</v>
      </c>
      <c r="R56" s="459" t="s">
        <v>82</v>
      </c>
      <c r="S56" s="459" t="s">
        <v>365</v>
      </c>
      <c r="T56" s="459" t="s">
        <v>82</v>
      </c>
      <c r="U56" s="515" t="s">
        <v>75</v>
      </c>
      <c r="V56" s="515" t="s">
        <v>75</v>
      </c>
      <c r="W56" s="460" t="s">
        <v>192</v>
      </c>
      <c r="X56" s="460" t="s">
        <v>83</v>
      </c>
      <c r="Y56" s="460" t="s">
        <v>179</v>
      </c>
      <c r="Z56" s="461" t="s">
        <v>551</v>
      </c>
      <c r="AA56" s="461" t="s">
        <v>551</v>
      </c>
      <c r="AB56" s="517" t="s">
        <v>555</v>
      </c>
      <c r="AC56" s="581">
        <v>1</v>
      </c>
      <c r="AD56" s="581" t="s">
        <v>75</v>
      </c>
      <c r="AE56" s="581" t="s">
        <v>608</v>
      </c>
      <c r="AF56" s="581" t="s">
        <v>608</v>
      </c>
      <c r="AG56" s="581" t="s">
        <v>608</v>
      </c>
      <c r="AH56" s="543">
        <v>0.5</v>
      </c>
      <c r="AI56" s="449">
        <v>0.5</v>
      </c>
      <c r="AJ56" s="543" t="s">
        <v>608</v>
      </c>
      <c r="AK56" s="543" t="s">
        <v>608</v>
      </c>
      <c r="AL56" s="543" t="s">
        <v>608</v>
      </c>
      <c r="AM56" s="475"/>
      <c r="AN56" s="475"/>
      <c r="AO56" s="463"/>
      <c r="AP56" s="463"/>
      <c r="AQ56" s="560"/>
      <c r="AR56" s="560"/>
      <c r="AS56" s="560"/>
      <c r="AT56" s="560"/>
      <c r="AU56" s="497" t="s">
        <v>608</v>
      </c>
      <c r="AV56" s="477" t="s">
        <v>608</v>
      </c>
      <c r="AW56" s="477" t="s">
        <v>608</v>
      </c>
      <c r="AX56" s="477" t="s">
        <v>608</v>
      </c>
      <c r="AY56" s="456" t="s">
        <v>608</v>
      </c>
      <c r="AZ56" s="456" t="s">
        <v>608</v>
      </c>
      <c r="BA56" s="456" t="s">
        <v>608</v>
      </c>
      <c r="BB56" s="456" t="s">
        <v>608</v>
      </c>
      <c r="BC56" s="456" t="s">
        <v>608</v>
      </c>
      <c r="BD56" s="456" t="s">
        <v>571</v>
      </c>
      <c r="BE56" s="456"/>
      <c r="BG56">
        <v>2</v>
      </c>
      <c r="BJ56" s="50" t="str">
        <f t="shared" si="0"/>
        <v>GESTIÓN</v>
      </c>
      <c r="BK56" s="172" t="str">
        <f t="shared" si="1"/>
        <v>INACTIVO</v>
      </c>
    </row>
    <row r="57" spans="1:63" s="7" customFormat="1" ht="136.5" hidden="1" customHeight="1" x14ac:dyDescent="0.25">
      <c r="A57" s="172" t="s">
        <v>291</v>
      </c>
      <c r="B57" s="172" t="s">
        <v>716</v>
      </c>
      <c r="C57" s="172"/>
      <c r="D57" s="55" t="s">
        <v>347</v>
      </c>
      <c r="E57" s="603" t="s">
        <v>610</v>
      </c>
      <c r="F57" s="588" t="s">
        <v>226</v>
      </c>
      <c r="G57" s="52" t="s">
        <v>277</v>
      </c>
      <c r="H57" s="439" t="s">
        <v>291</v>
      </c>
      <c r="I57" s="544" t="s">
        <v>898</v>
      </c>
      <c r="J57" s="513"/>
      <c r="K57" s="513"/>
      <c r="L57" s="513"/>
      <c r="M57" s="514" t="s">
        <v>543</v>
      </c>
      <c r="N57" s="515" t="s">
        <v>544</v>
      </c>
      <c r="O57" s="515" t="s">
        <v>545</v>
      </c>
      <c r="P57" s="515" t="s">
        <v>546</v>
      </c>
      <c r="Q57" s="515" t="s">
        <v>547</v>
      </c>
      <c r="R57" s="515" t="s">
        <v>548</v>
      </c>
      <c r="S57" s="515" t="s">
        <v>549</v>
      </c>
      <c r="T57" s="515" t="s">
        <v>550</v>
      </c>
      <c r="U57" s="515" t="s">
        <v>75</v>
      </c>
      <c r="V57" s="515" t="s">
        <v>75</v>
      </c>
      <c r="W57" s="516" t="s">
        <v>210</v>
      </c>
      <c r="X57" s="516" t="s">
        <v>83</v>
      </c>
      <c r="Y57" s="516" t="s">
        <v>179</v>
      </c>
      <c r="Z57" s="517" t="s">
        <v>551</v>
      </c>
      <c r="AA57" s="517" t="s">
        <v>551</v>
      </c>
      <c r="AB57" s="517" t="s">
        <v>552</v>
      </c>
      <c r="AC57" s="517" t="s">
        <v>75</v>
      </c>
      <c r="AD57" s="517" t="s">
        <v>75</v>
      </c>
      <c r="AE57" s="517">
        <v>0.4</v>
      </c>
      <c r="AF57" s="517">
        <v>0.6</v>
      </c>
      <c r="AG57" s="517"/>
      <c r="AH57" s="534" t="s">
        <v>75</v>
      </c>
      <c r="AI57" s="534" t="s">
        <v>75</v>
      </c>
      <c r="AJ57" s="662">
        <v>0.4</v>
      </c>
      <c r="AK57" s="664">
        <f>SUM($AQ$57:$AT$57)</f>
        <v>0.06</v>
      </c>
      <c r="AL57" s="534"/>
      <c r="AM57" s="663">
        <v>0.06</v>
      </c>
      <c r="AN57" s="663">
        <v>0.18</v>
      </c>
      <c r="AO57" s="663">
        <v>0.21</v>
      </c>
      <c r="AP57" s="663">
        <v>0.15</v>
      </c>
      <c r="AQ57" s="665">
        <v>0.06</v>
      </c>
      <c r="AR57" s="521"/>
      <c r="AS57" s="521"/>
      <c r="AT57" s="521"/>
      <c r="AU57" s="522" t="s">
        <v>785</v>
      </c>
      <c r="AV57" s="452"/>
      <c r="AW57" s="452"/>
      <c r="AX57" s="522"/>
      <c r="AY57" s="501"/>
      <c r="AZ57" s="501"/>
      <c r="BA57" s="586"/>
      <c r="BB57" s="501"/>
      <c r="BC57" s="501"/>
      <c r="BD57" s="523" t="s">
        <v>530</v>
      </c>
      <c r="BE57" s="523" t="s">
        <v>75</v>
      </c>
      <c r="BF57" s="232" t="s">
        <v>75</v>
      </c>
      <c r="BJ57" s="50" t="str">
        <f t="shared" si="0"/>
        <v>ACCIÓN</v>
      </c>
      <c r="BK57" s="172" t="str">
        <f t="shared" si="1"/>
        <v>ACTIVO</v>
      </c>
    </row>
    <row r="58" spans="1:63" ht="30" hidden="1" customHeight="1" x14ac:dyDescent="0.25">
      <c r="A58" s="51" t="s">
        <v>138</v>
      </c>
      <c r="B58" s="172" t="s">
        <v>716</v>
      </c>
      <c r="C58" s="172"/>
      <c r="D58" s="50" t="s">
        <v>348</v>
      </c>
      <c r="E58" s="438" t="s">
        <v>429</v>
      </c>
      <c r="F58" s="52" t="s">
        <v>226</v>
      </c>
      <c r="G58" s="52" t="s">
        <v>225</v>
      </c>
      <c r="H58" s="52" t="s">
        <v>138</v>
      </c>
      <c r="I58" s="565"/>
      <c r="J58" s="440" t="s">
        <v>870</v>
      </c>
      <c r="K58" s="440" t="s">
        <v>869</v>
      </c>
      <c r="L58" s="440"/>
      <c r="M58" s="442" t="s">
        <v>430</v>
      </c>
      <c r="N58" s="441" t="s">
        <v>431</v>
      </c>
      <c r="O58" s="508" t="s">
        <v>432</v>
      </c>
      <c r="P58" s="509" t="s">
        <v>433</v>
      </c>
      <c r="Q58" s="459" t="s">
        <v>434</v>
      </c>
      <c r="R58" s="459" t="s">
        <v>435</v>
      </c>
      <c r="S58" s="459" t="s">
        <v>436</v>
      </c>
      <c r="T58" s="459" t="s">
        <v>437</v>
      </c>
      <c r="U58" s="459" t="s">
        <v>75</v>
      </c>
      <c r="V58" s="459" t="s">
        <v>75</v>
      </c>
      <c r="W58" s="445" t="s">
        <v>192</v>
      </c>
      <c r="X58" s="460" t="s">
        <v>83</v>
      </c>
      <c r="Y58" s="460" t="s">
        <v>179</v>
      </c>
      <c r="Z58" s="461" t="s">
        <v>222</v>
      </c>
      <c r="AA58" s="461" t="s">
        <v>223</v>
      </c>
      <c r="AB58" s="461" t="s">
        <v>224</v>
      </c>
      <c r="AC58" s="461" t="s">
        <v>75</v>
      </c>
      <c r="AD58" s="494">
        <v>1</v>
      </c>
      <c r="AE58" s="494">
        <v>1</v>
      </c>
      <c r="AF58" s="494">
        <v>1</v>
      </c>
      <c r="AG58" s="494">
        <v>1</v>
      </c>
      <c r="AH58" s="462" t="s">
        <v>75</v>
      </c>
      <c r="AI58" s="474">
        <v>1</v>
      </c>
      <c r="AJ58" s="474">
        <v>1</v>
      </c>
      <c r="AK58" s="474">
        <f>SUM(AQ58:AT58)</f>
        <v>0</v>
      </c>
      <c r="AL58" s="462"/>
      <c r="AM58" s="561">
        <v>0.16700000000000001</v>
      </c>
      <c r="AN58" s="475">
        <v>0.34699999999999998</v>
      </c>
      <c r="AO58" s="475">
        <v>0.219</v>
      </c>
      <c r="AP58" s="475">
        <v>0.26700000000000002</v>
      </c>
      <c r="AQ58" s="562"/>
      <c r="AR58" s="563"/>
      <c r="AS58" s="496"/>
      <c r="AT58" s="496"/>
      <c r="AU58" s="472" t="s">
        <v>893</v>
      </c>
      <c r="AV58" s="466"/>
      <c r="AW58" s="564"/>
      <c r="AX58" s="477"/>
      <c r="AY58" s="634" t="s">
        <v>787</v>
      </c>
      <c r="AZ58" s="456"/>
      <c r="BA58" s="456"/>
      <c r="BB58" s="456"/>
      <c r="BC58" s="456"/>
      <c r="BD58" s="456"/>
      <c r="BE58" s="456"/>
      <c r="BJ58" s="50" t="str">
        <f t="shared" si="0"/>
        <v>GESTIÓN</v>
      </c>
      <c r="BK58" s="172" t="str">
        <f t="shared" si="1"/>
        <v>ACTIVO</v>
      </c>
    </row>
    <row r="59" spans="1:63" ht="59.25" hidden="1" customHeight="1" x14ac:dyDescent="0.25">
      <c r="A59" s="172" t="s">
        <v>99</v>
      </c>
      <c r="B59" s="172" t="s">
        <v>716</v>
      </c>
      <c r="C59" s="172" t="s">
        <v>137</v>
      </c>
      <c r="D59" s="50" t="s">
        <v>347</v>
      </c>
      <c r="E59" s="438" t="s">
        <v>96</v>
      </c>
      <c r="F59" s="54" t="s">
        <v>97</v>
      </c>
      <c r="G59" s="439" t="s">
        <v>98</v>
      </c>
      <c r="H59" s="439" t="s">
        <v>99</v>
      </c>
      <c r="I59" s="440" t="s">
        <v>335</v>
      </c>
      <c r="J59" s="440" t="s">
        <v>869</v>
      </c>
      <c r="K59" s="440"/>
      <c r="L59" s="440"/>
      <c r="M59" s="441" t="s">
        <v>100</v>
      </c>
      <c r="N59" s="459" t="s">
        <v>101</v>
      </c>
      <c r="O59" s="441" t="s">
        <v>100</v>
      </c>
      <c r="P59" s="459" t="s">
        <v>82</v>
      </c>
      <c r="Q59" s="459" t="s">
        <v>195</v>
      </c>
      <c r="R59" s="459" t="s">
        <v>82</v>
      </c>
      <c r="S59" s="459" t="s">
        <v>534</v>
      </c>
      <c r="T59" s="459" t="s">
        <v>82</v>
      </c>
      <c r="U59" s="459" t="s">
        <v>75</v>
      </c>
      <c r="V59" s="459" t="s">
        <v>75</v>
      </c>
      <c r="W59" s="445" t="s">
        <v>192</v>
      </c>
      <c r="X59" s="460" t="s">
        <v>197</v>
      </c>
      <c r="Y59" s="460" t="s">
        <v>179</v>
      </c>
      <c r="Z59" s="461" t="s">
        <v>535</v>
      </c>
      <c r="AA59" s="461" t="s">
        <v>535</v>
      </c>
      <c r="AB59" s="461" t="s">
        <v>198</v>
      </c>
      <c r="AC59" s="461">
        <v>1</v>
      </c>
      <c r="AD59" s="461">
        <v>1</v>
      </c>
      <c r="AE59" s="461">
        <v>2</v>
      </c>
      <c r="AF59" s="461">
        <v>2</v>
      </c>
      <c r="AG59" s="461">
        <v>1</v>
      </c>
      <c r="AH59" s="462">
        <v>0.3</v>
      </c>
      <c r="AI59" s="462">
        <v>1.7</v>
      </c>
      <c r="AJ59" s="468">
        <v>2</v>
      </c>
      <c r="AK59" s="468">
        <f>SUM(AQ59:AT59)</f>
        <v>0</v>
      </c>
      <c r="AL59" s="468"/>
      <c r="AM59" s="469">
        <v>0</v>
      </c>
      <c r="AN59" s="469">
        <v>0</v>
      </c>
      <c r="AO59" s="469">
        <v>1</v>
      </c>
      <c r="AP59" s="469">
        <v>1</v>
      </c>
      <c r="AQ59" s="636">
        <v>0</v>
      </c>
      <c r="AR59" s="636"/>
      <c r="AS59" s="636"/>
      <c r="AT59" s="637"/>
      <c r="AU59" s="522" t="s">
        <v>806</v>
      </c>
      <c r="AV59" s="466"/>
      <c r="AW59" s="470"/>
      <c r="AX59" s="471"/>
      <c r="AY59" s="456"/>
      <c r="AZ59" s="456"/>
      <c r="BA59" s="467"/>
      <c r="BB59" s="472"/>
      <c r="BC59" s="456" t="s">
        <v>468</v>
      </c>
      <c r="BD59" s="457" t="s">
        <v>530</v>
      </c>
      <c r="BE59" s="457" t="s">
        <v>75</v>
      </c>
      <c r="BF59" s="9" t="s">
        <v>75</v>
      </c>
      <c r="BJ59" s="50" t="str">
        <f t="shared" si="0"/>
        <v>ACCIÓN</v>
      </c>
      <c r="BK59" s="172" t="str">
        <f t="shared" si="1"/>
        <v>ACTIVO</v>
      </c>
    </row>
    <row r="60" spans="1:63" s="173" customFormat="1" ht="48" hidden="1" customHeight="1" x14ac:dyDescent="0.25">
      <c r="A60" s="51" t="s">
        <v>99</v>
      </c>
      <c r="B60" s="172" t="s">
        <v>715</v>
      </c>
      <c r="C60" s="172"/>
      <c r="D60" s="53" t="s">
        <v>348</v>
      </c>
      <c r="E60" s="498" t="s">
        <v>409</v>
      </c>
      <c r="F60" s="54" t="s">
        <v>97</v>
      </c>
      <c r="G60" s="439" t="s">
        <v>98</v>
      </c>
      <c r="H60" s="486" t="s">
        <v>99</v>
      </c>
      <c r="I60" s="440" t="s">
        <v>870</v>
      </c>
      <c r="J60" s="440"/>
      <c r="K60" s="440"/>
      <c r="L60" s="440"/>
      <c r="M60" s="479" t="s">
        <v>505</v>
      </c>
      <c r="N60" s="459" t="s">
        <v>506</v>
      </c>
      <c r="O60" s="459"/>
      <c r="P60" s="459"/>
      <c r="Q60" s="459"/>
      <c r="R60" s="459"/>
      <c r="S60" s="459" t="s">
        <v>534</v>
      </c>
      <c r="T60" s="459"/>
      <c r="U60" s="459"/>
      <c r="V60" s="459"/>
      <c r="W60" s="445" t="s">
        <v>192</v>
      </c>
      <c r="X60" s="460" t="s">
        <v>83</v>
      </c>
      <c r="Y60" s="460" t="s">
        <v>179</v>
      </c>
      <c r="Z60" s="461" t="s">
        <v>118</v>
      </c>
      <c r="AA60" s="461" t="s">
        <v>118</v>
      </c>
      <c r="AB60" s="461" t="s">
        <v>198</v>
      </c>
      <c r="AC60" s="461">
        <v>0</v>
      </c>
      <c r="AD60" s="461">
        <v>0.35</v>
      </c>
      <c r="AE60" s="461">
        <v>0.65</v>
      </c>
      <c r="AF60" s="461"/>
      <c r="AG60" s="461"/>
      <c r="AH60" s="462">
        <v>0</v>
      </c>
      <c r="AI60" s="462">
        <v>0.35</v>
      </c>
      <c r="AJ60" s="474">
        <v>0.65</v>
      </c>
      <c r="AK60" s="474">
        <f>SUM(AQ60:AT60)</f>
        <v>0</v>
      </c>
      <c r="AL60" s="462" t="s">
        <v>608</v>
      </c>
      <c r="AM60" s="499"/>
      <c r="AN60" s="499"/>
      <c r="AO60" s="499"/>
      <c r="AP60" s="499"/>
      <c r="AQ60" s="500"/>
      <c r="AR60" s="476"/>
      <c r="AS60" s="476"/>
      <c r="AT60" s="476"/>
      <c r="AU60" s="497" t="s">
        <v>608</v>
      </c>
      <c r="AV60" s="466" t="s">
        <v>608</v>
      </c>
      <c r="AW60" s="466" t="s">
        <v>608</v>
      </c>
      <c r="AX60" s="452" t="s">
        <v>608</v>
      </c>
      <c r="AY60" s="501" t="s">
        <v>608</v>
      </c>
      <c r="AZ60" s="501" t="s">
        <v>608</v>
      </c>
      <c r="BA60" s="467" t="s">
        <v>608</v>
      </c>
      <c r="BB60" s="472" t="s">
        <v>608</v>
      </c>
      <c r="BC60" s="456" t="s">
        <v>503</v>
      </c>
      <c r="BD60" s="456"/>
      <c r="BE60" s="501"/>
      <c r="BF60" s="7"/>
      <c r="BG60" s="7">
        <v>2</v>
      </c>
      <c r="BJ60" s="50" t="str">
        <f t="shared" si="0"/>
        <v>GESTIÓN</v>
      </c>
      <c r="BK60" s="172" t="str">
        <f t="shared" si="1"/>
        <v>INACTIVO</v>
      </c>
    </row>
    <row r="61" spans="1:63" s="173" customFormat="1" ht="48" customHeight="1" x14ac:dyDescent="0.25">
      <c r="A61" s="172" t="s">
        <v>99</v>
      </c>
      <c r="B61" s="172" t="s">
        <v>716</v>
      </c>
      <c r="C61" s="172"/>
      <c r="D61" s="50" t="s">
        <v>348</v>
      </c>
      <c r="E61" s="438" t="s">
        <v>929</v>
      </c>
      <c r="F61" s="52" t="s">
        <v>97</v>
      </c>
      <c r="G61" s="52" t="s">
        <v>98</v>
      </c>
      <c r="H61" s="52" t="s">
        <v>99</v>
      </c>
      <c r="I61" s="440" t="s">
        <v>869</v>
      </c>
      <c r="J61" s="440" t="s">
        <v>870</v>
      </c>
      <c r="K61" s="440"/>
      <c r="L61" s="440"/>
      <c r="M61" s="479" t="s">
        <v>850</v>
      </c>
      <c r="N61" s="459" t="s">
        <v>307</v>
      </c>
      <c r="O61" s="459" t="s">
        <v>849</v>
      </c>
      <c r="P61" s="459" t="s">
        <v>82</v>
      </c>
      <c r="Q61" s="459" t="s">
        <v>797</v>
      </c>
      <c r="R61" s="459" t="s">
        <v>82</v>
      </c>
      <c r="S61" s="459" t="s">
        <v>798</v>
      </c>
      <c r="T61" s="459" t="s">
        <v>82</v>
      </c>
      <c r="U61" s="459" t="s">
        <v>75</v>
      </c>
      <c r="V61" s="459" t="s">
        <v>75</v>
      </c>
      <c r="W61" s="445" t="s">
        <v>114</v>
      </c>
      <c r="X61" s="460" t="s">
        <v>83</v>
      </c>
      <c r="Y61" s="460" t="s">
        <v>179</v>
      </c>
      <c r="Z61" s="461" t="s">
        <v>244</v>
      </c>
      <c r="AA61" s="461" t="s">
        <v>244</v>
      </c>
      <c r="AB61" s="461" t="s">
        <v>198</v>
      </c>
      <c r="AC61" s="461" t="s">
        <v>75</v>
      </c>
      <c r="AD61" s="461" t="s">
        <v>75</v>
      </c>
      <c r="AE61" s="461" t="s">
        <v>75</v>
      </c>
      <c r="AF61" s="533">
        <v>0.97</v>
      </c>
      <c r="AG61" s="533">
        <v>0.97</v>
      </c>
      <c r="AH61" s="462" t="s">
        <v>75</v>
      </c>
      <c r="AI61" s="462" t="s">
        <v>75</v>
      </c>
      <c r="AJ61" s="462" t="s">
        <v>75</v>
      </c>
      <c r="AK61" s="474" t="str">
        <f>IFERROR(INDEX($AQ$61:$AT$61,1,COUNTA($AQ$61:$AT$61)),"ND")</f>
        <v>97.79%</v>
      </c>
      <c r="AL61" s="462"/>
      <c r="AM61" s="499">
        <v>0.97</v>
      </c>
      <c r="AN61" s="499">
        <v>0.97</v>
      </c>
      <c r="AO61" s="499">
        <v>0.97</v>
      </c>
      <c r="AP61" s="499">
        <v>0.97</v>
      </c>
      <c r="AQ61" s="500" t="s">
        <v>852</v>
      </c>
      <c r="AR61" s="476"/>
      <c r="AS61" s="476"/>
      <c r="AT61" s="476"/>
      <c r="AU61" s="497" t="s">
        <v>853</v>
      </c>
      <c r="AV61" s="466"/>
      <c r="AW61" s="466"/>
      <c r="AX61" s="452"/>
      <c r="AY61" s="501" t="s">
        <v>793</v>
      </c>
      <c r="AZ61" s="501"/>
      <c r="BA61" s="467"/>
      <c r="BB61" s="472"/>
      <c r="BC61" s="456"/>
      <c r="BD61" s="456" t="s">
        <v>794</v>
      </c>
      <c r="BE61" s="501"/>
      <c r="BF61" s="7"/>
      <c r="BG61" s="7"/>
      <c r="BJ61" s="50" t="str">
        <f t="shared" si="0"/>
        <v>GESTIÓN</v>
      </c>
      <c r="BK61" s="172" t="str">
        <f t="shared" si="1"/>
        <v>ACTIVO</v>
      </c>
    </row>
    <row r="62" spans="1:63" s="173" customFormat="1" ht="48" customHeight="1" x14ac:dyDescent="0.25">
      <c r="A62" s="172" t="s">
        <v>99</v>
      </c>
      <c r="B62" s="172" t="s">
        <v>716</v>
      </c>
      <c r="C62" s="172"/>
      <c r="D62" s="50" t="s">
        <v>348</v>
      </c>
      <c r="E62" s="438" t="s">
        <v>930</v>
      </c>
      <c r="F62" s="52" t="s">
        <v>97</v>
      </c>
      <c r="G62" s="52" t="s">
        <v>98</v>
      </c>
      <c r="H62" s="52" t="s">
        <v>99</v>
      </c>
      <c r="I62" s="440" t="s">
        <v>869</v>
      </c>
      <c r="J62" s="440" t="s">
        <v>870</v>
      </c>
      <c r="K62" s="440"/>
      <c r="L62" s="440"/>
      <c r="M62" s="479"/>
      <c r="N62" s="459"/>
      <c r="O62" s="459"/>
      <c r="P62" s="459"/>
      <c r="Q62" s="459"/>
      <c r="R62" s="459"/>
      <c r="S62" s="459"/>
      <c r="T62" s="459"/>
      <c r="U62" s="459"/>
      <c r="V62" s="459"/>
      <c r="W62" s="445"/>
      <c r="X62" s="460"/>
      <c r="Y62" s="460" t="s">
        <v>115</v>
      </c>
      <c r="Z62" s="461"/>
      <c r="AA62" s="461"/>
      <c r="AB62" s="461"/>
      <c r="AC62" s="461" t="s">
        <v>75</v>
      </c>
      <c r="AD62" s="461" t="s">
        <v>75</v>
      </c>
      <c r="AE62" s="461" t="s">
        <v>75</v>
      </c>
      <c r="AF62" s="533">
        <v>0.95</v>
      </c>
      <c r="AG62" s="533"/>
      <c r="AH62" s="462" t="s">
        <v>75</v>
      </c>
      <c r="AI62" s="462" t="s">
        <v>75</v>
      </c>
      <c r="AJ62" s="462" t="s">
        <v>75</v>
      </c>
      <c r="AK62" s="474">
        <f>IFERROR(INDEX($AQ$62:$AT$62,1,COUNTA($AQ$62:$AT$62)),"ND")</f>
        <v>0</v>
      </c>
      <c r="AL62" s="462"/>
      <c r="AM62" s="499">
        <v>0</v>
      </c>
      <c r="AN62" s="499"/>
      <c r="AO62" s="499"/>
      <c r="AP62" s="499"/>
      <c r="AQ62" s="500">
        <v>0</v>
      </c>
      <c r="AR62" s="476"/>
      <c r="AS62" s="476"/>
      <c r="AT62" s="476"/>
      <c r="AU62" s="497"/>
      <c r="AV62" s="466"/>
      <c r="AW62" s="466"/>
      <c r="AX62" s="452"/>
      <c r="AY62" s="501"/>
      <c r="AZ62" s="501"/>
      <c r="BA62" s="467"/>
      <c r="BB62" s="472"/>
      <c r="BC62" s="456"/>
      <c r="BD62" s="456"/>
      <c r="BE62" s="501"/>
      <c r="BF62" s="7"/>
      <c r="BG62" s="7"/>
      <c r="BJ62" s="50" t="str">
        <f t="shared" si="0"/>
        <v>GESTIÓN</v>
      </c>
      <c r="BK62" s="172" t="str">
        <f t="shared" si="1"/>
        <v>ACTIVO</v>
      </c>
    </row>
    <row r="63" spans="1:63" s="173" customFormat="1" ht="48" customHeight="1" x14ac:dyDescent="0.25">
      <c r="A63" s="172" t="s">
        <v>99</v>
      </c>
      <c r="B63" s="172" t="s">
        <v>716</v>
      </c>
      <c r="C63" s="172"/>
      <c r="D63" s="50" t="s">
        <v>348</v>
      </c>
      <c r="E63" s="438" t="s">
        <v>931</v>
      </c>
      <c r="F63" s="52" t="s">
        <v>97</v>
      </c>
      <c r="G63" s="52" t="s">
        <v>98</v>
      </c>
      <c r="H63" s="52" t="s">
        <v>99</v>
      </c>
      <c r="I63" s="440" t="s">
        <v>869</v>
      </c>
      <c r="J63" s="440"/>
      <c r="K63" s="440"/>
      <c r="L63" s="440"/>
      <c r="M63" s="479" t="s">
        <v>789</v>
      </c>
      <c r="N63" s="459" t="s">
        <v>802</v>
      </c>
      <c r="O63" s="459" t="s">
        <v>790</v>
      </c>
      <c r="P63" s="459" t="s">
        <v>82</v>
      </c>
      <c r="Q63" s="459" t="s">
        <v>804</v>
      </c>
      <c r="R63" s="459" t="s">
        <v>82</v>
      </c>
      <c r="S63" s="459" t="s">
        <v>791</v>
      </c>
      <c r="T63" s="459" t="s">
        <v>82</v>
      </c>
      <c r="U63" s="459" t="s">
        <v>75</v>
      </c>
      <c r="V63" s="459" t="s">
        <v>75</v>
      </c>
      <c r="W63" s="445" t="s">
        <v>192</v>
      </c>
      <c r="X63" s="460" t="s">
        <v>83</v>
      </c>
      <c r="Y63" s="460" t="s">
        <v>179</v>
      </c>
      <c r="Z63" s="461" t="s">
        <v>244</v>
      </c>
      <c r="AA63" s="461" t="s">
        <v>244</v>
      </c>
      <c r="AB63" s="461" t="s">
        <v>198</v>
      </c>
      <c r="AC63" s="461" t="s">
        <v>75</v>
      </c>
      <c r="AD63" s="461" t="s">
        <v>75</v>
      </c>
      <c r="AE63" s="461" t="s">
        <v>75</v>
      </c>
      <c r="AF63" s="533">
        <v>1</v>
      </c>
      <c r="AG63" s="461"/>
      <c r="AH63" s="462" t="s">
        <v>75</v>
      </c>
      <c r="AI63" s="462" t="s">
        <v>75</v>
      </c>
      <c r="AJ63" s="462" t="s">
        <v>75</v>
      </c>
      <c r="AK63" s="474">
        <f>SUM(AQ63:AT63)</f>
        <v>0.1</v>
      </c>
      <c r="AL63" s="462"/>
      <c r="AM63" s="499">
        <v>0.1</v>
      </c>
      <c r="AN63" s="499">
        <v>0.35</v>
      </c>
      <c r="AO63" s="499">
        <v>0.3</v>
      </c>
      <c r="AP63" s="499">
        <v>0.25</v>
      </c>
      <c r="AQ63" s="500">
        <v>0.1</v>
      </c>
      <c r="AR63" s="476"/>
      <c r="AS63" s="476"/>
      <c r="AT63" s="476"/>
      <c r="AU63" s="497" t="s">
        <v>792</v>
      </c>
      <c r="AV63" s="466"/>
      <c r="AW63" s="466"/>
      <c r="AX63" s="452"/>
      <c r="AY63" s="501" t="s">
        <v>793</v>
      </c>
      <c r="AZ63" s="501"/>
      <c r="BA63" s="467"/>
      <c r="BB63" s="472"/>
      <c r="BC63" s="456"/>
      <c r="BD63" s="456" t="s">
        <v>794</v>
      </c>
      <c r="BE63" s="501"/>
      <c r="BF63" s="7"/>
      <c r="BG63" s="7"/>
      <c r="BJ63" s="50" t="str">
        <f t="shared" si="0"/>
        <v>GESTIÓN</v>
      </c>
      <c r="BK63" s="172" t="str">
        <f t="shared" si="1"/>
        <v>ACTIVO</v>
      </c>
    </row>
    <row r="64" spans="1:63" ht="69.75" customHeight="1" x14ac:dyDescent="0.25">
      <c r="A64" s="172" t="s">
        <v>99</v>
      </c>
      <c r="B64" s="172" t="s">
        <v>716</v>
      </c>
      <c r="C64" s="172"/>
      <c r="D64" s="50" t="s">
        <v>348</v>
      </c>
      <c r="E64" s="438" t="s">
        <v>799</v>
      </c>
      <c r="F64" s="52" t="s">
        <v>97</v>
      </c>
      <c r="G64" s="52" t="s">
        <v>98</v>
      </c>
      <c r="H64" s="52" t="s">
        <v>99</v>
      </c>
      <c r="I64" s="440" t="s">
        <v>869</v>
      </c>
      <c r="J64" s="440" t="s">
        <v>870</v>
      </c>
      <c r="K64" s="440"/>
      <c r="L64" s="440"/>
      <c r="M64" s="442" t="s">
        <v>801</v>
      </c>
      <c r="N64" s="459" t="s">
        <v>802</v>
      </c>
      <c r="O64" s="459" t="s">
        <v>803</v>
      </c>
      <c r="P64" s="459" t="s">
        <v>82</v>
      </c>
      <c r="Q64" s="459" t="s">
        <v>473</v>
      </c>
      <c r="R64" s="459" t="s">
        <v>82</v>
      </c>
      <c r="S64" s="459" t="s">
        <v>791</v>
      </c>
      <c r="T64" s="459" t="s">
        <v>82</v>
      </c>
      <c r="U64" s="459" t="s">
        <v>75</v>
      </c>
      <c r="V64" s="459" t="s">
        <v>75</v>
      </c>
      <c r="W64" s="445" t="s">
        <v>192</v>
      </c>
      <c r="X64" s="460" t="s">
        <v>83</v>
      </c>
      <c r="Y64" s="460" t="s">
        <v>179</v>
      </c>
      <c r="Z64" s="461" t="s">
        <v>244</v>
      </c>
      <c r="AA64" s="461" t="s">
        <v>244</v>
      </c>
      <c r="AB64" s="461" t="s">
        <v>198</v>
      </c>
      <c r="AC64" s="461" t="s">
        <v>75</v>
      </c>
      <c r="AD64" s="461" t="s">
        <v>75</v>
      </c>
      <c r="AE64" s="461" t="s">
        <v>75</v>
      </c>
      <c r="AF64" s="533">
        <v>1</v>
      </c>
      <c r="AG64" s="461"/>
      <c r="AH64" s="462" t="s">
        <v>75</v>
      </c>
      <c r="AI64" s="462" t="s">
        <v>75</v>
      </c>
      <c r="AJ64" s="462" t="s">
        <v>75</v>
      </c>
      <c r="AK64" s="474">
        <f>SUM(AQ64:AT64)</f>
        <v>0.15</v>
      </c>
      <c r="AL64" s="566"/>
      <c r="AM64" s="499">
        <v>0.15</v>
      </c>
      <c r="AN64" s="499">
        <v>0.3</v>
      </c>
      <c r="AO64" s="499">
        <v>0.25</v>
      </c>
      <c r="AP64" s="499">
        <v>0.3</v>
      </c>
      <c r="AQ64" s="567">
        <v>0.15</v>
      </c>
      <c r="AR64" s="567"/>
      <c r="AS64" s="567"/>
      <c r="AT64" s="567"/>
      <c r="AU64" s="466" t="s">
        <v>894</v>
      </c>
      <c r="AV64" s="466"/>
      <c r="AW64" s="497"/>
      <c r="AX64" s="477"/>
      <c r="AY64" s="501" t="s">
        <v>793</v>
      </c>
      <c r="AZ64" s="456"/>
      <c r="BA64" s="467"/>
      <c r="BB64" s="472"/>
      <c r="BC64" s="568" t="s">
        <v>486</v>
      </c>
      <c r="BD64" s="568"/>
      <c r="BE64" s="456"/>
      <c r="BJ64" s="50" t="str">
        <f t="shared" si="0"/>
        <v>GESTIÓN</v>
      </c>
      <c r="BK64" s="172" t="str">
        <f t="shared" si="1"/>
        <v>ACTIVO</v>
      </c>
    </row>
    <row r="65" spans="1:63" ht="105" hidden="1" customHeight="1" x14ac:dyDescent="0.25">
      <c r="A65" s="172" t="s">
        <v>99</v>
      </c>
      <c r="B65" s="172" t="s">
        <v>715</v>
      </c>
      <c r="C65" s="172"/>
      <c r="D65" s="50" t="s">
        <v>347</v>
      </c>
      <c r="E65" s="438" t="s">
        <v>665</v>
      </c>
      <c r="F65" s="52" t="s">
        <v>97</v>
      </c>
      <c r="G65" s="52" t="s">
        <v>98</v>
      </c>
      <c r="H65" s="52" t="s">
        <v>99</v>
      </c>
      <c r="I65" s="544" t="s">
        <v>800</v>
      </c>
      <c r="J65" s="440"/>
      <c r="K65" s="513"/>
      <c r="L65" s="513"/>
      <c r="M65" s="443" t="s">
        <v>495</v>
      </c>
      <c r="N65" s="514" t="s">
        <v>496</v>
      </c>
      <c r="O65" s="443" t="s">
        <v>497</v>
      </c>
      <c r="P65" s="515" t="s">
        <v>82</v>
      </c>
      <c r="Q65" s="514" t="s">
        <v>498</v>
      </c>
      <c r="R65" s="515" t="s">
        <v>82</v>
      </c>
      <c r="S65" s="459" t="s">
        <v>534</v>
      </c>
      <c r="T65" s="515" t="s">
        <v>82</v>
      </c>
      <c r="U65" s="515" t="s">
        <v>75</v>
      </c>
      <c r="V65" s="515" t="s">
        <v>75</v>
      </c>
      <c r="W65" s="445" t="s">
        <v>192</v>
      </c>
      <c r="X65" s="516" t="s">
        <v>83</v>
      </c>
      <c r="Y65" s="516" t="s">
        <v>179</v>
      </c>
      <c r="Z65" s="517" t="s">
        <v>244</v>
      </c>
      <c r="AA65" s="517" t="s">
        <v>244</v>
      </c>
      <c r="AB65" s="517" t="s">
        <v>198</v>
      </c>
      <c r="AC65" s="518">
        <v>0.03</v>
      </c>
      <c r="AD65" s="518">
        <v>0.17</v>
      </c>
      <c r="AE65" s="518">
        <v>0.3</v>
      </c>
      <c r="AF65" s="518">
        <v>0.3</v>
      </c>
      <c r="AG65" s="518">
        <v>0.2</v>
      </c>
      <c r="AH65" s="582">
        <v>0.01</v>
      </c>
      <c r="AI65" s="582">
        <v>0.14000000000000001</v>
      </c>
      <c r="AJ65" s="583">
        <v>0.25</v>
      </c>
      <c r="AK65" s="583">
        <f>SUM($AQ$65:$AT$65)</f>
        <v>0.16</v>
      </c>
      <c r="AL65" s="582"/>
      <c r="AM65" s="584">
        <v>0.06</v>
      </c>
      <c r="AN65" s="584">
        <v>0.11</v>
      </c>
      <c r="AO65" s="584">
        <v>0.13</v>
      </c>
      <c r="AP65" s="584">
        <v>0.1</v>
      </c>
      <c r="AQ65" s="578">
        <v>0.16</v>
      </c>
      <c r="AR65" s="521"/>
      <c r="AS65" s="521"/>
      <c r="AT65" s="585"/>
      <c r="AU65" s="522" t="s">
        <v>807</v>
      </c>
      <c r="AV65" s="522"/>
      <c r="AW65" s="452"/>
      <c r="AX65" s="452"/>
      <c r="AY65" s="501" t="s">
        <v>793</v>
      </c>
      <c r="AZ65" s="501"/>
      <c r="BA65" s="586"/>
      <c r="BB65" s="472"/>
      <c r="BC65" s="587" t="s">
        <v>486</v>
      </c>
      <c r="BD65" s="587"/>
      <c r="BE65" s="501"/>
      <c r="BF65" s="7"/>
      <c r="BG65" s="7">
        <v>1</v>
      </c>
      <c r="BJ65" s="50" t="str">
        <f t="shared" si="0"/>
        <v>ACCIÓN</v>
      </c>
      <c r="BK65" s="172" t="str">
        <f t="shared" si="1"/>
        <v>INACTIVO</v>
      </c>
    </row>
    <row r="66" spans="1:63" s="7" customFormat="1" ht="30" hidden="1" customHeight="1" x14ac:dyDescent="0.25">
      <c r="A66" s="95" t="s">
        <v>313</v>
      </c>
      <c r="B66" s="172" t="s">
        <v>716</v>
      </c>
      <c r="C66" s="172" t="s">
        <v>808</v>
      </c>
      <c r="D66" s="95" t="s">
        <v>348</v>
      </c>
      <c r="E66" s="272" t="s">
        <v>314</v>
      </c>
      <c r="F66" s="52" t="s">
        <v>226</v>
      </c>
      <c r="G66" s="52" t="s">
        <v>78</v>
      </c>
      <c r="H66" s="52" t="s">
        <v>313</v>
      </c>
      <c r="I66" s="606" t="s">
        <v>870</v>
      </c>
      <c r="J66" s="525"/>
      <c r="K66" s="525"/>
      <c r="L66" s="525"/>
      <c r="M66" s="479" t="s">
        <v>512</v>
      </c>
      <c r="N66" s="459" t="s">
        <v>513</v>
      </c>
      <c r="O66" s="459" t="s">
        <v>511</v>
      </c>
      <c r="P66" s="459" t="s">
        <v>241</v>
      </c>
      <c r="Q66" s="459" t="s">
        <v>514</v>
      </c>
      <c r="R66" s="459" t="s">
        <v>515</v>
      </c>
      <c r="S66" s="459" t="s">
        <v>516</v>
      </c>
      <c r="T66" s="459" t="s">
        <v>516</v>
      </c>
      <c r="U66" s="473">
        <v>0.86409999999999998</v>
      </c>
      <c r="V66" s="459" t="s">
        <v>516</v>
      </c>
      <c r="W66" s="460" t="s">
        <v>114</v>
      </c>
      <c r="X66" s="460" t="s">
        <v>83</v>
      </c>
      <c r="Y66" s="460" t="s">
        <v>179</v>
      </c>
      <c r="Z66" s="461" t="s">
        <v>518</v>
      </c>
      <c r="AA66" s="461" t="s">
        <v>517</v>
      </c>
      <c r="AB66" s="461" t="s">
        <v>680</v>
      </c>
      <c r="AC66" s="494" t="s">
        <v>75</v>
      </c>
      <c r="AD66" s="494">
        <v>0.95</v>
      </c>
      <c r="AE66" s="494">
        <v>0.95</v>
      </c>
      <c r="AF66" s="494">
        <v>0.95</v>
      </c>
      <c r="AG66" s="494">
        <v>0.95</v>
      </c>
      <c r="AH66" s="474" t="s">
        <v>75</v>
      </c>
      <c r="AI66" s="530">
        <v>0.98</v>
      </c>
      <c r="AJ66" s="474">
        <v>0.97</v>
      </c>
      <c r="AK66" s="474">
        <f>IFERROR(INDEX($AQ$66:$AT$66,1,COUNTA($AQ$66:$AT$66)),"ND")</f>
        <v>0.59</v>
      </c>
      <c r="AL66" s="474"/>
      <c r="AM66" s="495">
        <v>0.65</v>
      </c>
      <c r="AN66" s="495">
        <v>0.75</v>
      </c>
      <c r="AO66" s="495">
        <v>0.85</v>
      </c>
      <c r="AP66" s="495">
        <v>0.95</v>
      </c>
      <c r="AQ66" s="496">
        <v>0.59</v>
      </c>
      <c r="AR66" s="496"/>
      <c r="AS66" s="496"/>
      <c r="AT66" s="496"/>
      <c r="AU66" s="646" t="s">
        <v>895</v>
      </c>
      <c r="AV66" s="531"/>
      <c r="AW66" s="526"/>
      <c r="AX66" s="526"/>
      <c r="AY66" s="639" t="s">
        <v>811</v>
      </c>
      <c r="AZ66" s="456"/>
      <c r="BA66" s="456"/>
      <c r="BB66" s="456"/>
      <c r="BC66" s="456"/>
      <c r="BD66" s="456"/>
      <c r="BE66" s="456"/>
      <c r="BF66"/>
      <c r="BG66"/>
      <c r="BJ66" s="50" t="str">
        <f t="shared" si="0"/>
        <v>GESTIÓN</v>
      </c>
      <c r="BK66" s="172" t="str">
        <f t="shared" si="1"/>
        <v>ACTIVO</v>
      </c>
    </row>
    <row r="67" spans="1:63" ht="63" hidden="1" customHeight="1" x14ac:dyDescent="0.25">
      <c r="A67" s="95" t="s">
        <v>313</v>
      </c>
      <c r="B67" s="172" t="s">
        <v>716</v>
      </c>
      <c r="C67" s="172" t="s">
        <v>137</v>
      </c>
      <c r="D67" s="95" t="s">
        <v>347</v>
      </c>
      <c r="E67" s="272" t="s">
        <v>667</v>
      </c>
      <c r="F67" s="52" t="s">
        <v>226</v>
      </c>
      <c r="G67" s="52" t="s">
        <v>78</v>
      </c>
      <c r="H67" s="52" t="s">
        <v>313</v>
      </c>
      <c r="I67" s="529" t="s">
        <v>335</v>
      </c>
      <c r="J67" s="440" t="s">
        <v>899</v>
      </c>
      <c r="K67" s="440"/>
      <c r="L67" s="440"/>
      <c r="M67" s="479" t="s">
        <v>306</v>
      </c>
      <c r="N67" s="459" t="s">
        <v>307</v>
      </c>
      <c r="O67" s="459" t="s">
        <v>309</v>
      </c>
      <c r="P67" s="459" t="s">
        <v>82</v>
      </c>
      <c r="Q67" s="459" t="s">
        <v>479</v>
      </c>
      <c r="R67" s="459" t="s">
        <v>82</v>
      </c>
      <c r="S67" s="459" t="s">
        <v>438</v>
      </c>
      <c r="T67" s="459"/>
      <c r="U67" s="473">
        <v>0.88</v>
      </c>
      <c r="V67" s="459" t="s">
        <v>586</v>
      </c>
      <c r="W67" s="460" t="s">
        <v>114</v>
      </c>
      <c r="X67" s="460" t="s">
        <v>221</v>
      </c>
      <c r="Y67" s="460" t="s">
        <v>242</v>
      </c>
      <c r="Z67" s="461" t="s">
        <v>244</v>
      </c>
      <c r="AA67" s="461" t="s">
        <v>244</v>
      </c>
      <c r="AB67" s="461" t="s">
        <v>680</v>
      </c>
      <c r="AC67" s="494">
        <v>0.88</v>
      </c>
      <c r="AD67" s="494">
        <v>0.88</v>
      </c>
      <c r="AE67" s="494">
        <v>0.88</v>
      </c>
      <c r="AF67" s="494">
        <v>0.88</v>
      </c>
      <c r="AG67" s="494">
        <v>0.88</v>
      </c>
      <c r="AH67" s="474">
        <v>0.9</v>
      </c>
      <c r="AI67" s="489">
        <v>0.94569999999999999</v>
      </c>
      <c r="AJ67" s="489">
        <v>0.88</v>
      </c>
      <c r="AK67" s="489">
        <f>IFERROR(INDEX($AQ$67:$AT$67,1,COUNTA($AQ$67:$AT$67)),"ND")</f>
        <v>0</v>
      </c>
      <c r="AL67" s="462"/>
      <c r="AM67" s="475">
        <v>0</v>
      </c>
      <c r="AN67" s="475">
        <v>0.88</v>
      </c>
      <c r="AO67" s="475">
        <v>0</v>
      </c>
      <c r="AP67" s="475">
        <v>0.88</v>
      </c>
      <c r="AQ67" s="476">
        <v>0</v>
      </c>
      <c r="AR67" s="476"/>
      <c r="AS67" s="476"/>
      <c r="AT67" s="476"/>
      <c r="AU67" s="497" t="s">
        <v>809</v>
      </c>
      <c r="AV67" s="549"/>
      <c r="AW67" s="477"/>
      <c r="AX67" s="466"/>
      <c r="AY67" s="639" t="s">
        <v>811</v>
      </c>
      <c r="AZ67" s="456"/>
      <c r="BA67" s="456"/>
      <c r="BB67" s="456"/>
      <c r="BC67" s="456" t="s">
        <v>468</v>
      </c>
      <c r="BD67" s="457" t="s">
        <v>530</v>
      </c>
      <c r="BE67" s="457" t="s">
        <v>75</v>
      </c>
      <c r="BF67" s="9" t="s">
        <v>75</v>
      </c>
      <c r="BJ67" s="50" t="str">
        <f t="shared" si="0"/>
        <v>ACCIÓN</v>
      </c>
      <c r="BK67" s="172" t="str">
        <f t="shared" si="1"/>
        <v>ACTIVO</v>
      </c>
    </row>
    <row r="68" spans="1:63" ht="26.25" hidden="1" customHeight="1" x14ac:dyDescent="0.25">
      <c r="A68" s="95" t="s">
        <v>313</v>
      </c>
      <c r="B68" s="172" t="s">
        <v>716</v>
      </c>
      <c r="C68" s="172" t="s">
        <v>808</v>
      </c>
      <c r="D68" s="95" t="s">
        <v>348</v>
      </c>
      <c r="E68" s="638" t="s">
        <v>666</v>
      </c>
      <c r="F68" s="52" t="s">
        <v>226</v>
      </c>
      <c r="G68" s="52" t="s">
        <v>78</v>
      </c>
      <c r="H68" s="52" t="s">
        <v>313</v>
      </c>
      <c r="I68" s="529" t="s">
        <v>870</v>
      </c>
      <c r="J68" s="440"/>
      <c r="K68" s="440"/>
      <c r="L68" s="440"/>
      <c r="M68" s="479" t="s">
        <v>519</v>
      </c>
      <c r="N68" s="459" t="s">
        <v>520</v>
      </c>
      <c r="O68" s="459" t="s">
        <v>521</v>
      </c>
      <c r="P68" s="459" t="s">
        <v>522</v>
      </c>
      <c r="Q68" s="459" t="s">
        <v>523</v>
      </c>
      <c r="R68" s="459" t="s">
        <v>524</v>
      </c>
      <c r="S68" s="459" t="s">
        <v>525</v>
      </c>
      <c r="T68" s="459" t="s">
        <v>525</v>
      </c>
      <c r="U68" s="473" t="s">
        <v>526</v>
      </c>
      <c r="V68" s="459" t="s">
        <v>526</v>
      </c>
      <c r="W68" s="460" t="s">
        <v>114</v>
      </c>
      <c r="X68" s="460" t="s">
        <v>83</v>
      </c>
      <c r="Y68" s="460" t="s">
        <v>179</v>
      </c>
      <c r="Z68" s="461" t="s">
        <v>527</v>
      </c>
      <c r="AA68" s="461" t="s">
        <v>244</v>
      </c>
      <c r="AB68" s="461" t="s">
        <v>680</v>
      </c>
      <c r="AC68" s="461" t="s">
        <v>75</v>
      </c>
      <c r="AD68" s="494">
        <v>1</v>
      </c>
      <c r="AE68" s="494">
        <v>1</v>
      </c>
      <c r="AF68" s="494">
        <v>1</v>
      </c>
      <c r="AG68" s="494">
        <v>1</v>
      </c>
      <c r="AH68" s="462" t="s">
        <v>75</v>
      </c>
      <c r="AI68" s="489">
        <v>1</v>
      </c>
      <c r="AJ68" s="474">
        <v>1</v>
      </c>
      <c r="AK68" s="474">
        <f>IFERROR(INDEX($AQ$68:$AT$68,1,COUNTA($AQ$68:$AT$68)),"ND")</f>
        <v>1</v>
      </c>
      <c r="AL68" s="462"/>
      <c r="AM68" s="506">
        <v>1</v>
      </c>
      <c r="AN68" s="506">
        <v>1</v>
      </c>
      <c r="AO68" s="506">
        <v>1</v>
      </c>
      <c r="AP68" s="506">
        <v>1</v>
      </c>
      <c r="AQ68" s="512">
        <v>1</v>
      </c>
      <c r="AR68" s="512"/>
      <c r="AS68" s="504"/>
      <c r="AT68" s="504"/>
      <c r="AU68" s="647" t="s">
        <v>810</v>
      </c>
      <c r="AV68" s="466"/>
      <c r="AW68" s="466"/>
      <c r="AX68" s="466"/>
      <c r="AY68" s="639" t="s">
        <v>811</v>
      </c>
      <c r="AZ68" s="456"/>
      <c r="BA68" s="456"/>
      <c r="BB68" s="456"/>
      <c r="BC68" s="456" t="s">
        <v>468</v>
      </c>
      <c r="BD68" s="456" t="s">
        <v>530</v>
      </c>
      <c r="BE68" s="456"/>
      <c r="BJ68" s="50" t="str">
        <f t="shared" si="0"/>
        <v>GESTIÓN</v>
      </c>
      <c r="BK68" s="172" t="str">
        <f t="shared" si="1"/>
        <v>ACTIVO</v>
      </c>
    </row>
    <row r="69" spans="1:63" ht="33.75" customHeight="1" x14ac:dyDescent="0.25">
      <c r="A69" s="172" t="s">
        <v>170</v>
      </c>
      <c r="B69" s="172" t="s">
        <v>716</v>
      </c>
      <c r="C69" s="172"/>
      <c r="D69" s="50" t="s">
        <v>348</v>
      </c>
      <c r="E69" s="605" t="s">
        <v>724</v>
      </c>
      <c r="F69" s="52" t="s">
        <v>226</v>
      </c>
      <c r="G69" s="52" t="s">
        <v>246</v>
      </c>
      <c r="H69" s="52" t="s">
        <v>170</v>
      </c>
      <c r="I69" s="440" t="s">
        <v>869</v>
      </c>
      <c r="J69" s="440"/>
      <c r="K69" s="440"/>
      <c r="L69" s="440"/>
      <c r="M69" s="442"/>
      <c r="N69" s="441"/>
      <c r="O69" s="459"/>
      <c r="P69" s="459"/>
      <c r="Q69" s="459"/>
      <c r="R69" s="459"/>
      <c r="S69" s="459"/>
      <c r="T69" s="459"/>
      <c r="U69" s="459"/>
      <c r="V69" s="459"/>
      <c r="W69" s="487"/>
      <c r="X69" s="446"/>
      <c r="Y69" s="446" t="s">
        <v>179</v>
      </c>
      <c r="Z69" s="447"/>
      <c r="AA69" s="447"/>
      <c r="AB69" s="461"/>
      <c r="AC69" s="598"/>
      <c r="AD69" s="598"/>
      <c r="AE69" s="598"/>
      <c r="AF69" s="601">
        <v>1</v>
      </c>
      <c r="AG69" s="598"/>
      <c r="AH69" s="594" t="s">
        <v>75</v>
      </c>
      <c r="AI69" s="519" t="s">
        <v>75</v>
      </c>
      <c r="AJ69" s="519" t="s">
        <v>75</v>
      </c>
      <c r="AK69" s="519">
        <f>IFERROR(INDEX($AQ$69:$AT$69,1,COUNTA($AQ$69:$AT$69)),"ND")</f>
        <v>0.15</v>
      </c>
      <c r="AL69" s="594"/>
      <c r="AM69" s="599">
        <v>0.15</v>
      </c>
      <c r="AN69" s="520">
        <v>0.2</v>
      </c>
      <c r="AO69" s="520">
        <v>0.4</v>
      </c>
      <c r="AP69" s="520">
        <v>0.25</v>
      </c>
      <c r="AQ69" s="600">
        <v>0.15</v>
      </c>
      <c r="AR69" s="521"/>
      <c r="AS69" s="600"/>
      <c r="AT69" s="600"/>
      <c r="AU69" s="644" t="s">
        <v>690</v>
      </c>
      <c r="AV69" s="541"/>
      <c r="AW69" s="453"/>
      <c r="AX69" s="541"/>
      <c r="AY69" s="457" t="s">
        <v>691</v>
      </c>
      <c r="AZ69" s="457"/>
      <c r="BA69" s="483"/>
      <c r="BB69" s="523"/>
      <c r="BC69" s="501"/>
      <c r="BD69" s="501"/>
      <c r="BE69" s="501"/>
      <c r="BF69" s="7"/>
      <c r="BG69" s="7"/>
      <c r="BJ69" s="50" t="str">
        <f>D69</f>
        <v>GESTIÓN</v>
      </c>
      <c r="BK69" s="172" t="str">
        <f>B69</f>
        <v>ACTIVO</v>
      </c>
    </row>
    <row r="70" spans="1:63" x14ac:dyDescent="0.25">
      <c r="A70" s="51"/>
      <c r="B70" s="51"/>
      <c r="C70" s="51"/>
      <c r="D70" s="53"/>
      <c r="E70" s="55"/>
      <c r="F70" s="53"/>
      <c r="G70" s="53"/>
      <c r="H70" s="51"/>
      <c r="I70" s="60"/>
      <c r="J70" s="60"/>
      <c r="K70" s="60"/>
      <c r="L70" s="60"/>
      <c r="M70" s="266"/>
      <c r="N70" s="63"/>
      <c r="O70" s="63"/>
      <c r="P70" s="63"/>
      <c r="Q70" s="63"/>
      <c r="R70" s="63"/>
      <c r="S70" s="63"/>
      <c r="T70" s="63"/>
      <c r="U70" s="63"/>
      <c r="V70" s="63"/>
      <c r="W70" s="67"/>
      <c r="X70" s="67"/>
      <c r="Y70" s="67"/>
      <c r="Z70" s="71"/>
      <c r="AA70" s="71"/>
      <c r="AB70" s="71"/>
      <c r="AC70" s="71"/>
      <c r="AD70" s="71"/>
      <c r="AE70" s="71"/>
      <c r="AF70" s="71"/>
      <c r="AG70" s="71"/>
      <c r="AH70" s="375"/>
      <c r="AI70" s="375"/>
      <c r="AJ70" s="374"/>
      <c r="AK70" s="375"/>
      <c r="AL70" s="375"/>
      <c r="AM70" s="162"/>
      <c r="AN70" s="162"/>
      <c r="AO70" s="162"/>
      <c r="AP70" s="162"/>
      <c r="AQ70" s="170"/>
      <c r="AR70" s="170"/>
      <c r="AS70" s="169"/>
      <c r="AT70" s="169"/>
      <c r="AU70" s="648"/>
      <c r="AV70" s="80"/>
      <c r="AW70" s="79"/>
      <c r="AX70" s="79"/>
      <c r="AY70" s="457"/>
      <c r="BJ70" s="53"/>
      <c r="BK70" s="51"/>
    </row>
    <row r="78" spans="1:63" x14ac:dyDescent="0.25">
      <c r="E78" s="7" t="str">
        <f>UPPER(E16)</f>
        <v>NÚMERO ACTOS ADMINISTRATIVO NOTIFICADOS DE MANERA INDEBIDA</v>
      </c>
    </row>
  </sheetData>
  <sheetProtection selectLockedCells="1" sort="0" autoFilter="0" pivotTables="0"/>
  <autoFilter ref="A4:BH69">
    <filterColumn colId="8">
      <filters>
        <filter val="PROCESOS"/>
      </filters>
    </filterColumn>
  </autoFilter>
  <sortState ref="A5:BG62">
    <sortCondition ref="H5:H62"/>
  </sortState>
  <customSheetViews>
    <customSheetView guid="{7FB50B2F-45DA-4DA3-BDA5-580E793170E4}" showGridLines="0" topLeftCell="M1">
      <pane ySplit="3" topLeftCell="A32" activePane="bottomLeft" state="frozen"/>
      <selection pane="bottomLeft" activeCell="N4" sqref="N4:T36"/>
    </customSheetView>
  </customSheetViews>
  <mergeCells count="4">
    <mergeCell ref="BC3:BD3"/>
    <mergeCell ref="AM3:AP3"/>
    <mergeCell ref="AQ3:AT3"/>
    <mergeCell ref="AU3:AX3"/>
  </mergeCells>
  <dataValidations count="9">
    <dataValidation type="list" allowBlank="1" showInputMessage="1" showErrorMessage="1" sqref="Y48:Y49 Y68 Y61:Y64 Y5:Y21 Y23:Y46">
      <formula1>"Eficiencia,Eficacia,Efectividad"</formula1>
    </dataValidation>
    <dataValidation type="list" allowBlank="1" showInputMessage="1" showErrorMessage="1" sqref="X48 X61:X64 X68 X5:X21 X23:X46">
      <formula1>"Mensual,Trimestral,Semestral,Anual"</formula1>
    </dataValidation>
    <dataValidation type="list" allowBlank="1" showInputMessage="1" showErrorMessage="1" sqref="W48 W68 W61:W64 W23:W46 W5:W21">
      <formula1>"Creciente,Decreciente,Suma,Constante"</formula1>
    </dataValidation>
    <dataValidation allowBlank="1" showInputMessage="1" showErrorMessage="1" promptTitle="PRODUCTO/SERVICIO" prompt="Identifica el nombre del producto o servicio." sqref="F4 K4:L4"/>
    <dataValidation allowBlank="1" showInputMessage="1" showErrorMessage="1" promptTitle="NOMBRE VARIABLE" prompt="Nombre de las variables a utilizar, puede ser una sola_x000a_variable o dos dependiendo del indicador" sqref="O4:R4"/>
    <dataValidation allowBlank="1" showInputMessage="1" showErrorMessage="1" promptTitle="UNIDAD DE MEDIDA" prompt="Magnitud referencia para la medición. Ejemplo: Porcentaje, Número de asesorías." sqref="N4"/>
    <dataValidation allowBlank="1" showInputMessage="1" showErrorMessage="1" promptTitle="FORMULA DEL INDICADOR" prompt="Fórmula matemática utilizada para el cálculo del indicador._x000a_" sqref="M4"/>
    <dataValidation allowBlank="1" showInputMessage="1" showErrorMessage="1" promptTitle="NOMBRE DEL INDICADOR" prompt="Nombre que identifica al indicador." sqref="E4"/>
    <dataValidation allowBlank="1" showInputMessage="1" showErrorMessage="1" promptTitle="PROCESO" prompt="Identifica el nombre del proceso al cual pertenece el indicador." sqref="G4:H4 A4:D4 BJ4:BK4"/>
  </dataValidations>
  <pageMargins left="0.7" right="0.7" top="0.75" bottom="0.75" header="0.3" footer="0.3"/>
  <pageSetup paperSize="9" orientation="portrait" horizontalDpi="4294967295" verticalDpi="4294967295"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listados!$A$2:$A$10</xm:f>
          </x14:formula1>
          <xm:sqref>J57 K48:L70 I5:I8 K6:L46 L5 J10 I11:I19 J64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XFD251"/>
  <sheetViews>
    <sheetView showGridLines="0" showZeros="0" topLeftCell="B1" zoomScale="85" zoomScaleNormal="85" workbookViewId="0">
      <pane xSplit="29" ySplit="25" topLeftCell="AE29" activePane="bottomRight" state="frozen"/>
      <selection activeCell="B1" sqref="B1"/>
      <selection pane="topRight" activeCell="AC1" sqref="AC1"/>
      <selection pane="bottomLeft" activeCell="B27" sqref="B27"/>
      <selection pane="bottomRight" activeCell="E1" sqref="E1:O1"/>
    </sheetView>
  </sheetViews>
  <sheetFormatPr baseColWidth="10" defaultColWidth="2.85546875" defaultRowHeight="15.75" zeroHeight="1" x14ac:dyDescent="0.25"/>
  <cols>
    <col min="1" max="2" width="2.7109375" style="114" customWidth="1"/>
    <col min="3" max="3" width="7" style="114" customWidth="1"/>
    <col min="4" max="4" width="17.5703125" style="114" customWidth="1"/>
    <col min="5" max="5" width="164.5703125" style="284" customWidth="1"/>
    <col min="6" max="6" width="9.140625" style="284" bestFit="1" customWidth="1"/>
    <col min="7" max="7" width="7.140625" style="284" bestFit="1" customWidth="1"/>
    <col min="8" max="10" width="9.42578125" style="284" bestFit="1" customWidth="1"/>
    <col min="11" max="11" width="9.7109375" style="284" bestFit="1" customWidth="1"/>
    <col min="12" max="12" width="9.42578125" style="284" bestFit="1" customWidth="1"/>
    <col min="13" max="13" width="8.5703125" style="284" customWidth="1"/>
    <col min="14" max="14" width="9.140625" style="284" customWidth="1"/>
    <col min="15" max="15" width="7.85546875" style="284" customWidth="1"/>
    <col min="16" max="16" width="10.140625" style="284" bestFit="1" customWidth="1"/>
    <col min="17" max="17" width="8.42578125" style="669" customWidth="1"/>
    <col min="18" max="18" width="5.42578125" style="284" customWidth="1"/>
    <col min="19" max="31" width="5" style="114" hidden="1" customWidth="1"/>
    <col min="32" max="33" width="0" style="114" hidden="1" customWidth="1"/>
    <col min="34" max="16384" width="2.85546875" style="114"/>
  </cols>
  <sheetData>
    <row r="1" spans="1:16384" s="233" customFormat="1" ht="36" x14ac:dyDescent="0.55000000000000004">
      <c r="A1" s="114"/>
      <c r="B1" s="114"/>
      <c r="C1" s="114"/>
      <c r="D1" s="114"/>
      <c r="E1" s="1089" t="s">
        <v>0</v>
      </c>
      <c r="F1" s="1089"/>
      <c r="G1" s="1089"/>
      <c r="H1" s="1089"/>
      <c r="I1" s="1089"/>
      <c r="J1" s="1089"/>
      <c r="K1" s="1089"/>
      <c r="L1" s="1089"/>
      <c r="M1" s="1089"/>
      <c r="N1" s="1089"/>
      <c r="O1" s="1089"/>
      <c r="P1" s="217"/>
      <c r="Q1" s="262"/>
      <c r="R1" s="217"/>
      <c r="S1" s="217"/>
      <c r="T1" s="217"/>
      <c r="U1" s="217"/>
      <c r="V1" s="217"/>
      <c r="W1" s="217"/>
      <c r="X1" s="217"/>
      <c r="Y1" s="217"/>
      <c r="Z1" s="217"/>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17"/>
      <c r="BL1" s="217"/>
      <c r="BM1" s="217"/>
      <c r="BN1" s="217"/>
      <c r="BO1" s="217"/>
      <c r="BP1" s="217"/>
      <c r="BQ1" s="217"/>
      <c r="BR1" s="217"/>
      <c r="BS1" s="217"/>
      <c r="BT1" s="217"/>
      <c r="BU1" s="217"/>
      <c r="BV1" s="217"/>
      <c r="BW1" s="217"/>
      <c r="BX1" s="217"/>
      <c r="BY1" s="217"/>
      <c r="BZ1" s="217"/>
      <c r="CA1" s="217"/>
      <c r="CB1" s="217"/>
      <c r="CC1" s="217"/>
      <c r="CD1" s="217"/>
      <c r="CE1" s="217"/>
      <c r="CF1" s="217"/>
      <c r="CG1" s="217"/>
      <c r="CH1" s="217"/>
      <c r="CI1" s="217"/>
      <c r="CJ1" s="217"/>
      <c r="CK1" s="217"/>
      <c r="CL1" s="217"/>
      <c r="CM1" s="217"/>
      <c r="CN1" s="217"/>
      <c r="CO1" s="217"/>
      <c r="CP1" s="217"/>
      <c r="CQ1" s="217"/>
      <c r="CR1" s="217"/>
      <c r="CS1" s="217"/>
      <c r="CT1" s="217"/>
      <c r="CU1" s="217"/>
      <c r="CV1" s="217"/>
      <c r="CW1" s="217"/>
      <c r="CX1" s="217"/>
      <c r="CY1" s="217"/>
      <c r="CZ1" s="217"/>
      <c r="DA1" s="217"/>
      <c r="DB1" s="217"/>
      <c r="DC1" s="217"/>
      <c r="DD1" s="217"/>
      <c r="DE1" s="217"/>
      <c r="DF1" s="217"/>
      <c r="DG1" s="217"/>
      <c r="DH1" s="217"/>
      <c r="DI1" s="217"/>
      <c r="DJ1" s="217"/>
      <c r="DK1" s="217"/>
      <c r="DL1" s="217"/>
      <c r="DM1" s="217"/>
      <c r="DN1" s="217"/>
      <c r="DO1" s="217"/>
      <c r="DP1" s="217"/>
      <c r="DQ1" s="217"/>
      <c r="DR1" s="217"/>
      <c r="DS1" s="217"/>
      <c r="DT1" s="217"/>
      <c r="DU1" s="217"/>
      <c r="DV1" s="217"/>
      <c r="DW1" s="217"/>
      <c r="DX1" s="217"/>
      <c r="DY1" s="217"/>
      <c r="DZ1" s="217"/>
      <c r="EA1" s="217"/>
      <c r="EB1" s="217"/>
      <c r="EC1" s="217"/>
      <c r="ED1" s="217"/>
      <c r="EE1" s="217"/>
      <c r="EF1" s="217"/>
      <c r="EG1" s="217"/>
      <c r="EH1" s="217"/>
      <c r="EI1" s="217"/>
      <c r="EJ1" s="217"/>
      <c r="EK1" s="217"/>
      <c r="EL1" s="217"/>
      <c r="EM1" s="217"/>
      <c r="EN1" s="217"/>
      <c r="EO1" s="217"/>
      <c r="EP1" s="217"/>
      <c r="EQ1" s="217"/>
      <c r="ER1" s="217"/>
      <c r="ES1" s="217"/>
      <c r="ET1" s="217"/>
      <c r="EU1" s="217"/>
      <c r="EV1" s="217"/>
      <c r="EW1" s="217"/>
      <c r="EX1" s="217"/>
      <c r="EY1" s="217"/>
      <c r="EZ1" s="217"/>
      <c r="FA1" s="217"/>
      <c r="FB1" s="217"/>
      <c r="FC1" s="217"/>
      <c r="FD1" s="217"/>
      <c r="FE1" s="217"/>
      <c r="FF1" s="217"/>
      <c r="FG1" s="217"/>
      <c r="FH1" s="217"/>
      <c r="FI1" s="217"/>
      <c r="FJ1" s="217"/>
      <c r="FK1" s="217"/>
      <c r="FL1" s="217"/>
      <c r="FM1" s="217"/>
      <c r="FN1" s="217"/>
      <c r="FO1" s="217"/>
      <c r="FP1" s="217"/>
      <c r="FQ1" s="217"/>
      <c r="FR1" s="217"/>
      <c r="FS1" s="217"/>
      <c r="FT1" s="217"/>
      <c r="FU1" s="217"/>
      <c r="FV1" s="217"/>
      <c r="FW1" s="217"/>
      <c r="FX1" s="217"/>
      <c r="FY1" s="217"/>
      <c r="FZ1" s="217"/>
      <c r="GA1" s="217"/>
      <c r="GB1" s="217"/>
      <c r="GC1" s="217"/>
      <c r="GD1" s="217"/>
      <c r="GE1" s="217"/>
      <c r="GF1" s="217"/>
      <c r="GG1" s="217"/>
      <c r="GH1" s="217"/>
      <c r="GI1" s="217"/>
      <c r="GJ1" s="217"/>
      <c r="GK1" s="217"/>
      <c r="GL1" s="217"/>
      <c r="GM1" s="217"/>
      <c r="GN1" s="217"/>
      <c r="GO1" s="217"/>
      <c r="GP1" s="217"/>
      <c r="GQ1" s="217"/>
      <c r="GR1" s="217"/>
      <c r="GS1" s="217"/>
      <c r="GT1" s="217"/>
      <c r="GU1" s="217"/>
      <c r="GV1" s="217"/>
      <c r="GW1" s="217"/>
      <c r="GX1" s="217"/>
      <c r="GY1" s="217"/>
      <c r="GZ1" s="217"/>
      <c r="HA1" s="217"/>
      <c r="HB1" s="217"/>
      <c r="HC1" s="217"/>
      <c r="HD1" s="217"/>
      <c r="HE1" s="217"/>
      <c r="HF1" s="217"/>
      <c r="HG1" s="217"/>
      <c r="HH1" s="217"/>
      <c r="HI1" s="217"/>
      <c r="HJ1" s="217"/>
      <c r="HK1" s="217"/>
      <c r="HL1" s="217"/>
      <c r="HM1" s="217"/>
      <c r="HN1" s="217"/>
      <c r="HO1" s="217"/>
      <c r="HP1" s="217"/>
      <c r="HQ1" s="217"/>
      <c r="HR1" s="217"/>
      <c r="HS1" s="217"/>
      <c r="HT1" s="217"/>
      <c r="HU1" s="217"/>
      <c r="HV1" s="217"/>
      <c r="HW1" s="217"/>
      <c r="HX1" s="217"/>
      <c r="HY1" s="217"/>
      <c r="HZ1" s="217"/>
      <c r="IA1" s="217"/>
      <c r="IB1" s="217"/>
      <c r="IC1" s="217"/>
      <c r="ID1" s="217"/>
      <c r="IE1" s="217"/>
      <c r="IF1" s="217"/>
      <c r="IG1" s="217"/>
      <c r="IH1" s="217"/>
      <c r="II1" s="217"/>
      <c r="IJ1" s="217"/>
      <c r="IK1" s="217"/>
      <c r="IL1" s="217"/>
      <c r="IM1" s="217"/>
      <c r="IN1" s="217"/>
      <c r="IO1" s="217"/>
      <c r="IP1" s="217"/>
      <c r="IQ1" s="217"/>
      <c r="IR1" s="217"/>
      <c r="IS1" s="217"/>
      <c r="IT1" s="217"/>
      <c r="IU1" s="217"/>
      <c r="IV1" s="217"/>
      <c r="IW1" s="217"/>
      <c r="IX1" s="217"/>
      <c r="IY1" s="217"/>
      <c r="IZ1" s="217"/>
      <c r="JA1" s="217"/>
      <c r="JB1" s="217"/>
      <c r="JC1" s="217"/>
      <c r="JD1" s="217"/>
      <c r="JE1" s="217"/>
      <c r="JF1" s="217"/>
      <c r="JG1" s="217"/>
      <c r="JH1" s="217"/>
      <c r="JI1" s="217"/>
      <c r="JJ1" s="217"/>
      <c r="JK1" s="217"/>
      <c r="JL1" s="217"/>
      <c r="JM1" s="217"/>
      <c r="JN1" s="217"/>
      <c r="JO1" s="217"/>
      <c r="JP1" s="217"/>
      <c r="JQ1" s="217"/>
      <c r="JR1" s="217"/>
      <c r="JS1" s="217"/>
      <c r="JT1" s="217"/>
      <c r="JU1" s="217"/>
      <c r="JV1" s="217"/>
      <c r="JW1" s="217"/>
      <c r="JX1" s="217"/>
      <c r="JY1" s="217"/>
      <c r="JZ1" s="217"/>
      <c r="KA1" s="217"/>
      <c r="KB1" s="217"/>
      <c r="KC1" s="217"/>
      <c r="KD1" s="217"/>
      <c r="KE1" s="217"/>
      <c r="KF1" s="217"/>
      <c r="KG1" s="217"/>
      <c r="KH1" s="217"/>
      <c r="KI1" s="217"/>
      <c r="KJ1" s="217"/>
      <c r="KK1" s="217"/>
      <c r="KL1" s="217"/>
      <c r="KM1" s="217"/>
      <c r="KN1" s="217"/>
      <c r="KO1" s="217"/>
      <c r="KP1" s="217"/>
      <c r="KQ1" s="217"/>
      <c r="KR1" s="217"/>
      <c r="KS1" s="217"/>
      <c r="KT1" s="217"/>
      <c r="KU1" s="217"/>
      <c r="KV1" s="217"/>
      <c r="KW1" s="217"/>
      <c r="KX1" s="217"/>
      <c r="KY1" s="217"/>
      <c r="KZ1" s="217"/>
      <c r="LA1" s="217"/>
      <c r="LB1" s="217"/>
      <c r="LC1" s="217"/>
      <c r="LD1" s="217"/>
      <c r="LE1" s="217"/>
      <c r="LF1" s="217"/>
      <c r="LG1" s="217"/>
      <c r="LH1" s="217"/>
      <c r="LI1" s="217"/>
      <c r="LJ1" s="217"/>
      <c r="LK1" s="217"/>
      <c r="LL1" s="217"/>
      <c r="LM1" s="217"/>
      <c r="LN1" s="217"/>
      <c r="LO1" s="217"/>
      <c r="LP1" s="217"/>
      <c r="LQ1" s="217"/>
      <c r="LR1" s="217"/>
      <c r="LS1" s="217"/>
      <c r="LT1" s="217"/>
      <c r="LU1" s="217"/>
      <c r="LV1" s="217"/>
      <c r="LW1" s="217"/>
      <c r="LX1" s="217"/>
      <c r="LY1" s="217"/>
      <c r="LZ1" s="217"/>
      <c r="MA1" s="217"/>
      <c r="MB1" s="217"/>
      <c r="MC1" s="217"/>
      <c r="MD1" s="217"/>
      <c r="ME1" s="217"/>
      <c r="MF1" s="217"/>
      <c r="MG1" s="217"/>
      <c r="MH1" s="217"/>
      <c r="MI1" s="217"/>
      <c r="MJ1" s="217"/>
      <c r="MK1" s="217"/>
      <c r="ML1" s="217"/>
      <c r="MM1" s="217"/>
      <c r="MN1" s="217"/>
      <c r="MO1" s="217"/>
      <c r="MP1" s="217"/>
      <c r="MQ1" s="217"/>
      <c r="MR1" s="217"/>
      <c r="MS1" s="217"/>
      <c r="MT1" s="217"/>
      <c r="MU1" s="217"/>
      <c r="MV1" s="217"/>
      <c r="MW1" s="217"/>
      <c r="MX1" s="217"/>
      <c r="MY1" s="217"/>
      <c r="MZ1" s="217"/>
      <c r="NA1" s="217"/>
      <c r="NB1" s="217"/>
      <c r="NC1" s="217"/>
      <c r="ND1" s="217"/>
      <c r="NE1" s="217"/>
      <c r="NF1" s="217"/>
      <c r="NG1" s="217"/>
      <c r="NH1" s="217"/>
      <c r="NI1" s="217"/>
      <c r="NJ1" s="217"/>
      <c r="NK1" s="217"/>
      <c r="NL1" s="217"/>
      <c r="NM1" s="217"/>
      <c r="NN1" s="217"/>
      <c r="NO1" s="217"/>
      <c r="NP1" s="217"/>
      <c r="NQ1" s="217"/>
      <c r="NR1" s="217"/>
      <c r="NS1" s="217"/>
      <c r="NT1" s="217"/>
      <c r="NU1" s="217"/>
      <c r="NV1" s="217"/>
      <c r="NW1" s="217"/>
      <c r="NX1" s="217"/>
      <c r="NY1" s="217"/>
      <c r="NZ1" s="217"/>
      <c r="OA1" s="217"/>
      <c r="OB1" s="217"/>
      <c r="OC1" s="217"/>
      <c r="OD1" s="217"/>
      <c r="OE1" s="217"/>
      <c r="OF1" s="217"/>
      <c r="OG1" s="217"/>
      <c r="OH1" s="217"/>
      <c r="OI1" s="217"/>
      <c r="OJ1" s="217"/>
      <c r="OK1" s="217"/>
      <c r="OL1" s="217"/>
      <c r="OM1" s="217"/>
      <c r="ON1" s="217"/>
      <c r="OO1" s="217"/>
      <c r="OP1" s="217"/>
      <c r="OQ1" s="217"/>
      <c r="OR1" s="217"/>
      <c r="OS1" s="217"/>
      <c r="OT1" s="217"/>
      <c r="OU1" s="217"/>
      <c r="OV1" s="217"/>
      <c r="OW1" s="217"/>
      <c r="OX1" s="217"/>
      <c r="OY1" s="217"/>
      <c r="OZ1" s="217"/>
      <c r="PA1" s="217"/>
      <c r="PB1" s="217"/>
      <c r="PC1" s="217"/>
      <c r="PD1" s="217"/>
      <c r="PE1" s="217"/>
      <c r="PF1" s="217"/>
      <c r="PG1" s="217"/>
      <c r="PH1" s="217"/>
      <c r="PI1" s="217"/>
      <c r="PJ1" s="217"/>
      <c r="PK1" s="217"/>
      <c r="PL1" s="217"/>
      <c r="PM1" s="217"/>
      <c r="PN1" s="217"/>
      <c r="PO1" s="217"/>
      <c r="PP1" s="217"/>
      <c r="PQ1" s="217"/>
      <c r="PR1" s="217"/>
      <c r="PS1" s="217"/>
      <c r="PT1" s="217"/>
      <c r="PU1" s="217"/>
      <c r="PV1" s="217"/>
      <c r="PW1" s="217"/>
      <c r="PX1" s="217"/>
      <c r="PY1" s="217"/>
      <c r="PZ1" s="217"/>
      <c r="QA1" s="217"/>
      <c r="QB1" s="217"/>
      <c r="QC1" s="217"/>
      <c r="QD1" s="217"/>
      <c r="QE1" s="217"/>
      <c r="QF1" s="217"/>
      <c r="QG1" s="217"/>
      <c r="QH1" s="217"/>
      <c r="QI1" s="217"/>
      <c r="QJ1" s="217"/>
      <c r="QK1" s="217"/>
      <c r="QL1" s="217"/>
      <c r="QM1" s="217"/>
      <c r="QN1" s="217"/>
      <c r="QO1" s="217"/>
      <c r="QP1" s="217"/>
      <c r="QQ1" s="217"/>
      <c r="QR1" s="217"/>
      <c r="QS1" s="217"/>
      <c r="QT1" s="217"/>
      <c r="QU1" s="217"/>
      <c r="QV1" s="217"/>
      <c r="QW1" s="217"/>
      <c r="QX1" s="217"/>
      <c r="QY1" s="217"/>
      <c r="QZ1" s="217"/>
      <c r="RA1" s="217"/>
      <c r="RB1" s="217"/>
      <c r="RC1" s="217"/>
      <c r="RD1" s="217"/>
      <c r="RE1" s="217"/>
      <c r="RF1" s="217"/>
      <c r="RG1" s="217"/>
      <c r="RH1" s="217"/>
      <c r="RI1" s="217"/>
      <c r="RJ1" s="217"/>
      <c r="RK1" s="217"/>
      <c r="RL1" s="217"/>
      <c r="RM1" s="217"/>
      <c r="RN1" s="217"/>
      <c r="RO1" s="217"/>
      <c r="RP1" s="217"/>
      <c r="RQ1" s="217"/>
      <c r="RR1" s="217"/>
      <c r="RS1" s="217"/>
      <c r="RT1" s="217"/>
      <c r="RU1" s="217"/>
      <c r="RV1" s="217"/>
      <c r="RW1" s="217"/>
      <c r="RX1" s="217"/>
      <c r="RY1" s="217"/>
      <c r="RZ1" s="217"/>
      <c r="SA1" s="217"/>
      <c r="SB1" s="217"/>
      <c r="SC1" s="217"/>
      <c r="SD1" s="217"/>
      <c r="SE1" s="217"/>
      <c r="SF1" s="217"/>
      <c r="SG1" s="217"/>
      <c r="SH1" s="217"/>
      <c r="SI1" s="217"/>
      <c r="SJ1" s="217"/>
      <c r="SK1" s="217"/>
      <c r="SL1" s="217"/>
      <c r="SM1" s="217"/>
      <c r="SN1" s="217"/>
      <c r="SO1" s="217"/>
      <c r="SP1" s="217"/>
      <c r="SQ1" s="217"/>
      <c r="SR1" s="217"/>
      <c r="SS1" s="217"/>
      <c r="ST1" s="217"/>
      <c r="SU1" s="217"/>
      <c r="SV1" s="217"/>
      <c r="SW1" s="217"/>
      <c r="SX1" s="217"/>
      <c r="SY1" s="217"/>
      <c r="SZ1" s="217"/>
      <c r="TA1" s="217"/>
      <c r="TB1" s="217"/>
      <c r="TC1" s="217"/>
      <c r="TD1" s="217"/>
      <c r="TE1" s="217"/>
      <c r="TF1" s="217"/>
      <c r="TG1" s="217"/>
      <c r="TH1" s="217"/>
      <c r="TI1" s="217"/>
      <c r="TJ1" s="217"/>
      <c r="TK1" s="217"/>
      <c r="TL1" s="217"/>
      <c r="TM1" s="217"/>
      <c r="TN1" s="217"/>
      <c r="TO1" s="217"/>
      <c r="TP1" s="217"/>
      <c r="TQ1" s="217"/>
      <c r="TR1" s="217"/>
      <c r="TS1" s="217"/>
      <c r="TT1" s="217"/>
      <c r="TU1" s="217"/>
      <c r="TV1" s="217"/>
      <c r="TW1" s="217"/>
      <c r="TX1" s="217"/>
      <c r="TY1" s="217"/>
      <c r="TZ1" s="217"/>
      <c r="UA1" s="217"/>
      <c r="UB1" s="217"/>
      <c r="UC1" s="217"/>
      <c r="UD1" s="217"/>
      <c r="UE1" s="217"/>
      <c r="UF1" s="217"/>
      <c r="UG1" s="217"/>
      <c r="UH1" s="217"/>
      <c r="UI1" s="217"/>
      <c r="UJ1" s="217"/>
      <c r="UK1" s="217"/>
      <c r="UL1" s="217"/>
      <c r="UM1" s="217"/>
      <c r="UN1" s="217"/>
      <c r="UO1" s="217"/>
      <c r="UP1" s="217"/>
      <c r="UQ1" s="217"/>
      <c r="UR1" s="217"/>
      <c r="US1" s="217"/>
      <c r="UT1" s="217"/>
      <c r="UU1" s="217"/>
      <c r="UV1" s="217"/>
      <c r="UW1" s="217"/>
      <c r="UX1" s="217"/>
      <c r="UY1" s="217"/>
      <c r="UZ1" s="217"/>
      <c r="VA1" s="217"/>
      <c r="VB1" s="217"/>
      <c r="VC1" s="217"/>
      <c r="VD1" s="217"/>
      <c r="VE1" s="217"/>
      <c r="VF1" s="217"/>
      <c r="VG1" s="217"/>
      <c r="VH1" s="217"/>
      <c r="VI1" s="217"/>
      <c r="VJ1" s="217"/>
      <c r="VK1" s="217"/>
      <c r="VL1" s="217"/>
      <c r="VM1" s="217"/>
      <c r="VN1" s="217"/>
      <c r="VO1" s="217"/>
      <c r="VP1" s="217"/>
      <c r="VQ1" s="217"/>
      <c r="VR1" s="217"/>
      <c r="VS1" s="217"/>
      <c r="VT1" s="217"/>
      <c r="VU1" s="217"/>
      <c r="VV1" s="217"/>
      <c r="VW1" s="217"/>
      <c r="VX1" s="217"/>
      <c r="VY1" s="217"/>
      <c r="VZ1" s="217"/>
      <c r="WA1" s="217"/>
      <c r="WB1" s="217"/>
      <c r="WC1" s="217"/>
      <c r="WD1" s="217"/>
      <c r="WE1" s="217"/>
      <c r="WF1" s="217"/>
      <c r="WG1" s="217"/>
      <c r="WH1" s="217"/>
      <c r="WI1" s="217"/>
      <c r="WJ1" s="217"/>
      <c r="WK1" s="217"/>
      <c r="WL1" s="217"/>
      <c r="WM1" s="217"/>
      <c r="WN1" s="217"/>
      <c r="WO1" s="217"/>
      <c r="WP1" s="217"/>
      <c r="WQ1" s="217"/>
      <c r="WR1" s="217"/>
      <c r="WS1" s="217"/>
      <c r="WT1" s="217"/>
      <c r="WU1" s="217"/>
      <c r="WV1" s="217"/>
      <c r="WW1" s="217"/>
      <c r="WX1" s="217"/>
      <c r="WY1" s="217"/>
      <c r="WZ1" s="217"/>
      <c r="XA1" s="217"/>
      <c r="XB1" s="217"/>
      <c r="XC1" s="217"/>
      <c r="XD1" s="217"/>
      <c r="XE1" s="217"/>
      <c r="XF1" s="217"/>
      <c r="XG1" s="217"/>
      <c r="XH1" s="217"/>
      <c r="XI1" s="217"/>
      <c r="XJ1" s="217"/>
      <c r="XK1" s="217"/>
      <c r="XL1" s="217"/>
      <c r="XM1" s="217"/>
      <c r="XN1" s="217"/>
      <c r="XO1" s="217"/>
      <c r="XP1" s="217"/>
      <c r="XQ1" s="217"/>
      <c r="XR1" s="217"/>
      <c r="XS1" s="217"/>
      <c r="XT1" s="217"/>
      <c r="XU1" s="217"/>
      <c r="XV1" s="217"/>
      <c r="XW1" s="217"/>
      <c r="XX1" s="217"/>
      <c r="XY1" s="217"/>
      <c r="XZ1" s="217"/>
      <c r="YA1" s="217"/>
      <c r="YB1" s="217"/>
      <c r="YC1" s="217"/>
      <c r="YD1" s="217"/>
      <c r="YE1" s="217"/>
      <c r="YF1" s="217"/>
      <c r="YG1" s="217"/>
      <c r="YH1" s="217"/>
      <c r="YI1" s="217"/>
      <c r="YJ1" s="217"/>
      <c r="YK1" s="217"/>
      <c r="YL1" s="217"/>
      <c r="YM1" s="217"/>
      <c r="YN1" s="217"/>
      <c r="YO1" s="217"/>
      <c r="YP1" s="217"/>
      <c r="YQ1" s="217"/>
      <c r="YR1" s="217"/>
      <c r="YS1" s="217"/>
      <c r="YT1" s="217"/>
      <c r="YU1" s="217"/>
      <c r="YV1" s="217"/>
      <c r="YW1" s="217"/>
      <c r="YX1" s="217"/>
      <c r="YY1" s="217"/>
      <c r="YZ1" s="217"/>
      <c r="ZA1" s="217"/>
      <c r="ZB1" s="217"/>
      <c r="ZC1" s="217"/>
      <c r="ZD1" s="217"/>
      <c r="ZE1" s="217"/>
      <c r="ZF1" s="217"/>
      <c r="ZG1" s="217"/>
      <c r="ZH1" s="217"/>
      <c r="ZI1" s="217"/>
      <c r="ZJ1" s="217"/>
      <c r="ZK1" s="217"/>
      <c r="ZL1" s="217"/>
      <c r="ZM1" s="217"/>
      <c r="ZN1" s="217"/>
      <c r="ZO1" s="217"/>
      <c r="ZP1" s="217"/>
      <c r="ZQ1" s="217"/>
      <c r="ZR1" s="217"/>
      <c r="ZS1" s="217"/>
      <c r="ZT1" s="217"/>
      <c r="ZU1" s="217"/>
      <c r="ZV1" s="217"/>
      <c r="ZW1" s="217"/>
      <c r="ZX1" s="217"/>
      <c r="ZY1" s="217"/>
      <c r="ZZ1" s="217"/>
      <c r="AAA1" s="217"/>
      <c r="AAB1" s="217"/>
      <c r="AAC1" s="217"/>
      <c r="AAD1" s="217"/>
      <c r="AAE1" s="217"/>
      <c r="AAF1" s="217"/>
      <c r="AAG1" s="217"/>
      <c r="AAH1" s="217"/>
      <c r="AAI1" s="217"/>
      <c r="AAJ1" s="217"/>
      <c r="AAK1" s="217"/>
      <c r="AAL1" s="217"/>
      <c r="AAM1" s="217"/>
      <c r="AAN1" s="217"/>
      <c r="AAO1" s="217"/>
      <c r="AAP1" s="217"/>
      <c r="AAQ1" s="217"/>
      <c r="AAR1" s="217"/>
      <c r="AAS1" s="217"/>
      <c r="AAT1" s="217"/>
      <c r="AAU1" s="217"/>
      <c r="AAV1" s="217"/>
      <c r="AAW1" s="217"/>
      <c r="AAX1" s="217"/>
      <c r="AAY1" s="217"/>
      <c r="AAZ1" s="217"/>
      <c r="ABA1" s="217"/>
      <c r="ABB1" s="217"/>
      <c r="ABC1" s="217"/>
      <c r="ABD1" s="217"/>
      <c r="ABE1" s="217"/>
      <c r="ABF1" s="217"/>
      <c r="ABG1" s="217"/>
      <c r="ABH1" s="217"/>
      <c r="ABI1" s="217"/>
      <c r="ABJ1" s="217"/>
      <c r="ABK1" s="217"/>
      <c r="ABL1" s="217"/>
      <c r="ABM1" s="217"/>
      <c r="ABN1" s="217"/>
      <c r="ABO1" s="217"/>
      <c r="ABP1" s="217"/>
      <c r="ABQ1" s="217"/>
      <c r="ABR1" s="217"/>
      <c r="ABS1" s="217"/>
      <c r="ABT1" s="217"/>
      <c r="ABU1" s="217"/>
      <c r="ABV1" s="217"/>
      <c r="ABW1" s="217"/>
      <c r="ABX1" s="217"/>
      <c r="ABY1" s="217"/>
      <c r="ABZ1" s="217"/>
      <c r="ACA1" s="217"/>
      <c r="ACB1" s="217"/>
      <c r="ACC1" s="217"/>
      <c r="ACD1" s="217"/>
      <c r="ACE1" s="217"/>
      <c r="ACF1" s="217"/>
      <c r="ACG1" s="217"/>
      <c r="ACH1" s="217"/>
      <c r="ACI1" s="217"/>
      <c r="ACJ1" s="217"/>
      <c r="ACK1" s="217"/>
      <c r="ACL1" s="217"/>
      <c r="ACM1" s="217"/>
      <c r="ACN1" s="217"/>
      <c r="ACO1" s="217"/>
      <c r="ACP1" s="217"/>
      <c r="ACQ1" s="217"/>
      <c r="ACR1" s="217"/>
      <c r="ACS1" s="217"/>
      <c r="ACT1" s="217"/>
      <c r="ACU1" s="217"/>
      <c r="ACV1" s="217"/>
      <c r="ACW1" s="217"/>
      <c r="ACX1" s="217"/>
      <c r="ACY1" s="217"/>
      <c r="ACZ1" s="217"/>
      <c r="ADA1" s="217"/>
      <c r="ADB1" s="217"/>
      <c r="ADC1" s="217"/>
      <c r="ADD1" s="217"/>
      <c r="ADE1" s="217"/>
      <c r="ADF1" s="217"/>
      <c r="ADG1" s="217"/>
      <c r="ADH1" s="217"/>
      <c r="ADI1" s="217"/>
      <c r="ADJ1" s="217"/>
      <c r="ADK1" s="217"/>
      <c r="ADL1" s="217"/>
      <c r="ADM1" s="217"/>
      <c r="ADN1" s="217"/>
      <c r="ADO1" s="217"/>
      <c r="ADP1" s="217"/>
      <c r="ADQ1" s="217"/>
      <c r="ADR1" s="217"/>
      <c r="ADS1" s="217"/>
      <c r="ADT1" s="217"/>
      <c r="ADU1" s="217"/>
      <c r="ADV1" s="217"/>
      <c r="ADW1" s="217"/>
      <c r="ADX1" s="217"/>
      <c r="ADY1" s="217"/>
      <c r="ADZ1" s="217"/>
      <c r="AEA1" s="217"/>
      <c r="AEB1" s="217"/>
      <c r="AEC1" s="217"/>
      <c r="AED1" s="217"/>
      <c r="AEE1" s="217"/>
      <c r="AEF1" s="217"/>
      <c r="AEG1" s="217"/>
      <c r="AEH1" s="217"/>
      <c r="AEI1" s="217"/>
      <c r="AEJ1" s="217"/>
      <c r="AEK1" s="217"/>
      <c r="AEL1" s="217"/>
      <c r="AEM1" s="217"/>
      <c r="AEN1" s="217"/>
      <c r="AEO1" s="217"/>
      <c r="AEP1" s="217"/>
      <c r="AEQ1" s="217"/>
      <c r="AER1" s="217"/>
      <c r="AES1" s="217"/>
      <c r="AET1" s="217"/>
      <c r="AEU1" s="217"/>
      <c r="AEV1" s="217"/>
      <c r="AEW1" s="217"/>
      <c r="AEX1" s="217"/>
      <c r="AEY1" s="217"/>
      <c r="AEZ1" s="217"/>
      <c r="AFA1" s="217"/>
      <c r="AFB1" s="217"/>
      <c r="AFC1" s="217"/>
      <c r="AFD1" s="217"/>
      <c r="AFE1" s="217"/>
      <c r="AFF1" s="217"/>
      <c r="AFG1" s="217"/>
      <c r="AFH1" s="217"/>
      <c r="AFI1" s="217"/>
      <c r="AFJ1" s="217"/>
      <c r="AFK1" s="217"/>
      <c r="AFL1" s="217"/>
      <c r="AFM1" s="217"/>
      <c r="AFN1" s="217"/>
      <c r="AFO1" s="217"/>
      <c r="AFP1" s="217"/>
      <c r="AFQ1" s="217"/>
      <c r="AFR1" s="217"/>
      <c r="AFS1" s="217"/>
      <c r="AFT1" s="217"/>
      <c r="AFU1" s="217"/>
      <c r="AFV1" s="217"/>
      <c r="AFW1" s="217"/>
      <c r="AFX1" s="217"/>
      <c r="AFY1" s="217"/>
      <c r="AFZ1" s="217"/>
      <c r="AGA1" s="217"/>
      <c r="AGB1" s="217"/>
      <c r="AGC1" s="217"/>
      <c r="AGD1" s="217"/>
      <c r="AGE1" s="217"/>
      <c r="AGF1" s="217"/>
      <c r="AGG1" s="217"/>
      <c r="AGH1" s="217"/>
      <c r="AGI1" s="217"/>
      <c r="AGJ1" s="217"/>
      <c r="AGK1" s="217"/>
      <c r="AGL1" s="217"/>
      <c r="AGM1" s="217"/>
      <c r="AGN1" s="217"/>
      <c r="AGO1" s="217"/>
      <c r="AGP1" s="217"/>
      <c r="AGQ1" s="217"/>
      <c r="AGR1" s="217"/>
      <c r="AGS1" s="217"/>
      <c r="AGT1" s="217"/>
      <c r="AGU1" s="217"/>
      <c r="AGV1" s="217"/>
      <c r="AGW1" s="217"/>
      <c r="AGX1" s="217"/>
      <c r="AGY1" s="217"/>
      <c r="AGZ1" s="217"/>
      <c r="AHA1" s="217"/>
      <c r="AHB1" s="217"/>
      <c r="AHC1" s="217"/>
      <c r="AHD1" s="217"/>
      <c r="AHE1" s="217"/>
      <c r="AHF1" s="217"/>
      <c r="AHG1" s="217"/>
      <c r="AHH1" s="217"/>
      <c r="AHI1" s="217"/>
      <c r="AHJ1" s="217"/>
      <c r="AHK1" s="217"/>
      <c r="AHL1" s="217"/>
      <c r="AHM1" s="217"/>
      <c r="AHN1" s="217"/>
      <c r="AHO1" s="217"/>
      <c r="AHP1" s="217"/>
      <c r="AHQ1" s="217"/>
      <c r="AHR1" s="217"/>
      <c r="AHS1" s="217"/>
      <c r="AHT1" s="217"/>
      <c r="AHU1" s="217"/>
      <c r="AHV1" s="217"/>
      <c r="AHW1" s="217"/>
      <c r="AHX1" s="217"/>
      <c r="AHY1" s="217"/>
      <c r="AHZ1" s="217"/>
      <c r="AIA1" s="217"/>
      <c r="AIB1" s="217"/>
      <c r="AIC1" s="217"/>
      <c r="AID1" s="217"/>
      <c r="AIE1" s="217"/>
      <c r="AIF1" s="217"/>
      <c r="AIG1" s="217"/>
      <c r="AIH1" s="217"/>
      <c r="AII1" s="217"/>
      <c r="AIJ1" s="217"/>
      <c r="AIK1" s="217"/>
      <c r="AIL1" s="217"/>
      <c r="AIM1" s="217"/>
      <c r="AIN1" s="217"/>
      <c r="AIO1" s="217"/>
      <c r="AIP1" s="217"/>
      <c r="AIQ1" s="217"/>
      <c r="AIR1" s="217"/>
      <c r="AIS1" s="217"/>
      <c r="AIT1" s="217"/>
      <c r="AIU1" s="217"/>
      <c r="AIV1" s="217"/>
      <c r="AIW1" s="217"/>
      <c r="AIX1" s="217"/>
      <c r="AIY1" s="217"/>
      <c r="AIZ1" s="217"/>
      <c r="AJA1" s="217"/>
      <c r="AJB1" s="217"/>
      <c r="AJC1" s="217"/>
      <c r="AJD1" s="217"/>
      <c r="AJE1" s="217"/>
      <c r="AJF1" s="217"/>
      <c r="AJG1" s="217"/>
      <c r="AJH1" s="217"/>
      <c r="AJI1" s="217"/>
      <c r="AJJ1" s="217"/>
      <c r="AJK1" s="217"/>
      <c r="AJL1" s="217"/>
      <c r="AJM1" s="217"/>
      <c r="AJN1" s="217"/>
      <c r="AJO1" s="217"/>
      <c r="AJP1" s="217"/>
      <c r="AJQ1" s="217"/>
      <c r="AJR1" s="217"/>
      <c r="AJS1" s="217"/>
      <c r="AJT1" s="217"/>
      <c r="AJU1" s="217"/>
      <c r="AJV1" s="217"/>
      <c r="AJW1" s="217"/>
      <c r="AJX1" s="217"/>
      <c r="AJY1" s="217"/>
      <c r="AJZ1" s="217"/>
      <c r="AKA1" s="217"/>
      <c r="AKB1" s="217"/>
      <c r="AKC1" s="217"/>
      <c r="AKD1" s="217"/>
      <c r="AKE1" s="217"/>
      <c r="AKF1" s="217"/>
      <c r="AKG1" s="217"/>
      <c r="AKH1" s="217"/>
      <c r="AKI1" s="217"/>
      <c r="AKJ1" s="217"/>
      <c r="AKK1" s="217"/>
      <c r="AKL1" s="217"/>
      <c r="AKM1" s="217"/>
      <c r="AKN1" s="217"/>
      <c r="AKO1" s="217"/>
      <c r="AKP1" s="217"/>
      <c r="AKQ1" s="217"/>
      <c r="AKR1" s="217"/>
      <c r="AKS1" s="217"/>
      <c r="AKT1" s="217"/>
      <c r="AKU1" s="217"/>
      <c r="AKV1" s="217"/>
      <c r="AKW1" s="217"/>
      <c r="AKX1" s="217"/>
      <c r="AKY1" s="217"/>
      <c r="AKZ1" s="217"/>
      <c r="ALA1" s="217"/>
      <c r="ALB1" s="217"/>
      <c r="ALC1" s="217"/>
      <c r="ALD1" s="217"/>
      <c r="ALE1" s="217"/>
      <c r="ALF1" s="217"/>
      <c r="ALG1" s="217"/>
      <c r="ALH1" s="217"/>
      <c r="ALI1" s="217"/>
      <c r="ALJ1" s="217"/>
      <c r="ALK1" s="217"/>
      <c r="ALL1" s="217"/>
      <c r="ALM1" s="217"/>
      <c r="ALN1" s="217"/>
      <c r="ALO1" s="217"/>
      <c r="ALP1" s="217"/>
      <c r="ALQ1" s="217"/>
      <c r="ALR1" s="217"/>
      <c r="ALS1" s="217"/>
      <c r="ALT1" s="217"/>
      <c r="ALU1" s="217"/>
      <c r="ALV1" s="217"/>
      <c r="ALW1" s="217"/>
      <c r="ALX1" s="217"/>
      <c r="ALY1" s="217"/>
      <c r="ALZ1" s="217"/>
      <c r="AMA1" s="217"/>
      <c r="AMB1" s="217"/>
      <c r="AMC1" s="217"/>
      <c r="AMD1" s="217"/>
      <c r="AME1" s="217"/>
      <c r="AMF1" s="217"/>
      <c r="AMG1" s="217"/>
      <c r="AMH1" s="217"/>
      <c r="AMI1" s="217"/>
      <c r="AMJ1" s="217"/>
      <c r="AMK1" s="217"/>
      <c r="AML1" s="217"/>
      <c r="AMM1" s="217"/>
      <c r="AMN1" s="217"/>
      <c r="AMO1" s="217"/>
      <c r="AMP1" s="217"/>
      <c r="AMQ1" s="217"/>
      <c r="AMR1" s="217"/>
      <c r="AMS1" s="217"/>
      <c r="AMT1" s="217"/>
      <c r="AMU1" s="217"/>
      <c r="AMV1" s="217"/>
      <c r="AMW1" s="217"/>
      <c r="AMX1" s="217"/>
      <c r="AMY1" s="217"/>
      <c r="AMZ1" s="217"/>
      <c r="ANA1" s="217"/>
      <c r="ANB1" s="217"/>
      <c r="ANC1" s="217"/>
      <c r="AND1" s="217"/>
      <c r="ANE1" s="217"/>
      <c r="ANF1" s="217"/>
      <c r="ANG1" s="217"/>
      <c r="ANH1" s="217"/>
      <c r="ANI1" s="217"/>
      <c r="ANJ1" s="217"/>
      <c r="ANK1" s="217"/>
      <c r="ANL1" s="217"/>
      <c r="ANM1" s="217"/>
      <c r="ANN1" s="217"/>
      <c r="ANO1" s="217"/>
      <c r="ANP1" s="217"/>
      <c r="ANQ1" s="217"/>
      <c r="ANR1" s="217"/>
      <c r="ANS1" s="217"/>
      <c r="ANT1" s="217"/>
      <c r="ANU1" s="217"/>
      <c r="ANV1" s="217"/>
      <c r="ANW1" s="217"/>
      <c r="ANX1" s="217"/>
      <c r="ANY1" s="217"/>
      <c r="ANZ1" s="217"/>
      <c r="AOA1" s="217"/>
      <c r="AOB1" s="217"/>
      <c r="AOC1" s="217"/>
      <c r="AOD1" s="217"/>
      <c r="AOE1" s="217"/>
      <c r="AOF1" s="217"/>
      <c r="AOG1" s="217"/>
      <c r="AOH1" s="217"/>
      <c r="AOI1" s="217"/>
      <c r="AOJ1" s="217"/>
      <c r="AOK1" s="217"/>
      <c r="AOL1" s="217"/>
      <c r="AOM1" s="217"/>
      <c r="AON1" s="217"/>
      <c r="AOO1" s="217"/>
      <c r="AOP1" s="217"/>
      <c r="AOQ1" s="217"/>
      <c r="AOR1" s="217"/>
      <c r="AOS1" s="217"/>
      <c r="AOT1" s="217"/>
      <c r="AOU1" s="217"/>
      <c r="AOV1" s="217"/>
      <c r="AOW1" s="217"/>
      <c r="AOX1" s="217"/>
      <c r="AOY1" s="217"/>
      <c r="AOZ1" s="217"/>
      <c r="APA1" s="217"/>
      <c r="APB1" s="217"/>
      <c r="APC1" s="217"/>
      <c r="APD1" s="217"/>
      <c r="APE1" s="217"/>
      <c r="APF1" s="217"/>
      <c r="APG1" s="217"/>
      <c r="APH1" s="217"/>
      <c r="API1" s="217"/>
      <c r="APJ1" s="217"/>
      <c r="APK1" s="217"/>
      <c r="APL1" s="217"/>
      <c r="APM1" s="217"/>
      <c r="APN1" s="217"/>
      <c r="APO1" s="217"/>
      <c r="APP1" s="217"/>
      <c r="APQ1" s="217"/>
      <c r="APR1" s="217"/>
      <c r="APS1" s="217"/>
      <c r="APT1" s="217"/>
      <c r="APU1" s="217"/>
      <c r="APV1" s="217"/>
      <c r="APW1" s="217"/>
      <c r="APX1" s="217"/>
      <c r="APY1" s="217"/>
      <c r="APZ1" s="217"/>
      <c r="AQA1" s="217"/>
      <c r="AQB1" s="217"/>
      <c r="AQC1" s="217"/>
      <c r="AQD1" s="217"/>
      <c r="AQE1" s="217"/>
      <c r="AQF1" s="217"/>
      <c r="AQG1" s="217"/>
      <c r="AQH1" s="217"/>
      <c r="AQI1" s="217"/>
      <c r="AQJ1" s="217"/>
      <c r="AQK1" s="217"/>
      <c r="AQL1" s="217"/>
      <c r="AQM1" s="217"/>
      <c r="AQN1" s="217"/>
      <c r="AQO1" s="217"/>
      <c r="AQP1" s="217"/>
      <c r="AQQ1" s="217"/>
      <c r="AQR1" s="217"/>
      <c r="AQS1" s="217"/>
      <c r="AQT1" s="217"/>
      <c r="AQU1" s="217"/>
      <c r="AQV1" s="217"/>
      <c r="AQW1" s="217"/>
      <c r="AQX1" s="217"/>
      <c r="AQY1" s="217"/>
      <c r="AQZ1" s="217"/>
      <c r="ARA1" s="217"/>
      <c r="ARB1" s="217"/>
      <c r="ARC1" s="217"/>
      <c r="ARD1" s="217"/>
      <c r="ARE1" s="217"/>
      <c r="ARF1" s="217"/>
      <c r="ARG1" s="217"/>
      <c r="ARH1" s="217"/>
      <c r="ARI1" s="217"/>
      <c r="ARJ1" s="217"/>
      <c r="ARK1" s="217"/>
      <c r="ARL1" s="217"/>
      <c r="ARM1" s="217"/>
      <c r="ARN1" s="217"/>
      <c r="ARO1" s="217"/>
      <c r="ARP1" s="217"/>
      <c r="ARQ1" s="217"/>
      <c r="ARR1" s="217"/>
      <c r="ARS1" s="217"/>
      <c r="ART1" s="217"/>
      <c r="ARU1" s="217"/>
      <c r="ARV1" s="217"/>
      <c r="ARW1" s="217"/>
      <c r="ARX1" s="217"/>
      <c r="ARY1" s="217"/>
      <c r="ARZ1" s="217"/>
      <c r="ASA1" s="217"/>
      <c r="ASB1" s="217"/>
      <c r="ASC1" s="217"/>
      <c r="ASD1" s="217"/>
      <c r="ASE1" s="217"/>
      <c r="ASF1" s="217"/>
      <c r="ASG1" s="217"/>
      <c r="ASH1" s="217"/>
      <c r="ASI1" s="217"/>
      <c r="ASJ1" s="217"/>
      <c r="ASK1" s="217"/>
      <c r="ASL1" s="217"/>
      <c r="ASM1" s="217"/>
      <c r="ASN1" s="217"/>
      <c r="ASO1" s="217"/>
      <c r="ASP1" s="217"/>
      <c r="ASQ1" s="217"/>
      <c r="ASR1" s="217"/>
      <c r="ASS1" s="217"/>
      <c r="AST1" s="217"/>
      <c r="ASU1" s="217"/>
      <c r="ASV1" s="217"/>
      <c r="ASW1" s="217"/>
      <c r="ASX1" s="217"/>
      <c r="ASY1" s="217"/>
      <c r="ASZ1" s="217"/>
      <c r="ATA1" s="217"/>
      <c r="ATB1" s="217"/>
      <c r="ATC1" s="217"/>
      <c r="ATD1" s="217"/>
      <c r="ATE1" s="217"/>
      <c r="ATF1" s="217"/>
      <c r="ATG1" s="217"/>
      <c r="ATH1" s="217"/>
      <c r="ATI1" s="217"/>
      <c r="ATJ1" s="217"/>
      <c r="ATK1" s="217"/>
      <c r="ATL1" s="217"/>
      <c r="ATM1" s="217"/>
      <c r="ATN1" s="217"/>
      <c r="ATO1" s="217"/>
      <c r="ATP1" s="217"/>
      <c r="ATQ1" s="217"/>
      <c r="ATR1" s="217"/>
      <c r="ATS1" s="217"/>
      <c r="ATT1" s="217"/>
      <c r="ATU1" s="217"/>
      <c r="ATV1" s="217"/>
      <c r="ATW1" s="217"/>
      <c r="ATX1" s="217"/>
      <c r="ATY1" s="217"/>
      <c r="ATZ1" s="217"/>
      <c r="AUA1" s="217"/>
      <c r="AUB1" s="217"/>
      <c r="AUC1" s="217"/>
      <c r="AUD1" s="217"/>
      <c r="AUE1" s="217"/>
      <c r="AUF1" s="217"/>
      <c r="AUG1" s="217"/>
      <c r="AUH1" s="217"/>
      <c r="AUI1" s="217"/>
      <c r="AUJ1" s="217"/>
      <c r="AUK1" s="217"/>
      <c r="AUL1" s="217"/>
      <c r="AUM1" s="217"/>
      <c r="AUN1" s="217"/>
      <c r="AUO1" s="217"/>
      <c r="AUP1" s="217"/>
      <c r="AUQ1" s="217"/>
      <c r="AUR1" s="217"/>
      <c r="AUS1" s="217"/>
      <c r="AUT1" s="217"/>
      <c r="AUU1" s="217"/>
      <c r="AUV1" s="217"/>
      <c r="AUW1" s="217"/>
      <c r="AUX1" s="217"/>
      <c r="AUY1" s="217"/>
      <c r="AUZ1" s="217"/>
      <c r="AVA1" s="217"/>
      <c r="AVB1" s="217"/>
      <c r="AVC1" s="217"/>
      <c r="AVD1" s="217"/>
      <c r="AVE1" s="217"/>
      <c r="AVF1" s="217"/>
      <c r="AVG1" s="217"/>
      <c r="AVH1" s="217"/>
      <c r="AVI1" s="217"/>
      <c r="AVJ1" s="217"/>
      <c r="AVK1" s="217"/>
      <c r="AVL1" s="217"/>
      <c r="AVM1" s="217"/>
      <c r="AVN1" s="217"/>
      <c r="AVO1" s="217"/>
      <c r="AVP1" s="217"/>
      <c r="AVQ1" s="217"/>
      <c r="AVR1" s="217"/>
      <c r="AVS1" s="217"/>
      <c r="AVT1" s="217"/>
      <c r="AVU1" s="217"/>
      <c r="AVV1" s="217"/>
      <c r="AVW1" s="217"/>
      <c r="AVX1" s="217"/>
      <c r="AVY1" s="217"/>
      <c r="AVZ1" s="217"/>
      <c r="AWA1" s="217"/>
      <c r="AWB1" s="217"/>
      <c r="AWC1" s="217"/>
      <c r="AWD1" s="217"/>
      <c r="AWE1" s="217"/>
      <c r="AWF1" s="217"/>
      <c r="AWG1" s="217"/>
      <c r="AWH1" s="217"/>
      <c r="AWI1" s="217"/>
      <c r="AWJ1" s="217"/>
      <c r="AWK1" s="217"/>
      <c r="AWL1" s="217"/>
      <c r="AWM1" s="217"/>
      <c r="AWN1" s="217"/>
      <c r="AWO1" s="217"/>
      <c r="AWP1" s="217"/>
      <c r="AWQ1" s="217"/>
      <c r="AWR1" s="217"/>
      <c r="AWS1" s="217"/>
      <c r="AWT1" s="217"/>
      <c r="AWU1" s="217"/>
      <c r="AWV1" s="217"/>
      <c r="AWW1" s="217"/>
      <c r="AWX1" s="217"/>
      <c r="AWY1" s="217"/>
      <c r="AWZ1" s="217"/>
      <c r="AXA1" s="217"/>
      <c r="AXB1" s="217"/>
      <c r="AXC1" s="217"/>
      <c r="AXD1" s="217"/>
      <c r="AXE1" s="217"/>
      <c r="AXF1" s="217"/>
      <c r="AXG1" s="217"/>
      <c r="AXH1" s="217"/>
      <c r="AXI1" s="217"/>
      <c r="AXJ1" s="217"/>
      <c r="AXK1" s="217"/>
      <c r="AXL1" s="217"/>
      <c r="AXM1" s="217"/>
      <c r="AXN1" s="217"/>
      <c r="AXO1" s="217"/>
      <c r="AXP1" s="217"/>
      <c r="AXQ1" s="217"/>
      <c r="AXR1" s="217"/>
      <c r="AXS1" s="217"/>
      <c r="AXT1" s="217"/>
      <c r="AXU1" s="217"/>
      <c r="AXV1" s="217"/>
      <c r="AXW1" s="217"/>
      <c r="AXX1" s="217"/>
      <c r="AXY1" s="217"/>
      <c r="AXZ1" s="217"/>
      <c r="AYA1" s="217"/>
      <c r="AYB1" s="217"/>
      <c r="AYC1" s="217"/>
      <c r="AYD1" s="217"/>
      <c r="AYE1" s="217"/>
      <c r="AYF1" s="217"/>
      <c r="AYG1" s="217"/>
      <c r="AYH1" s="217"/>
      <c r="AYI1" s="217"/>
      <c r="AYJ1" s="217"/>
      <c r="AYK1" s="217"/>
      <c r="AYL1" s="217"/>
      <c r="AYM1" s="217"/>
      <c r="AYN1" s="217"/>
      <c r="AYO1" s="217"/>
      <c r="AYP1" s="217"/>
      <c r="AYQ1" s="217"/>
      <c r="AYR1" s="217"/>
      <c r="AYS1" s="217"/>
      <c r="AYT1" s="217"/>
      <c r="AYU1" s="217"/>
      <c r="AYV1" s="217"/>
      <c r="AYW1" s="217"/>
      <c r="AYX1" s="217"/>
      <c r="AYY1" s="217"/>
      <c r="AYZ1" s="217"/>
      <c r="AZA1" s="217"/>
      <c r="AZB1" s="217"/>
      <c r="AZC1" s="217"/>
      <c r="AZD1" s="217"/>
      <c r="AZE1" s="217"/>
      <c r="AZF1" s="217"/>
      <c r="AZG1" s="217"/>
      <c r="AZH1" s="217"/>
      <c r="AZI1" s="217"/>
      <c r="AZJ1" s="217"/>
      <c r="AZK1" s="217"/>
      <c r="AZL1" s="217"/>
      <c r="AZM1" s="217"/>
      <c r="AZN1" s="217"/>
      <c r="AZO1" s="217"/>
      <c r="AZP1" s="217"/>
      <c r="AZQ1" s="217"/>
      <c r="AZR1" s="217"/>
      <c r="AZS1" s="217"/>
      <c r="AZT1" s="217"/>
      <c r="AZU1" s="217"/>
      <c r="AZV1" s="217"/>
      <c r="AZW1" s="217"/>
      <c r="AZX1" s="217"/>
      <c r="AZY1" s="217"/>
      <c r="AZZ1" s="217"/>
      <c r="BAA1" s="217"/>
      <c r="BAB1" s="217"/>
      <c r="BAC1" s="217"/>
      <c r="BAD1" s="217"/>
      <c r="BAE1" s="217"/>
      <c r="BAF1" s="217"/>
      <c r="BAG1" s="217"/>
      <c r="BAH1" s="217"/>
      <c r="BAI1" s="217"/>
      <c r="BAJ1" s="217"/>
      <c r="BAK1" s="217"/>
      <c r="BAL1" s="217"/>
      <c r="BAM1" s="217"/>
      <c r="BAN1" s="217"/>
      <c r="BAO1" s="217"/>
      <c r="BAP1" s="217"/>
      <c r="BAQ1" s="217"/>
      <c r="BAR1" s="217"/>
      <c r="BAS1" s="217"/>
      <c r="BAT1" s="217"/>
      <c r="BAU1" s="217"/>
      <c r="BAV1" s="217"/>
      <c r="BAW1" s="217"/>
      <c r="BAX1" s="217"/>
      <c r="BAY1" s="217"/>
      <c r="BAZ1" s="217"/>
      <c r="BBA1" s="217"/>
      <c r="BBB1" s="217"/>
      <c r="BBC1" s="217"/>
      <c r="BBD1" s="217"/>
      <c r="BBE1" s="217"/>
      <c r="BBF1" s="217"/>
      <c r="BBG1" s="217"/>
      <c r="BBH1" s="217"/>
      <c r="BBI1" s="217"/>
      <c r="BBJ1" s="217"/>
      <c r="BBK1" s="217"/>
      <c r="BBL1" s="217"/>
      <c r="BBM1" s="217"/>
      <c r="BBN1" s="217"/>
      <c r="BBO1" s="217"/>
      <c r="BBP1" s="217"/>
      <c r="BBQ1" s="217"/>
      <c r="BBR1" s="217"/>
      <c r="BBS1" s="217"/>
      <c r="BBT1" s="217"/>
      <c r="BBU1" s="217"/>
      <c r="BBV1" s="217"/>
      <c r="BBW1" s="217"/>
      <c r="BBX1" s="217"/>
      <c r="BBY1" s="217"/>
      <c r="BBZ1" s="217"/>
      <c r="BCA1" s="217"/>
      <c r="BCB1" s="217"/>
      <c r="BCC1" s="217"/>
      <c r="BCD1" s="217"/>
      <c r="BCE1" s="217"/>
      <c r="BCF1" s="217"/>
      <c r="BCG1" s="217"/>
      <c r="BCH1" s="217"/>
      <c r="BCI1" s="217"/>
      <c r="BCJ1" s="217"/>
      <c r="BCK1" s="217"/>
      <c r="BCL1" s="217"/>
      <c r="BCM1" s="217"/>
      <c r="BCN1" s="217"/>
      <c r="BCO1" s="217"/>
      <c r="BCP1" s="217"/>
      <c r="BCQ1" s="217"/>
      <c r="BCR1" s="217"/>
      <c r="BCS1" s="217"/>
      <c r="BCT1" s="217"/>
      <c r="BCU1" s="217"/>
      <c r="BCV1" s="217"/>
      <c r="BCW1" s="217"/>
      <c r="BCX1" s="217"/>
      <c r="BCY1" s="217"/>
      <c r="BCZ1" s="217"/>
      <c r="BDA1" s="217"/>
      <c r="BDB1" s="217"/>
      <c r="BDC1" s="217"/>
      <c r="BDD1" s="217"/>
      <c r="BDE1" s="217"/>
      <c r="BDF1" s="217"/>
      <c r="BDG1" s="217"/>
      <c r="BDH1" s="217"/>
      <c r="BDI1" s="217"/>
      <c r="BDJ1" s="217"/>
      <c r="BDK1" s="217"/>
      <c r="BDL1" s="217"/>
      <c r="BDM1" s="217"/>
      <c r="BDN1" s="217"/>
      <c r="BDO1" s="217"/>
      <c r="BDP1" s="217"/>
      <c r="BDQ1" s="217"/>
      <c r="BDR1" s="217"/>
      <c r="BDS1" s="217"/>
      <c r="BDT1" s="217"/>
      <c r="BDU1" s="217"/>
      <c r="BDV1" s="217"/>
      <c r="BDW1" s="217"/>
      <c r="BDX1" s="217"/>
      <c r="BDY1" s="217"/>
      <c r="BDZ1" s="217"/>
      <c r="BEA1" s="217"/>
      <c r="BEB1" s="217"/>
      <c r="BEC1" s="217"/>
      <c r="BED1" s="217"/>
      <c r="BEE1" s="217"/>
      <c r="BEF1" s="217"/>
      <c r="BEG1" s="217"/>
      <c r="BEH1" s="217"/>
      <c r="BEI1" s="217"/>
      <c r="BEJ1" s="217"/>
      <c r="BEK1" s="217"/>
      <c r="BEL1" s="217"/>
      <c r="BEM1" s="217"/>
      <c r="BEN1" s="217"/>
      <c r="BEO1" s="217"/>
      <c r="BEP1" s="217"/>
      <c r="BEQ1" s="217"/>
      <c r="BER1" s="217"/>
      <c r="BES1" s="217"/>
      <c r="BET1" s="217"/>
      <c r="BEU1" s="217"/>
      <c r="BEV1" s="217"/>
      <c r="BEW1" s="217"/>
      <c r="BEX1" s="217"/>
      <c r="BEY1" s="217"/>
      <c r="BEZ1" s="217"/>
      <c r="BFA1" s="217"/>
      <c r="BFB1" s="217"/>
      <c r="BFC1" s="217"/>
      <c r="BFD1" s="217"/>
      <c r="BFE1" s="217"/>
      <c r="BFF1" s="217"/>
      <c r="BFG1" s="217"/>
      <c r="BFH1" s="217"/>
      <c r="BFI1" s="217"/>
      <c r="BFJ1" s="217"/>
      <c r="BFK1" s="217"/>
      <c r="BFL1" s="217"/>
      <c r="BFM1" s="217"/>
      <c r="BFN1" s="217"/>
      <c r="BFO1" s="217"/>
      <c r="BFP1" s="217"/>
      <c r="BFQ1" s="217"/>
      <c r="BFR1" s="217"/>
      <c r="BFS1" s="217"/>
      <c r="BFT1" s="217"/>
      <c r="BFU1" s="217"/>
      <c r="BFV1" s="217"/>
      <c r="BFW1" s="217"/>
      <c r="BFX1" s="217"/>
      <c r="BFY1" s="217"/>
      <c r="BFZ1" s="217"/>
      <c r="BGA1" s="217"/>
      <c r="BGB1" s="217"/>
      <c r="BGC1" s="217"/>
      <c r="BGD1" s="217"/>
      <c r="BGE1" s="217"/>
      <c r="BGF1" s="217"/>
      <c r="BGG1" s="217"/>
      <c r="BGH1" s="217"/>
      <c r="BGI1" s="217"/>
      <c r="BGJ1" s="217"/>
      <c r="BGK1" s="217"/>
      <c r="BGL1" s="217"/>
      <c r="BGM1" s="217"/>
      <c r="BGN1" s="217"/>
      <c r="BGO1" s="217"/>
      <c r="BGP1" s="217"/>
      <c r="BGQ1" s="217"/>
      <c r="BGR1" s="217"/>
      <c r="BGS1" s="217"/>
      <c r="BGT1" s="217"/>
      <c r="BGU1" s="217"/>
      <c r="BGV1" s="217"/>
      <c r="BGW1" s="217"/>
      <c r="BGX1" s="217"/>
      <c r="BGY1" s="217"/>
      <c r="BGZ1" s="217"/>
      <c r="BHA1" s="217"/>
      <c r="BHB1" s="217"/>
      <c r="BHC1" s="217"/>
      <c r="BHD1" s="217"/>
      <c r="BHE1" s="217"/>
      <c r="BHF1" s="217"/>
      <c r="BHG1" s="217"/>
      <c r="BHH1" s="217"/>
      <c r="BHI1" s="217"/>
      <c r="BHJ1" s="217"/>
      <c r="BHK1" s="217"/>
      <c r="BHL1" s="217"/>
      <c r="BHM1" s="217"/>
      <c r="BHN1" s="217"/>
      <c r="BHO1" s="217"/>
      <c r="BHP1" s="217"/>
      <c r="BHQ1" s="217"/>
      <c r="BHR1" s="217"/>
      <c r="BHS1" s="217"/>
      <c r="BHT1" s="217"/>
      <c r="BHU1" s="217"/>
      <c r="BHV1" s="217"/>
      <c r="BHW1" s="217"/>
      <c r="BHX1" s="217"/>
      <c r="BHY1" s="217"/>
      <c r="BHZ1" s="217"/>
      <c r="BIA1" s="217"/>
      <c r="BIB1" s="217"/>
      <c r="BIC1" s="217"/>
      <c r="BID1" s="217"/>
      <c r="BIE1" s="217"/>
      <c r="BIF1" s="217"/>
      <c r="BIG1" s="217"/>
      <c r="BIH1" s="217"/>
      <c r="BII1" s="217"/>
      <c r="BIJ1" s="217"/>
      <c r="BIK1" s="217"/>
      <c r="BIL1" s="217"/>
      <c r="BIM1" s="217"/>
      <c r="BIN1" s="217"/>
      <c r="BIO1" s="217"/>
      <c r="BIP1" s="217"/>
      <c r="BIQ1" s="217"/>
      <c r="BIR1" s="217"/>
      <c r="BIS1" s="217"/>
      <c r="BIT1" s="217"/>
      <c r="BIU1" s="217"/>
      <c r="BIV1" s="217"/>
      <c r="BIW1" s="217"/>
      <c r="BIX1" s="217"/>
      <c r="BIY1" s="217"/>
      <c r="BIZ1" s="217"/>
      <c r="BJA1" s="217"/>
      <c r="BJB1" s="217"/>
      <c r="BJC1" s="217"/>
      <c r="BJD1" s="217"/>
      <c r="BJE1" s="217"/>
      <c r="BJF1" s="217"/>
      <c r="BJG1" s="217"/>
      <c r="BJH1" s="217"/>
      <c r="BJI1" s="217"/>
      <c r="BJJ1" s="217"/>
      <c r="BJK1" s="217"/>
      <c r="BJL1" s="217"/>
      <c r="BJM1" s="217"/>
      <c r="BJN1" s="217"/>
      <c r="BJO1" s="217"/>
      <c r="BJP1" s="217"/>
      <c r="BJQ1" s="217"/>
      <c r="BJR1" s="217"/>
      <c r="BJS1" s="217"/>
      <c r="BJT1" s="217"/>
      <c r="BJU1" s="217"/>
      <c r="BJV1" s="217"/>
      <c r="BJW1" s="217"/>
      <c r="BJX1" s="217"/>
      <c r="BJY1" s="217"/>
      <c r="BJZ1" s="217"/>
      <c r="BKA1" s="217"/>
      <c r="BKB1" s="217"/>
      <c r="BKC1" s="217"/>
      <c r="BKD1" s="217"/>
      <c r="BKE1" s="217"/>
      <c r="BKF1" s="217"/>
      <c r="BKG1" s="217"/>
      <c r="BKH1" s="217"/>
      <c r="BKI1" s="217"/>
      <c r="BKJ1" s="217"/>
      <c r="BKK1" s="217"/>
      <c r="BKL1" s="217"/>
      <c r="BKM1" s="217"/>
      <c r="BKN1" s="217"/>
      <c r="BKO1" s="217"/>
      <c r="BKP1" s="217"/>
      <c r="BKQ1" s="217"/>
      <c r="BKR1" s="217"/>
      <c r="BKS1" s="217"/>
      <c r="BKT1" s="217"/>
      <c r="BKU1" s="217"/>
      <c r="BKV1" s="217"/>
      <c r="BKW1" s="217"/>
      <c r="BKX1" s="217"/>
      <c r="BKY1" s="217"/>
      <c r="BKZ1" s="217"/>
      <c r="BLA1" s="217"/>
      <c r="BLB1" s="217"/>
      <c r="BLC1" s="217"/>
      <c r="BLD1" s="217"/>
      <c r="BLE1" s="217"/>
      <c r="BLF1" s="217"/>
      <c r="BLG1" s="217"/>
      <c r="BLH1" s="217"/>
      <c r="BLI1" s="217"/>
      <c r="BLJ1" s="217"/>
      <c r="BLK1" s="217"/>
      <c r="BLL1" s="217"/>
      <c r="BLM1" s="217"/>
      <c r="BLN1" s="217"/>
      <c r="BLO1" s="217"/>
      <c r="BLP1" s="217"/>
      <c r="BLQ1" s="217"/>
      <c r="BLR1" s="217"/>
      <c r="BLS1" s="217"/>
      <c r="BLT1" s="217"/>
      <c r="BLU1" s="217"/>
      <c r="BLV1" s="217"/>
      <c r="BLW1" s="217"/>
      <c r="BLX1" s="217"/>
      <c r="BLY1" s="217"/>
      <c r="BLZ1" s="217"/>
      <c r="BMA1" s="217"/>
      <c r="BMB1" s="217"/>
      <c r="BMC1" s="217"/>
      <c r="BMD1" s="217"/>
      <c r="BME1" s="217"/>
      <c r="BMF1" s="217"/>
      <c r="BMG1" s="217"/>
      <c r="BMH1" s="217"/>
      <c r="BMI1" s="217"/>
      <c r="BMJ1" s="217"/>
      <c r="BMK1" s="217"/>
      <c r="BML1" s="217"/>
      <c r="BMM1" s="217"/>
      <c r="BMN1" s="217"/>
      <c r="BMO1" s="217"/>
      <c r="BMP1" s="217"/>
      <c r="BMQ1" s="217"/>
      <c r="BMR1" s="217"/>
      <c r="BMS1" s="217"/>
      <c r="BMT1" s="217"/>
      <c r="BMU1" s="217"/>
      <c r="BMV1" s="217"/>
      <c r="BMW1" s="217"/>
      <c r="BMX1" s="217"/>
      <c r="BMY1" s="217"/>
      <c r="BMZ1" s="217"/>
      <c r="BNA1" s="217"/>
      <c r="BNB1" s="217"/>
      <c r="BNC1" s="217"/>
      <c r="BND1" s="217"/>
      <c r="BNE1" s="217"/>
      <c r="BNF1" s="217"/>
      <c r="BNG1" s="217"/>
      <c r="BNH1" s="217"/>
      <c r="BNI1" s="217"/>
      <c r="BNJ1" s="217"/>
      <c r="BNK1" s="217"/>
      <c r="BNL1" s="217"/>
      <c r="BNM1" s="217"/>
      <c r="BNN1" s="217"/>
      <c r="BNO1" s="217"/>
      <c r="BNP1" s="217"/>
      <c r="BNQ1" s="217"/>
      <c r="BNR1" s="217"/>
      <c r="BNS1" s="217"/>
      <c r="BNT1" s="217"/>
      <c r="BNU1" s="217"/>
      <c r="BNV1" s="217"/>
      <c r="BNW1" s="217"/>
      <c r="BNX1" s="217"/>
      <c r="BNY1" s="217"/>
      <c r="BNZ1" s="217"/>
      <c r="BOA1" s="217"/>
      <c r="BOB1" s="217"/>
      <c r="BOC1" s="217"/>
      <c r="BOD1" s="217"/>
      <c r="BOE1" s="217"/>
      <c r="BOF1" s="217"/>
      <c r="BOG1" s="217"/>
      <c r="BOH1" s="217"/>
      <c r="BOI1" s="217"/>
      <c r="BOJ1" s="217"/>
      <c r="BOK1" s="217"/>
      <c r="BOL1" s="217"/>
      <c r="BOM1" s="217"/>
      <c r="BON1" s="217"/>
      <c r="BOO1" s="217"/>
      <c r="BOP1" s="217"/>
      <c r="BOQ1" s="217"/>
      <c r="BOR1" s="217"/>
      <c r="BOS1" s="217"/>
      <c r="BOT1" s="217"/>
      <c r="BOU1" s="217"/>
      <c r="BOV1" s="217"/>
      <c r="BOW1" s="217"/>
      <c r="BOX1" s="217"/>
      <c r="BOY1" s="217"/>
      <c r="BOZ1" s="217"/>
      <c r="BPA1" s="217"/>
      <c r="BPB1" s="217"/>
      <c r="BPC1" s="217"/>
      <c r="BPD1" s="217"/>
      <c r="BPE1" s="217"/>
      <c r="BPF1" s="217"/>
      <c r="BPG1" s="217"/>
      <c r="BPH1" s="217"/>
      <c r="BPI1" s="217"/>
      <c r="BPJ1" s="217"/>
      <c r="BPK1" s="217"/>
      <c r="BPL1" s="217"/>
      <c r="BPM1" s="217"/>
      <c r="BPN1" s="217"/>
      <c r="BPO1" s="217"/>
      <c r="BPP1" s="217"/>
      <c r="BPQ1" s="217"/>
      <c r="BPR1" s="217"/>
      <c r="BPS1" s="217"/>
      <c r="BPT1" s="217"/>
      <c r="BPU1" s="217"/>
      <c r="BPV1" s="217"/>
      <c r="BPW1" s="217"/>
      <c r="BPX1" s="217"/>
      <c r="BPY1" s="217"/>
      <c r="BPZ1" s="217"/>
      <c r="BQA1" s="217"/>
      <c r="BQB1" s="217"/>
      <c r="BQC1" s="217"/>
      <c r="BQD1" s="217"/>
      <c r="BQE1" s="217"/>
      <c r="BQF1" s="217"/>
      <c r="BQG1" s="217"/>
      <c r="BQH1" s="217"/>
      <c r="BQI1" s="217"/>
      <c r="BQJ1" s="217"/>
      <c r="BQK1" s="217"/>
      <c r="BQL1" s="217"/>
      <c r="BQM1" s="217"/>
      <c r="BQN1" s="217"/>
      <c r="BQO1" s="217"/>
      <c r="BQP1" s="217"/>
      <c r="BQQ1" s="217"/>
      <c r="BQR1" s="217"/>
      <c r="BQS1" s="217"/>
      <c r="BQT1" s="217"/>
      <c r="BQU1" s="217"/>
      <c r="BQV1" s="217"/>
      <c r="BQW1" s="217"/>
      <c r="BQX1" s="217"/>
      <c r="BQY1" s="217"/>
      <c r="BQZ1" s="217"/>
      <c r="BRA1" s="217"/>
      <c r="BRB1" s="217"/>
      <c r="BRC1" s="217"/>
      <c r="BRD1" s="217"/>
      <c r="BRE1" s="217"/>
      <c r="BRF1" s="217"/>
      <c r="BRG1" s="217"/>
      <c r="BRH1" s="217"/>
      <c r="BRI1" s="217"/>
      <c r="BRJ1" s="217"/>
      <c r="BRK1" s="217"/>
      <c r="BRL1" s="217"/>
      <c r="BRM1" s="217"/>
      <c r="BRN1" s="217"/>
      <c r="BRO1" s="217"/>
      <c r="BRP1" s="217"/>
      <c r="BRQ1" s="217"/>
      <c r="BRR1" s="217"/>
      <c r="BRS1" s="217"/>
      <c r="BRT1" s="217"/>
      <c r="BRU1" s="217"/>
      <c r="BRV1" s="217"/>
      <c r="BRW1" s="217"/>
      <c r="BRX1" s="217"/>
      <c r="BRY1" s="217"/>
      <c r="BRZ1" s="217"/>
      <c r="BSA1" s="217"/>
      <c r="BSB1" s="217"/>
      <c r="BSC1" s="217"/>
      <c r="BSD1" s="217"/>
      <c r="BSE1" s="217"/>
      <c r="BSF1" s="217"/>
      <c r="BSG1" s="217"/>
      <c r="BSH1" s="217"/>
      <c r="BSI1" s="217"/>
      <c r="BSJ1" s="217"/>
      <c r="BSK1" s="217"/>
      <c r="BSL1" s="217"/>
      <c r="BSM1" s="217"/>
      <c r="BSN1" s="217"/>
      <c r="BSO1" s="217"/>
      <c r="BSP1" s="217"/>
      <c r="BSQ1" s="217"/>
      <c r="BSR1" s="217"/>
      <c r="BSS1" s="217"/>
      <c r="BST1" s="217"/>
      <c r="BSU1" s="217"/>
      <c r="BSV1" s="217"/>
      <c r="BSW1" s="217"/>
      <c r="BSX1" s="217"/>
      <c r="BSY1" s="217"/>
      <c r="BSZ1" s="217"/>
      <c r="BTA1" s="217"/>
      <c r="BTB1" s="217"/>
      <c r="BTC1" s="217"/>
      <c r="BTD1" s="217"/>
      <c r="BTE1" s="217"/>
      <c r="BTF1" s="217"/>
      <c r="BTG1" s="217"/>
      <c r="BTH1" s="217"/>
      <c r="BTI1" s="217"/>
      <c r="BTJ1" s="217"/>
      <c r="BTK1" s="217"/>
      <c r="BTL1" s="217"/>
      <c r="BTM1" s="217"/>
      <c r="BTN1" s="217"/>
      <c r="BTO1" s="217"/>
      <c r="BTP1" s="217"/>
      <c r="BTQ1" s="217"/>
      <c r="BTR1" s="217"/>
      <c r="BTS1" s="217"/>
      <c r="BTT1" s="217"/>
      <c r="BTU1" s="217"/>
      <c r="BTV1" s="217"/>
      <c r="BTW1" s="217"/>
      <c r="BTX1" s="217"/>
      <c r="BTY1" s="217"/>
      <c r="BTZ1" s="217"/>
      <c r="BUA1" s="217"/>
      <c r="BUB1" s="217"/>
      <c r="BUC1" s="217"/>
      <c r="BUD1" s="217"/>
      <c r="BUE1" s="217"/>
      <c r="BUF1" s="217"/>
      <c r="BUG1" s="217"/>
      <c r="BUH1" s="217"/>
      <c r="BUI1" s="217"/>
      <c r="BUJ1" s="217"/>
      <c r="BUK1" s="217"/>
      <c r="BUL1" s="217"/>
      <c r="BUM1" s="217"/>
      <c r="BUN1" s="217"/>
      <c r="BUO1" s="217"/>
      <c r="BUP1" s="217"/>
      <c r="BUQ1" s="217"/>
      <c r="BUR1" s="217"/>
      <c r="BUS1" s="217"/>
      <c r="BUT1" s="217"/>
      <c r="BUU1" s="217"/>
      <c r="BUV1" s="217"/>
      <c r="BUW1" s="217"/>
      <c r="BUX1" s="217"/>
      <c r="BUY1" s="217"/>
      <c r="BUZ1" s="217"/>
      <c r="BVA1" s="217"/>
      <c r="BVB1" s="217"/>
      <c r="BVC1" s="217"/>
      <c r="BVD1" s="217"/>
      <c r="BVE1" s="217"/>
      <c r="BVF1" s="217"/>
      <c r="BVG1" s="217"/>
      <c r="BVH1" s="217"/>
      <c r="BVI1" s="217"/>
      <c r="BVJ1" s="217"/>
      <c r="BVK1" s="217"/>
      <c r="BVL1" s="217"/>
      <c r="BVM1" s="217"/>
      <c r="BVN1" s="217"/>
      <c r="BVO1" s="217"/>
      <c r="BVP1" s="217"/>
      <c r="BVQ1" s="217"/>
      <c r="BVR1" s="217"/>
      <c r="BVS1" s="217"/>
      <c r="BVT1" s="217"/>
      <c r="BVU1" s="217"/>
      <c r="BVV1" s="217"/>
      <c r="BVW1" s="217"/>
      <c r="BVX1" s="217"/>
      <c r="BVY1" s="217"/>
      <c r="BVZ1" s="217"/>
      <c r="BWA1" s="217"/>
      <c r="BWB1" s="217"/>
      <c r="BWC1" s="217"/>
      <c r="BWD1" s="217"/>
      <c r="BWE1" s="217"/>
      <c r="BWF1" s="217"/>
      <c r="BWG1" s="217"/>
      <c r="BWH1" s="217"/>
      <c r="BWI1" s="217"/>
      <c r="BWJ1" s="217"/>
      <c r="BWK1" s="217"/>
      <c r="BWL1" s="217"/>
      <c r="BWM1" s="217"/>
      <c r="BWN1" s="217"/>
      <c r="BWO1" s="217"/>
      <c r="BWP1" s="217"/>
      <c r="BWQ1" s="217"/>
      <c r="BWR1" s="217"/>
      <c r="BWS1" s="217"/>
      <c r="BWT1" s="217"/>
      <c r="BWU1" s="217"/>
      <c r="BWV1" s="217"/>
      <c r="BWW1" s="217"/>
      <c r="BWX1" s="217"/>
      <c r="BWY1" s="217"/>
      <c r="BWZ1" s="217"/>
      <c r="BXA1" s="217"/>
      <c r="BXB1" s="217"/>
      <c r="BXC1" s="217"/>
      <c r="BXD1" s="217"/>
      <c r="BXE1" s="217"/>
      <c r="BXF1" s="217"/>
      <c r="BXG1" s="217"/>
      <c r="BXH1" s="217"/>
      <c r="BXI1" s="217"/>
      <c r="BXJ1" s="217"/>
      <c r="BXK1" s="217"/>
      <c r="BXL1" s="217"/>
      <c r="BXM1" s="217"/>
      <c r="BXN1" s="217"/>
      <c r="BXO1" s="217"/>
      <c r="BXP1" s="217"/>
      <c r="BXQ1" s="217"/>
      <c r="BXR1" s="217"/>
      <c r="BXS1" s="217"/>
      <c r="BXT1" s="217"/>
      <c r="BXU1" s="217"/>
      <c r="BXV1" s="217"/>
      <c r="BXW1" s="217"/>
      <c r="BXX1" s="217"/>
      <c r="BXY1" s="217"/>
      <c r="BXZ1" s="217"/>
      <c r="BYA1" s="217"/>
      <c r="BYB1" s="217"/>
      <c r="BYC1" s="217"/>
      <c r="BYD1" s="217"/>
      <c r="BYE1" s="217"/>
      <c r="BYF1" s="217"/>
      <c r="BYG1" s="217"/>
      <c r="BYH1" s="217"/>
      <c r="BYI1" s="217"/>
      <c r="BYJ1" s="217"/>
      <c r="BYK1" s="217"/>
      <c r="BYL1" s="217"/>
      <c r="BYM1" s="217"/>
      <c r="BYN1" s="217"/>
      <c r="BYO1" s="217"/>
      <c r="BYP1" s="217"/>
      <c r="BYQ1" s="217"/>
      <c r="BYR1" s="217"/>
      <c r="BYS1" s="217"/>
      <c r="BYT1" s="217"/>
      <c r="BYU1" s="217"/>
      <c r="BYV1" s="217"/>
      <c r="BYW1" s="217"/>
      <c r="BYX1" s="217"/>
      <c r="BYY1" s="217"/>
      <c r="BYZ1" s="217"/>
      <c r="BZA1" s="217"/>
      <c r="BZB1" s="217"/>
      <c r="BZC1" s="217"/>
      <c r="BZD1" s="217"/>
      <c r="BZE1" s="217"/>
      <c r="BZF1" s="217"/>
      <c r="BZG1" s="217"/>
      <c r="BZH1" s="217"/>
      <c r="BZI1" s="217"/>
      <c r="BZJ1" s="217"/>
      <c r="BZK1" s="217"/>
      <c r="BZL1" s="217"/>
      <c r="BZM1" s="217"/>
      <c r="BZN1" s="217"/>
      <c r="BZO1" s="217"/>
      <c r="BZP1" s="217"/>
      <c r="BZQ1" s="217"/>
      <c r="BZR1" s="217"/>
      <c r="BZS1" s="217"/>
      <c r="BZT1" s="217"/>
      <c r="BZU1" s="217"/>
      <c r="BZV1" s="217"/>
      <c r="BZW1" s="217"/>
      <c r="BZX1" s="217"/>
      <c r="BZY1" s="217"/>
      <c r="BZZ1" s="217"/>
      <c r="CAA1" s="217"/>
      <c r="CAB1" s="217"/>
      <c r="CAC1" s="217"/>
      <c r="CAD1" s="217"/>
      <c r="CAE1" s="217"/>
      <c r="CAF1" s="217"/>
      <c r="CAG1" s="217"/>
      <c r="CAH1" s="217"/>
      <c r="CAI1" s="217"/>
      <c r="CAJ1" s="217"/>
      <c r="CAK1" s="217"/>
      <c r="CAL1" s="217"/>
      <c r="CAM1" s="217"/>
      <c r="CAN1" s="217"/>
      <c r="CAO1" s="217"/>
      <c r="CAP1" s="217"/>
      <c r="CAQ1" s="217"/>
      <c r="CAR1" s="217"/>
      <c r="CAS1" s="217"/>
      <c r="CAT1" s="217"/>
      <c r="CAU1" s="217"/>
      <c r="CAV1" s="217"/>
      <c r="CAW1" s="217"/>
      <c r="CAX1" s="217"/>
      <c r="CAY1" s="217"/>
      <c r="CAZ1" s="217"/>
      <c r="CBA1" s="217"/>
      <c r="CBB1" s="217"/>
      <c r="CBC1" s="217"/>
      <c r="CBD1" s="217"/>
      <c r="CBE1" s="217"/>
      <c r="CBF1" s="217"/>
      <c r="CBG1" s="217"/>
      <c r="CBH1" s="217"/>
      <c r="CBI1" s="217"/>
      <c r="CBJ1" s="217"/>
      <c r="CBK1" s="217"/>
      <c r="CBL1" s="217"/>
      <c r="CBM1" s="217"/>
      <c r="CBN1" s="217"/>
      <c r="CBO1" s="217"/>
      <c r="CBP1" s="217"/>
      <c r="CBQ1" s="217"/>
      <c r="CBR1" s="217"/>
      <c r="CBS1" s="217"/>
      <c r="CBT1" s="217"/>
      <c r="CBU1" s="217"/>
      <c r="CBV1" s="217"/>
      <c r="CBW1" s="217"/>
      <c r="CBX1" s="217"/>
      <c r="CBY1" s="217"/>
      <c r="CBZ1" s="217"/>
      <c r="CCA1" s="217"/>
      <c r="CCB1" s="217"/>
      <c r="CCC1" s="217"/>
      <c r="CCD1" s="217"/>
      <c r="CCE1" s="217"/>
      <c r="CCF1" s="217"/>
      <c r="CCG1" s="217"/>
      <c r="CCH1" s="217"/>
      <c r="CCI1" s="217"/>
      <c r="CCJ1" s="217"/>
      <c r="CCK1" s="217"/>
      <c r="CCL1" s="217"/>
      <c r="CCM1" s="217"/>
      <c r="CCN1" s="217"/>
      <c r="CCO1" s="217"/>
      <c r="CCP1" s="217"/>
      <c r="CCQ1" s="217"/>
      <c r="CCR1" s="217"/>
      <c r="CCS1" s="217"/>
      <c r="CCT1" s="217"/>
      <c r="CCU1" s="217"/>
      <c r="CCV1" s="217"/>
      <c r="CCW1" s="217"/>
      <c r="CCX1" s="217"/>
      <c r="CCY1" s="217"/>
      <c r="CCZ1" s="217"/>
      <c r="CDA1" s="217"/>
      <c r="CDB1" s="217"/>
      <c r="CDC1" s="217"/>
      <c r="CDD1" s="217"/>
      <c r="CDE1" s="217"/>
      <c r="CDF1" s="217"/>
      <c r="CDG1" s="217"/>
      <c r="CDH1" s="217"/>
      <c r="CDI1" s="217"/>
      <c r="CDJ1" s="217"/>
      <c r="CDK1" s="217"/>
      <c r="CDL1" s="217"/>
      <c r="CDM1" s="217"/>
      <c r="CDN1" s="217"/>
      <c r="CDO1" s="217"/>
      <c r="CDP1" s="217"/>
      <c r="CDQ1" s="217"/>
      <c r="CDR1" s="217"/>
      <c r="CDS1" s="217"/>
      <c r="CDT1" s="217"/>
      <c r="CDU1" s="217"/>
      <c r="CDV1" s="217"/>
      <c r="CDW1" s="217"/>
      <c r="CDX1" s="217"/>
      <c r="CDY1" s="217"/>
      <c r="CDZ1" s="217"/>
      <c r="CEA1" s="217"/>
      <c r="CEB1" s="217"/>
      <c r="CEC1" s="217"/>
      <c r="CED1" s="217"/>
      <c r="CEE1" s="217"/>
      <c r="CEF1" s="217"/>
      <c r="CEG1" s="217"/>
      <c r="CEH1" s="217"/>
      <c r="CEI1" s="217"/>
      <c r="CEJ1" s="217"/>
      <c r="CEK1" s="217"/>
      <c r="CEL1" s="217"/>
      <c r="CEM1" s="217"/>
      <c r="CEN1" s="217"/>
      <c r="CEO1" s="217"/>
      <c r="CEP1" s="217"/>
      <c r="CEQ1" s="217"/>
      <c r="CER1" s="217"/>
      <c r="CES1" s="217"/>
      <c r="CET1" s="217"/>
      <c r="CEU1" s="217"/>
      <c r="CEV1" s="217"/>
      <c r="CEW1" s="217"/>
      <c r="CEX1" s="217"/>
      <c r="CEY1" s="217"/>
      <c r="CEZ1" s="217"/>
      <c r="CFA1" s="217"/>
      <c r="CFB1" s="217"/>
      <c r="CFC1" s="217"/>
      <c r="CFD1" s="217"/>
      <c r="CFE1" s="217"/>
      <c r="CFF1" s="217"/>
      <c r="CFG1" s="217"/>
      <c r="CFH1" s="217"/>
      <c r="CFI1" s="217"/>
      <c r="CFJ1" s="217"/>
      <c r="CFK1" s="217"/>
      <c r="CFL1" s="217"/>
      <c r="CFM1" s="217"/>
      <c r="CFN1" s="217"/>
      <c r="CFO1" s="217"/>
      <c r="CFP1" s="217"/>
      <c r="CFQ1" s="217"/>
      <c r="CFR1" s="217"/>
      <c r="CFS1" s="217"/>
      <c r="CFT1" s="217"/>
      <c r="CFU1" s="217"/>
      <c r="CFV1" s="217"/>
      <c r="CFW1" s="217"/>
      <c r="CFX1" s="217"/>
      <c r="CFY1" s="217"/>
      <c r="CFZ1" s="217"/>
      <c r="CGA1" s="217"/>
      <c r="CGB1" s="217"/>
      <c r="CGC1" s="217"/>
      <c r="CGD1" s="217"/>
      <c r="CGE1" s="217"/>
      <c r="CGF1" s="217"/>
      <c r="CGG1" s="217"/>
      <c r="CGH1" s="217"/>
      <c r="CGI1" s="217"/>
      <c r="CGJ1" s="217"/>
      <c r="CGK1" s="217"/>
      <c r="CGL1" s="217"/>
      <c r="CGM1" s="217"/>
      <c r="CGN1" s="217"/>
      <c r="CGO1" s="217"/>
      <c r="CGP1" s="217"/>
      <c r="CGQ1" s="217"/>
      <c r="CGR1" s="217"/>
      <c r="CGS1" s="217"/>
      <c r="CGT1" s="217"/>
      <c r="CGU1" s="217"/>
      <c r="CGV1" s="217"/>
      <c r="CGW1" s="217"/>
      <c r="CGX1" s="217"/>
      <c r="CGY1" s="217"/>
      <c r="CGZ1" s="217"/>
      <c r="CHA1" s="217"/>
      <c r="CHB1" s="217"/>
      <c r="CHC1" s="217"/>
      <c r="CHD1" s="217"/>
      <c r="CHE1" s="217"/>
      <c r="CHF1" s="217"/>
      <c r="CHG1" s="217"/>
      <c r="CHH1" s="217"/>
      <c r="CHI1" s="217"/>
      <c r="CHJ1" s="217"/>
      <c r="CHK1" s="217"/>
      <c r="CHL1" s="217"/>
      <c r="CHM1" s="217"/>
      <c r="CHN1" s="217"/>
      <c r="CHO1" s="217"/>
      <c r="CHP1" s="217"/>
      <c r="CHQ1" s="217"/>
      <c r="CHR1" s="217"/>
      <c r="CHS1" s="217"/>
      <c r="CHT1" s="217"/>
      <c r="CHU1" s="217"/>
      <c r="CHV1" s="217"/>
      <c r="CHW1" s="217"/>
      <c r="CHX1" s="217"/>
      <c r="CHY1" s="217"/>
      <c r="CHZ1" s="217"/>
      <c r="CIA1" s="217"/>
      <c r="CIB1" s="217"/>
      <c r="CIC1" s="217"/>
      <c r="CID1" s="217"/>
      <c r="CIE1" s="217"/>
      <c r="CIF1" s="217"/>
      <c r="CIG1" s="217"/>
      <c r="CIH1" s="217"/>
      <c r="CII1" s="217"/>
      <c r="CIJ1" s="217"/>
      <c r="CIK1" s="217"/>
      <c r="CIL1" s="217"/>
      <c r="CIM1" s="217"/>
      <c r="CIN1" s="217"/>
      <c r="CIO1" s="217"/>
      <c r="CIP1" s="217"/>
      <c r="CIQ1" s="217"/>
      <c r="CIR1" s="217"/>
      <c r="CIS1" s="217"/>
      <c r="CIT1" s="217"/>
      <c r="CIU1" s="217"/>
      <c r="CIV1" s="217"/>
      <c r="CIW1" s="217"/>
      <c r="CIX1" s="217"/>
      <c r="CIY1" s="217"/>
      <c r="CIZ1" s="217"/>
      <c r="CJA1" s="217"/>
      <c r="CJB1" s="217"/>
      <c r="CJC1" s="217"/>
      <c r="CJD1" s="217"/>
      <c r="CJE1" s="217"/>
      <c r="CJF1" s="217"/>
      <c r="CJG1" s="217"/>
      <c r="CJH1" s="217"/>
      <c r="CJI1" s="217"/>
      <c r="CJJ1" s="217"/>
      <c r="CJK1" s="217"/>
      <c r="CJL1" s="217"/>
      <c r="CJM1" s="217"/>
      <c r="CJN1" s="217"/>
      <c r="CJO1" s="217"/>
      <c r="CJP1" s="217"/>
      <c r="CJQ1" s="217"/>
      <c r="CJR1" s="217"/>
      <c r="CJS1" s="217"/>
      <c r="CJT1" s="217"/>
      <c r="CJU1" s="217"/>
      <c r="CJV1" s="217"/>
      <c r="CJW1" s="217"/>
      <c r="CJX1" s="217"/>
      <c r="CJY1" s="217"/>
      <c r="CJZ1" s="217"/>
      <c r="CKA1" s="217"/>
      <c r="CKB1" s="217"/>
      <c r="CKC1" s="217"/>
      <c r="CKD1" s="217"/>
      <c r="CKE1" s="217"/>
      <c r="CKF1" s="217"/>
      <c r="CKG1" s="217"/>
      <c r="CKH1" s="217"/>
      <c r="CKI1" s="217"/>
      <c r="CKJ1" s="217"/>
      <c r="CKK1" s="217"/>
      <c r="CKL1" s="217"/>
      <c r="CKM1" s="217"/>
      <c r="CKN1" s="217"/>
      <c r="CKO1" s="217"/>
      <c r="CKP1" s="217"/>
      <c r="CKQ1" s="217"/>
      <c r="CKR1" s="217"/>
      <c r="CKS1" s="217"/>
      <c r="CKT1" s="217"/>
      <c r="CKU1" s="217"/>
      <c r="CKV1" s="217"/>
      <c r="CKW1" s="217"/>
      <c r="CKX1" s="217"/>
      <c r="CKY1" s="217"/>
      <c r="CKZ1" s="217"/>
      <c r="CLA1" s="217"/>
      <c r="CLB1" s="217"/>
      <c r="CLC1" s="217"/>
      <c r="CLD1" s="217"/>
      <c r="CLE1" s="217"/>
      <c r="CLF1" s="217"/>
      <c r="CLG1" s="217"/>
      <c r="CLH1" s="217"/>
      <c r="CLI1" s="217"/>
      <c r="CLJ1" s="217"/>
      <c r="CLK1" s="217"/>
      <c r="CLL1" s="217"/>
      <c r="CLM1" s="217"/>
      <c r="CLN1" s="217"/>
      <c r="CLO1" s="217"/>
      <c r="CLP1" s="217"/>
      <c r="CLQ1" s="217"/>
      <c r="CLR1" s="217"/>
      <c r="CLS1" s="217"/>
      <c r="CLT1" s="217"/>
      <c r="CLU1" s="217"/>
      <c r="CLV1" s="217"/>
      <c r="CLW1" s="217"/>
      <c r="CLX1" s="217"/>
      <c r="CLY1" s="217"/>
      <c r="CLZ1" s="217"/>
      <c r="CMA1" s="217"/>
      <c r="CMB1" s="217"/>
      <c r="CMC1" s="217"/>
      <c r="CMD1" s="217"/>
      <c r="CME1" s="217"/>
      <c r="CMF1" s="217"/>
      <c r="CMG1" s="217"/>
      <c r="CMH1" s="217"/>
      <c r="CMI1" s="217"/>
      <c r="CMJ1" s="217"/>
      <c r="CMK1" s="217"/>
      <c r="CML1" s="217"/>
      <c r="CMM1" s="217"/>
      <c r="CMN1" s="217"/>
      <c r="CMO1" s="217"/>
      <c r="CMP1" s="217"/>
      <c r="CMQ1" s="217"/>
      <c r="CMR1" s="217"/>
      <c r="CMS1" s="217"/>
      <c r="CMT1" s="217"/>
      <c r="CMU1" s="217"/>
      <c r="CMV1" s="217"/>
      <c r="CMW1" s="217"/>
      <c r="CMX1" s="217"/>
      <c r="CMY1" s="217"/>
      <c r="CMZ1" s="217"/>
      <c r="CNA1" s="217"/>
      <c r="CNB1" s="217"/>
      <c r="CNC1" s="217"/>
      <c r="CND1" s="217"/>
      <c r="CNE1" s="217"/>
      <c r="CNF1" s="217"/>
      <c r="CNG1" s="217"/>
      <c r="CNH1" s="217"/>
      <c r="CNI1" s="217"/>
      <c r="CNJ1" s="217"/>
      <c r="CNK1" s="217"/>
      <c r="CNL1" s="217"/>
      <c r="CNM1" s="217"/>
      <c r="CNN1" s="217"/>
      <c r="CNO1" s="217"/>
      <c r="CNP1" s="217"/>
      <c r="CNQ1" s="217"/>
      <c r="CNR1" s="217"/>
      <c r="CNS1" s="217"/>
      <c r="CNT1" s="217"/>
      <c r="CNU1" s="217"/>
      <c r="CNV1" s="217"/>
      <c r="CNW1" s="217"/>
      <c r="CNX1" s="217"/>
      <c r="CNY1" s="217"/>
      <c r="CNZ1" s="217"/>
      <c r="COA1" s="217"/>
      <c r="COB1" s="217"/>
      <c r="COC1" s="217"/>
      <c r="COD1" s="217"/>
      <c r="COE1" s="217"/>
      <c r="COF1" s="217"/>
      <c r="COG1" s="217"/>
      <c r="COH1" s="217"/>
      <c r="COI1" s="217"/>
      <c r="COJ1" s="217"/>
      <c r="COK1" s="217"/>
      <c r="COL1" s="217"/>
      <c r="COM1" s="217"/>
      <c r="CON1" s="217"/>
      <c r="COO1" s="217"/>
      <c r="COP1" s="217"/>
      <c r="COQ1" s="217"/>
      <c r="COR1" s="217"/>
      <c r="COS1" s="217"/>
      <c r="COT1" s="217"/>
      <c r="COU1" s="217"/>
      <c r="COV1" s="217"/>
      <c r="COW1" s="217"/>
      <c r="COX1" s="217"/>
      <c r="COY1" s="217"/>
      <c r="COZ1" s="217"/>
      <c r="CPA1" s="217"/>
      <c r="CPB1" s="217"/>
      <c r="CPC1" s="217"/>
      <c r="CPD1" s="217"/>
      <c r="CPE1" s="217"/>
      <c r="CPF1" s="217"/>
      <c r="CPG1" s="217"/>
      <c r="CPH1" s="217"/>
      <c r="CPI1" s="217"/>
      <c r="CPJ1" s="217"/>
      <c r="CPK1" s="217"/>
      <c r="CPL1" s="217"/>
      <c r="CPM1" s="217"/>
      <c r="CPN1" s="217"/>
      <c r="CPO1" s="217"/>
      <c r="CPP1" s="217"/>
      <c r="CPQ1" s="217"/>
      <c r="CPR1" s="217"/>
      <c r="CPS1" s="217"/>
      <c r="CPT1" s="217"/>
      <c r="CPU1" s="217"/>
      <c r="CPV1" s="217"/>
      <c r="CPW1" s="217"/>
      <c r="CPX1" s="217"/>
      <c r="CPY1" s="217"/>
      <c r="CPZ1" s="217"/>
      <c r="CQA1" s="217"/>
      <c r="CQB1" s="217"/>
      <c r="CQC1" s="217"/>
      <c r="CQD1" s="217"/>
      <c r="CQE1" s="217"/>
      <c r="CQF1" s="217"/>
      <c r="CQG1" s="217"/>
      <c r="CQH1" s="217"/>
      <c r="CQI1" s="217"/>
      <c r="CQJ1" s="217"/>
      <c r="CQK1" s="217"/>
      <c r="CQL1" s="217"/>
      <c r="CQM1" s="217"/>
      <c r="CQN1" s="217"/>
      <c r="CQO1" s="217"/>
      <c r="CQP1" s="217"/>
      <c r="CQQ1" s="217"/>
      <c r="CQR1" s="217"/>
      <c r="CQS1" s="217"/>
      <c r="CQT1" s="217"/>
      <c r="CQU1" s="217"/>
      <c r="CQV1" s="217"/>
      <c r="CQW1" s="217"/>
      <c r="CQX1" s="217"/>
      <c r="CQY1" s="217"/>
      <c r="CQZ1" s="217"/>
      <c r="CRA1" s="217"/>
      <c r="CRB1" s="217"/>
      <c r="CRC1" s="217"/>
      <c r="CRD1" s="217"/>
      <c r="CRE1" s="217"/>
      <c r="CRF1" s="217"/>
      <c r="CRG1" s="217"/>
      <c r="CRH1" s="217"/>
      <c r="CRI1" s="217"/>
      <c r="CRJ1" s="217"/>
      <c r="CRK1" s="217"/>
      <c r="CRL1" s="217"/>
      <c r="CRM1" s="217"/>
      <c r="CRN1" s="217"/>
      <c r="CRO1" s="217"/>
      <c r="CRP1" s="217"/>
      <c r="CRQ1" s="217"/>
      <c r="CRR1" s="217"/>
      <c r="CRS1" s="217"/>
      <c r="CRT1" s="217"/>
      <c r="CRU1" s="217"/>
      <c r="CRV1" s="217"/>
      <c r="CRW1" s="217"/>
      <c r="CRX1" s="217"/>
      <c r="CRY1" s="217"/>
      <c r="CRZ1" s="217"/>
      <c r="CSA1" s="217"/>
      <c r="CSB1" s="217"/>
      <c r="CSC1" s="217"/>
      <c r="CSD1" s="217"/>
      <c r="CSE1" s="217"/>
      <c r="CSF1" s="217"/>
      <c r="CSG1" s="217"/>
      <c r="CSH1" s="217"/>
      <c r="CSI1" s="217"/>
      <c r="CSJ1" s="217"/>
      <c r="CSK1" s="217"/>
      <c r="CSL1" s="217"/>
      <c r="CSM1" s="217"/>
      <c r="CSN1" s="217"/>
      <c r="CSO1" s="217"/>
      <c r="CSP1" s="217"/>
      <c r="CSQ1" s="217"/>
      <c r="CSR1" s="217"/>
      <c r="CSS1" s="217"/>
      <c r="CST1" s="217"/>
      <c r="CSU1" s="217"/>
      <c r="CSV1" s="217"/>
      <c r="CSW1" s="217"/>
      <c r="CSX1" s="217"/>
      <c r="CSY1" s="217"/>
      <c r="CSZ1" s="217"/>
      <c r="CTA1" s="217"/>
      <c r="CTB1" s="217"/>
      <c r="CTC1" s="217"/>
      <c r="CTD1" s="217"/>
      <c r="CTE1" s="217"/>
      <c r="CTF1" s="217"/>
      <c r="CTG1" s="217"/>
      <c r="CTH1" s="217"/>
      <c r="CTI1" s="217"/>
      <c r="CTJ1" s="217"/>
      <c r="CTK1" s="217"/>
      <c r="CTL1" s="217"/>
      <c r="CTM1" s="217"/>
      <c r="CTN1" s="217"/>
      <c r="CTO1" s="217"/>
      <c r="CTP1" s="217"/>
      <c r="CTQ1" s="217"/>
      <c r="CTR1" s="217"/>
      <c r="CTS1" s="217"/>
      <c r="CTT1" s="217"/>
      <c r="CTU1" s="217"/>
      <c r="CTV1" s="217"/>
      <c r="CTW1" s="217"/>
      <c r="CTX1" s="217"/>
      <c r="CTY1" s="217"/>
      <c r="CTZ1" s="217"/>
      <c r="CUA1" s="217"/>
      <c r="CUB1" s="217"/>
      <c r="CUC1" s="217"/>
      <c r="CUD1" s="217"/>
      <c r="CUE1" s="217"/>
      <c r="CUF1" s="217"/>
      <c r="CUG1" s="217"/>
      <c r="CUH1" s="217"/>
      <c r="CUI1" s="217"/>
      <c r="CUJ1" s="217"/>
      <c r="CUK1" s="217"/>
      <c r="CUL1" s="217"/>
      <c r="CUM1" s="217"/>
      <c r="CUN1" s="217"/>
      <c r="CUO1" s="217"/>
      <c r="CUP1" s="217"/>
      <c r="CUQ1" s="217"/>
      <c r="CUR1" s="217"/>
      <c r="CUS1" s="217"/>
      <c r="CUT1" s="217"/>
      <c r="CUU1" s="217"/>
      <c r="CUV1" s="217"/>
      <c r="CUW1" s="217"/>
      <c r="CUX1" s="217"/>
      <c r="CUY1" s="217"/>
      <c r="CUZ1" s="217"/>
      <c r="CVA1" s="217"/>
      <c r="CVB1" s="217"/>
      <c r="CVC1" s="217"/>
      <c r="CVD1" s="217"/>
      <c r="CVE1" s="217"/>
      <c r="CVF1" s="217"/>
      <c r="CVG1" s="217"/>
      <c r="CVH1" s="217"/>
      <c r="CVI1" s="217"/>
      <c r="CVJ1" s="217"/>
      <c r="CVK1" s="217"/>
      <c r="CVL1" s="217"/>
      <c r="CVM1" s="217"/>
      <c r="CVN1" s="217"/>
      <c r="CVO1" s="217"/>
      <c r="CVP1" s="217"/>
      <c r="CVQ1" s="217"/>
      <c r="CVR1" s="217"/>
      <c r="CVS1" s="217"/>
      <c r="CVT1" s="217"/>
      <c r="CVU1" s="217"/>
      <c r="CVV1" s="217"/>
      <c r="CVW1" s="217"/>
      <c r="CVX1" s="217"/>
      <c r="CVY1" s="217"/>
      <c r="CVZ1" s="217"/>
      <c r="CWA1" s="217"/>
      <c r="CWB1" s="217"/>
      <c r="CWC1" s="217"/>
      <c r="CWD1" s="217"/>
      <c r="CWE1" s="217"/>
      <c r="CWF1" s="217"/>
      <c r="CWG1" s="217"/>
      <c r="CWH1" s="217"/>
      <c r="CWI1" s="217"/>
      <c r="CWJ1" s="217"/>
      <c r="CWK1" s="217"/>
      <c r="CWL1" s="217"/>
      <c r="CWM1" s="217"/>
      <c r="CWN1" s="217"/>
      <c r="CWO1" s="217"/>
      <c r="CWP1" s="217"/>
      <c r="CWQ1" s="217"/>
      <c r="CWR1" s="217"/>
      <c r="CWS1" s="217"/>
      <c r="CWT1" s="217"/>
      <c r="CWU1" s="217"/>
      <c r="CWV1" s="217"/>
      <c r="CWW1" s="217"/>
      <c r="CWX1" s="217"/>
      <c r="CWY1" s="217"/>
      <c r="CWZ1" s="217"/>
      <c r="CXA1" s="217"/>
      <c r="CXB1" s="217"/>
      <c r="CXC1" s="217"/>
      <c r="CXD1" s="217"/>
      <c r="CXE1" s="217"/>
      <c r="CXF1" s="217"/>
      <c r="CXG1" s="217"/>
      <c r="CXH1" s="217"/>
      <c r="CXI1" s="217"/>
      <c r="CXJ1" s="217"/>
      <c r="CXK1" s="217"/>
      <c r="CXL1" s="217"/>
      <c r="CXM1" s="217"/>
      <c r="CXN1" s="217"/>
      <c r="CXO1" s="217"/>
      <c r="CXP1" s="217"/>
      <c r="CXQ1" s="217"/>
      <c r="CXR1" s="217"/>
      <c r="CXS1" s="217"/>
      <c r="CXT1" s="217"/>
      <c r="CXU1" s="217"/>
      <c r="CXV1" s="217"/>
      <c r="CXW1" s="217"/>
      <c r="CXX1" s="217"/>
      <c r="CXY1" s="217"/>
      <c r="CXZ1" s="217"/>
      <c r="CYA1" s="217"/>
      <c r="CYB1" s="217"/>
      <c r="CYC1" s="217"/>
      <c r="CYD1" s="217"/>
      <c r="CYE1" s="217"/>
      <c r="CYF1" s="217"/>
      <c r="CYG1" s="217"/>
      <c r="CYH1" s="217"/>
      <c r="CYI1" s="217"/>
      <c r="CYJ1" s="217"/>
      <c r="CYK1" s="217"/>
      <c r="CYL1" s="217"/>
      <c r="CYM1" s="217"/>
      <c r="CYN1" s="217"/>
      <c r="CYO1" s="217"/>
      <c r="CYP1" s="217"/>
      <c r="CYQ1" s="217"/>
      <c r="CYR1" s="217"/>
      <c r="CYS1" s="217"/>
      <c r="CYT1" s="217"/>
      <c r="CYU1" s="217"/>
      <c r="CYV1" s="217"/>
      <c r="CYW1" s="217"/>
      <c r="CYX1" s="217"/>
      <c r="CYY1" s="217"/>
      <c r="CYZ1" s="217"/>
      <c r="CZA1" s="217"/>
      <c r="CZB1" s="217"/>
      <c r="CZC1" s="217"/>
      <c r="CZD1" s="217"/>
      <c r="CZE1" s="217"/>
      <c r="CZF1" s="217"/>
      <c r="CZG1" s="217"/>
      <c r="CZH1" s="217"/>
      <c r="CZI1" s="217"/>
      <c r="CZJ1" s="217"/>
      <c r="CZK1" s="217"/>
      <c r="CZL1" s="217"/>
      <c r="CZM1" s="217"/>
      <c r="CZN1" s="217"/>
      <c r="CZO1" s="217"/>
      <c r="CZP1" s="217"/>
      <c r="CZQ1" s="217"/>
      <c r="CZR1" s="217"/>
      <c r="CZS1" s="217"/>
      <c r="CZT1" s="217"/>
      <c r="CZU1" s="217"/>
      <c r="CZV1" s="217"/>
      <c r="CZW1" s="217"/>
      <c r="CZX1" s="217"/>
      <c r="CZY1" s="217"/>
      <c r="CZZ1" s="217"/>
      <c r="DAA1" s="217"/>
      <c r="DAB1" s="217"/>
      <c r="DAC1" s="217"/>
      <c r="DAD1" s="217"/>
      <c r="DAE1" s="217"/>
      <c r="DAF1" s="217"/>
      <c r="DAG1" s="217"/>
      <c r="DAH1" s="217"/>
      <c r="DAI1" s="217"/>
      <c r="DAJ1" s="217"/>
      <c r="DAK1" s="217"/>
      <c r="DAL1" s="217"/>
      <c r="DAM1" s="217"/>
      <c r="DAN1" s="217"/>
      <c r="DAO1" s="217"/>
      <c r="DAP1" s="217"/>
      <c r="DAQ1" s="217"/>
      <c r="DAR1" s="217"/>
      <c r="DAS1" s="217"/>
      <c r="DAT1" s="217"/>
      <c r="DAU1" s="217"/>
      <c r="DAV1" s="217"/>
      <c r="DAW1" s="217"/>
      <c r="DAX1" s="217"/>
      <c r="DAY1" s="217"/>
      <c r="DAZ1" s="217"/>
      <c r="DBA1" s="217"/>
      <c r="DBB1" s="217"/>
      <c r="DBC1" s="217"/>
      <c r="DBD1" s="217"/>
      <c r="DBE1" s="217"/>
      <c r="DBF1" s="217"/>
      <c r="DBG1" s="217"/>
      <c r="DBH1" s="217"/>
      <c r="DBI1" s="217"/>
      <c r="DBJ1" s="217"/>
      <c r="DBK1" s="217"/>
      <c r="DBL1" s="217"/>
      <c r="DBM1" s="217"/>
      <c r="DBN1" s="217"/>
      <c r="DBO1" s="217"/>
      <c r="DBP1" s="217"/>
      <c r="DBQ1" s="217"/>
      <c r="DBR1" s="217"/>
      <c r="DBS1" s="217"/>
      <c r="DBT1" s="217"/>
      <c r="DBU1" s="217"/>
      <c r="DBV1" s="217"/>
      <c r="DBW1" s="217"/>
      <c r="DBX1" s="217"/>
      <c r="DBY1" s="217"/>
      <c r="DBZ1" s="217"/>
      <c r="DCA1" s="217"/>
      <c r="DCB1" s="217"/>
      <c r="DCC1" s="217"/>
      <c r="DCD1" s="217"/>
      <c r="DCE1" s="217"/>
      <c r="DCF1" s="217"/>
      <c r="DCG1" s="217"/>
      <c r="DCH1" s="217"/>
      <c r="DCI1" s="217"/>
      <c r="DCJ1" s="217"/>
      <c r="DCK1" s="217"/>
      <c r="DCL1" s="217"/>
      <c r="DCM1" s="217"/>
      <c r="DCN1" s="217"/>
      <c r="DCO1" s="217"/>
      <c r="DCP1" s="217"/>
      <c r="DCQ1" s="217"/>
      <c r="DCR1" s="217"/>
      <c r="DCS1" s="217"/>
      <c r="DCT1" s="217"/>
      <c r="DCU1" s="217"/>
      <c r="DCV1" s="217"/>
      <c r="DCW1" s="217"/>
      <c r="DCX1" s="217"/>
      <c r="DCY1" s="217"/>
      <c r="DCZ1" s="217"/>
      <c r="DDA1" s="217"/>
      <c r="DDB1" s="217"/>
      <c r="DDC1" s="217"/>
      <c r="DDD1" s="217"/>
      <c r="DDE1" s="217"/>
      <c r="DDF1" s="217"/>
      <c r="DDG1" s="217"/>
      <c r="DDH1" s="217"/>
      <c r="DDI1" s="217"/>
      <c r="DDJ1" s="217"/>
      <c r="DDK1" s="217"/>
      <c r="DDL1" s="217"/>
      <c r="DDM1" s="217"/>
      <c r="DDN1" s="217"/>
      <c r="DDO1" s="217"/>
      <c r="DDP1" s="217"/>
      <c r="DDQ1" s="217"/>
      <c r="DDR1" s="217"/>
      <c r="DDS1" s="217"/>
      <c r="DDT1" s="217"/>
      <c r="DDU1" s="217"/>
      <c r="DDV1" s="217"/>
      <c r="DDW1" s="217"/>
      <c r="DDX1" s="217"/>
      <c r="DDY1" s="217"/>
      <c r="DDZ1" s="217"/>
      <c r="DEA1" s="217"/>
      <c r="DEB1" s="217"/>
      <c r="DEC1" s="217"/>
      <c r="DED1" s="217"/>
      <c r="DEE1" s="217"/>
      <c r="DEF1" s="217"/>
      <c r="DEG1" s="217"/>
      <c r="DEH1" s="217"/>
      <c r="DEI1" s="217"/>
      <c r="DEJ1" s="217"/>
      <c r="DEK1" s="217"/>
      <c r="DEL1" s="217"/>
      <c r="DEM1" s="217"/>
      <c r="DEN1" s="217"/>
      <c r="DEO1" s="217"/>
      <c r="DEP1" s="217"/>
      <c r="DEQ1" s="217"/>
      <c r="DER1" s="217"/>
      <c r="DES1" s="217"/>
      <c r="DET1" s="217"/>
      <c r="DEU1" s="217"/>
      <c r="DEV1" s="217"/>
      <c r="DEW1" s="217"/>
      <c r="DEX1" s="217"/>
      <c r="DEY1" s="217"/>
      <c r="DEZ1" s="217"/>
      <c r="DFA1" s="217"/>
      <c r="DFB1" s="217"/>
      <c r="DFC1" s="217"/>
      <c r="DFD1" s="217"/>
      <c r="DFE1" s="217"/>
      <c r="DFF1" s="217"/>
      <c r="DFG1" s="217"/>
      <c r="DFH1" s="217"/>
      <c r="DFI1" s="217"/>
      <c r="DFJ1" s="217"/>
      <c r="DFK1" s="217"/>
      <c r="DFL1" s="217"/>
      <c r="DFM1" s="217"/>
      <c r="DFN1" s="217"/>
      <c r="DFO1" s="217"/>
      <c r="DFP1" s="217"/>
      <c r="DFQ1" s="217"/>
      <c r="DFR1" s="217"/>
      <c r="DFS1" s="217"/>
      <c r="DFT1" s="217"/>
      <c r="DFU1" s="217"/>
      <c r="DFV1" s="217"/>
      <c r="DFW1" s="217"/>
      <c r="DFX1" s="217"/>
      <c r="DFY1" s="217"/>
      <c r="DFZ1" s="217"/>
      <c r="DGA1" s="217"/>
      <c r="DGB1" s="217"/>
      <c r="DGC1" s="217"/>
      <c r="DGD1" s="217"/>
      <c r="DGE1" s="217"/>
      <c r="DGF1" s="217"/>
      <c r="DGG1" s="217"/>
      <c r="DGH1" s="217"/>
      <c r="DGI1" s="217"/>
      <c r="DGJ1" s="217"/>
      <c r="DGK1" s="217"/>
      <c r="DGL1" s="217"/>
      <c r="DGM1" s="217"/>
      <c r="DGN1" s="217"/>
      <c r="DGO1" s="217"/>
      <c r="DGP1" s="217"/>
      <c r="DGQ1" s="217"/>
      <c r="DGR1" s="217"/>
      <c r="DGS1" s="217"/>
      <c r="DGT1" s="217"/>
      <c r="DGU1" s="217"/>
      <c r="DGV1" s="217"/>
      <c r="DGW1" s="217"/>
      <c r="DGX1" s="217"/>
      <c r="DGY1" s="217"/>
      <c r="DGZ1" s="217"/>
      <c r="DHA1" s="217"/>
      <c r="DHB1" s="217"/>
      <c r="DHC1" s="217"/>
      <c r="DHD1" s="217"/>
      <c r="DHE1" s="217"/>
      <c r="DHF1" s="217"/>
      <c r="DHG1" s="217"/>
      <c r="DHH1" s="217"/>
      <c r="DHI1" s="217"/>
      <c r="DHJ1" s="217"/>
      <c r="DHK1" s="217"/>
      <c r="DHL1" s="217"/>
      <c r="DHM1" s="217"/>
      <c r="DHN1" s="217"/>
      <c r="DHO1" s="217"/>
      <c r="DHP1" s="217"/>
      <c r="DHQ1" s="217"/>
      <c r="DHR1" s="217"/>
      <c r="DHS1" s="217"/>
      <c r="DHT1" s="217"/>
      <c r="DHU1" s="217"/>
      <c r="DHV1" s="217"/>
      <c r="DHW1" s="217"/>
      <c r="DHX1" s="217"/>
      <c r="DHY1" s="217"/>
      <c r="DHZ1" s="217"/>
      <c r="DIA1" s="217"/>
      <c r="DIB1" s="217"/>
      <c r="DIC1" s="217"/>
      <c r="DID1" s="217"/>
      <c r="DIE1" s="217"/>
      <c r="DIF1" s="217"/>
      <c r="DIG1" s="217"/>
      <c r="DIH1" s="217"/>
      <c r="DII1" s="217"/>
      <c r="DIJ1" s="217"/>
      <c r="DIK1" s="217"/>
      <c r="DIL1" s="217"/>
      <c r="DIM1" s="217"/>
      <c r="DIN1" s="217"/>
      <c r="DIO1" s="217"/>
      <c r="DIP1" s="217"/>
      <c r="DIQ1" s="217"/>
      <c r="DIR1" s="217"/>
      <c r="DIS1" s="217"/>
      <c r="DIT1" s="217"/>
      <c r="DIU1" s="217"/>
      <c r="DIV1" s="217"/>
      <c r="DIW1" s="217"/>
      <c r="DIX1" s="217"/>
      <c r="DIY1" s="217"/>
      <c r="DIZ1" s="217"/>
      <c r="DJA1" s="217"/>
      <c r="DJB1" s="217"/>
      <c r="DJC1" s="217"/>
      <c r="DJD1" s="217"/>
      <c r="DJE1" s="217"/>
      <c r="DJF1" s="217"/>
      <c r="DJG1" s="217"/>
      <c r="DJH1" s="217"/>
      <c r="DJI1" s="217"/>
      <c r="DJJ1" s="217"/>
      <c r="DJK1" s="217"/>
      <c r="DJL1" s="217"/>
      <c r="DJM1" s="217"/>
      <c r="DJN1" s="217"/>
      <c r="DJO1" s="217"/>
      <c r="DJP1" s="217"/>
      <c r="DJQ1" s="217"/>
      <c r="DJR1" s="217"/>
      <c r="DJS1" s="217"/>
      <c r="DJT1" s="217"/>
      <c r="DJU1" s="217"/>
      <c r="DJV1" s="217"/>
      <c r="DJW1" s="217"/>
      <c r="DJX1" s="217"/>
      <c r="DJY1" s="217"/>
      <c r="DJZ1" s="217"/>
      <c r="DKA1" s="217"/>
      <c r="DKB1" s="217"/>
      <c r="DKC1" s="217"/>
      <c r="DKD1" s="217"/>
      <c r="DKE1" s="217"/>
      <c r="DKF1" s="217"/>
      <c r="DKG1" s="217"/>
      <c r="DKH1" s="217"/>
      <c r="DKI1" s="217"/>
      <c r="DKJ1" s="217"/>
      <c r="DKK1" s="217"/>
      <c r="DKL1" s="217"/>
      <c r="DKM1" s="217"/>
      <c r="DKN1" s="217"/>
      <c r="DKO1" s="217"/>
      <c r="DKP1" s="217"/>
      <c r="DKQ1" s="217"/>
      <c r="DKR1" s="217"/>
      <c r="DKS1" s="217"/>
      <c r="DKT1" s="217"/>
      <c r="DKU1" s="217"/>
      <c r="DKV1" s="217"/>
      <c r="DKW1" s="217"/>
      <c r="DKX1" s="217"/>
      <c r="DKY1" s="217"/>
      <c r="DKZ1" s="217"/>
      <c r="DLA1" s="217"/>
      <c r="DLB1" s="217"/>
      <c r="DLC1" s="217"/>
      <c r="DLD1" s="217"/>
      <c r="DLE1" s="217"/>
      <c r="DLF1" s="217"/>
      <c r="DLG1" s="217"/>
      <c r="DLH1" s="217"/>
      <c r="DLI1" s="217"/>
      <c r="DLJ1" s="217"/>
      <c r="DLK1" s="217"/>
      <c r="DLL1" s="217"/>
      <c r="DLM1" s="217"/>
      <c r="DLN1" s="217"/>
      <c r="DLO1" s="217"/>
      <c r="DLP1" s="217"/>
      <c r="DLQ1" s="217"/>
      <c r="DLR1" s="217"/>
      <c r="DLS1" s="217"/>
      <c r="DLT1" s="217"/>
      <c r="DLU1" s="217"/>
      <c r="DLV1" s="217"/>
      <c r="DLW1" s="217"/>
      <c r="DLX1" s="217"/>
      <c r="DLY1" s="217"/>
      <c r="DLZ1" s="217"/>
      <c r="DMA1" s="217"/>
      <c r="DMB1" s="217"/>
      <c r="DMC1" s="217"/>
      <c r="DMD1" s="217"/>
      <c r="DME1" s="217"/>
      <c r="DMF1" s="217"/>
      <c r="DMG1" s="217"/>
      <c r="DMH1" s="217"/>
      <c r="DMI1" s="217"/>
      <c r="DMJ1" s="217"/>
      <c r="DMK1" s="217"/>
      <c r="DML1" s="217"/>
      <c r="DMM1" s="217"/>
      <c r="DMN1" s="217"/>
      <c r="DMO1" s="217"/>
      <c r="DMP1" s="217"/>
      <c r="DMQ1" s="217"/>
      <c r="DMR1" s="217"/>
      <c r="DMS1" s="217"/>
      <c r="DMT1" s="217"/>
      <c r="DMU1" s="217"/>
      <c r="DMV1" s="217"/>
      <c r="DMW1" s="217"/>
      <c r="DMX1" s="217"/>
      <c r="DMY1" s="217"/>
      <c r="DMZ1" s="217"/>
      <c r="DNA1" s="217"/>
      <c r="DNB1" s="217"/>
      <c r="DNC1" s="217"/>
      <c r="DND1" s="217"/>
      <c r="DNE1" s="217"/>
      <c r="DNF1" s="217"/>
      <c r="DNG1" s="217"/>
      <c r="DNH1" s="217"/>
      <c r="DNI1" s="217"/>
      <c r="DNJ1" s="217"/>
      <c r="DNK1" s="217"/>
      <c r="DNL1" s="217"/>
      <c r="DNM1" s="217"/>
      <c r="DNN1" s="217"/>
      <c r="DNO1" s="217"/>
      <c r="DNP1" s="217"/>
      <c r="DNQ1" s="217"/>
      <c r="DNR1" s="217"/>
      <c r="DNS1" s="217"/>
      <c r="DNT1" s="217"/>
      <c r="DNU1" s="217"/>
      <c r="DNV1" s="217"/>
      <c r="DNW1" s="217"/>
      <c r="DNX1" s="217"/>
      <c r="DNY1" s="217"/>
      <c r="DNZ1" s="217"/>
      <c r="DOA1" s="217"/>
      <c r="DOB1" s="217"/>
      <c r="DOC1" s="217"/>
      <c r="DOD1" s="217"/>
      <c r="DOE1" s="217"/>
      <c r="DOF1" s="217"/>
      <c r="DOG1" s="217"/>
      <c r="DOH1" s="217"/>
      <c r="DOI1" s="217"/>
      <c r="DOJ1" s="217"/>
      <c r="DOK1" s="217"/>
      <c r="DOL1" s="217"/>
      <c r="DOM1" s="217"/>
      <c r="DON1" s="217"/>
      <c r="DOO1" s="217"/>
      <c r="DOP1" s="217"/>
      <c r="DOQ1" s="217"/>
      <c r="DOR1" s="217"/>
      <c r="DOS1" s="217"/>
      <c r="DOT1" s="217"/>
      <c r="DOU1" s="217"/>
      <c r="DOV1" s="217"/>
      <c r="DOW1" s="217"/>
      <c r="DOX1" s="217"/>
      <c r="DOY1" s="217"/>
      <c r="DOZ1" s="217"/>
      <c r="DPA1" s="217"/>
      <c r="DPB1" s="217"/>
      <c r="DPC1" s="217"/>
      <c r="DPD1" s="217"/>
      <c r="DPE1" s="217"/>
      <c r="DPF1" s="217"/>
      <c r="DPG1" s="217"/>
      <c r="DPH1" s="217"/>
      <c r="DPI1" s="217"/>
      <c r="DPJ1" s="217"/>
      <c r="DPK1" s="217"/>
      <c r="DPL1" s="217"/>
      <c r="DPM1" s="217"/>
      <c r="DPN1" s="217"/>
      <c r="DPO1" s="217"/>
      <c r="DPP1" s="217"/>
      <c r="DPQ1" s="217"/>
      <c r="DPR1" s="217"/>
      <c r="DPS1" s="217"/>
      <c r="DPT1" s="217"/>
      <c r="DPU1" s="217"/>
      <c r="DPV1" s="217"/>
      <c r="DPW1" s="217"/>
      <c r="DPX1" s="217"/>
      <c r="DPY1" s="217"/>
      <c r="DPZ1" s="217"/>
      <c r="DQA1" s="217"/>
      <c r="DQB1" s="217"/>
      <c r="DQC1" s="217"/>
      <c r="DQD1" s="217"/>
      <c r="DQE1" s="217"/>
      <c r="DQF1" s="217"/>
      <c r="DQG1" s="217"/>
      <c r="DQH1" s="217"/>
      <c r="DQI1" s="217"/>
      <c r="DQJ1" s="217"/>
      <c r="DQK1" s="217"/>
      <c r="DQL1" s="217"/>
      <c r="DQM1" s="217"/>
      <c r="DQN1" s="217"/>
      <c r="DQO1" s="217"/>
      <c r="DQP1" s="217"/>
      <c r="DQQ1" s="217"/>
      <c r="DQR1" s="217"/>
      <c r="DQS1" s="217"/>
      <c r="DQT1" s="217"/>
      <c r="DQU1" s="217"/>
      <c r="DQV1" s="217"/>
      <c r="DQW1" s="217"/>
      <c r="DQX1" s="217"/>
      <c r="DQY1" s="217"/>
      <c r="DQZ1" s="217"/>
      <c r="DRA1" s="217"/>
      <c r="DRB1" s="217"/>
      <c r="DRC1" s="217"/>
      <c r="DRD1" s="217"/>
      <c r="DRE1" s="217"/>
      <c r="DRF1" s="217"/>
      <c r="DRG1" s="217"/>
      <c r="DRH1" s="217"/>
      <c r="DRI1" s="217"/>
      <c r="DRJ1" s="217"/>
      <c r="DRK1" s="217"/>
      <c r="DRL1" s="217"/>
      <c r="DRM1" s="217"/>
      <c r="DRN1" s="217"/>
      <c r="DRO1" s="217"/>
      <c r="DRP1" s="217"/>
      <c r="DRQ1" s="217"/>
      <c r="DRR1" s="217"/>
      <c r="DRS1" s="217"/>
      <c r="DRT1" s="217"/>
      <c r="DRU1" s="217"/>
      <c r="DRV1" s="217"/>
      <c r="DRW1" s="217"/>
      <c r="DRX1" s="217"/>
      <c r="DRY1" s="217"/>
      <c r="DRZ1" s="217"/>
      <c r="DSA1" s="217"/>
      <c r="DSB1" s="217"/>
      <c r="DSC1" s="217"/>
      <c r="DSD1" s="217"/>
      <c r="DSE1" s="217"/>
      <c r="DSF1" s="217"/>
      <c r="DSG1" s="217"/>
      <c r="DSH1" s="217"/>
      <c r="DSI1" s="217"/>
      <c r="DSJ1" s="217"/>
      <c r="DSK1" s="217"/>
      <c r="DSL1" s="217"/>
      <c r="DSM1" s="217"/>
      <c r="DSN1" s="217"/>
      <c r="DSO1" s="217"/>
      <c r="DSP1" s="217"/>
      <c r="DSQ1" s="217"/>
      <c r="DSR1" s="217"/>
      <c r="DSS1" s="217"/>
      <c r="DST1" s="217"/>
      <c r="DSU1" s="217"/>
      <c r="DSV1" s="217"/>
      <c r="DSW1" s="217"/>
      <c r="DSX1" s="217"/>
      <c r="DSY1" s="217"/>
      <c r="DSZ1" s="217"/>
      <c r="DTA1" s="217"/>
      <c r="DTB1" s="217"/>
      <c r="DTC1" s="217"/>
      <c r="DTD1" s="217"/>
      <c r="DTE1" s="217"/>
      <c r="DTF1" s="217"/>
      <c r="DTG1" s="217"/>
      <c r="DTH1" s="217"/>
      <c r="DTI1" s="217"/>
      <c r="DTJ1" s="217"/>
      <c r="DTK1" s="217"/>
      <c r="DTL1" s="217"/>
      <c r="DTM1" s="217"/>
      <c r="DTN1" s="217"/>
      <c r="DTO1" s="217"/>
      <c r="DTP1" s="217"/>
      <c r="DTQ1" s="217"/>
      <c r="DTR1" s="217"/>
      <c r="DTS1" s="217"/>
      <c r="DTT1" s="217"/>
      <c r="DTU1" s="217"/>
      <c r="DTV1" s="217"/>
      <c r="DTW1" s="217"/>
      <c r="DTX1" s="217"/>
      <c r="DTY1" s="217"/>
      <c r="DTZ1" s="217"/>
      <c r="DUA1" s="217"/>
      <c r="DUB1" s="217"/>
      <c r="DUC1" s="217"/>
      <c r="DUD1" s="217"/>
      <c r="DUE1" s="217"/>
      <c r="DUF1" s="217"/>
      <c r="DUG1" s="217"/>
      <c r="DUH1" s="217"/>
      <c r="DUI1" s="217"/>
      <c r="DUJ1" s="217"/>
      <c r="DUK1" s="217"/>
      <c r="DUL1" s="217"/>
      <c r="DUM1" s="217"/>
      <c r="DUN1" s="217"/>
      <c r="DUO1" s="217"/>
      <c r="DUP1" s="217"/>
      <c r="DUQ1" s="217"/>
      <c r="DUR1" s="217"/>
      <c r="DUS1" s="217"/>
      <c r="DUT1" s="217"/>
      <c r="DUU1" s="217"/>
      <c r="DUV1" s="217"/>
      <c r="DUW1" s="217"/>
      <c r="DUX1" s="217"/>
      <c r="DUY1" s="217"/>
      <c r="DUZ1" s="217"/>
      <c r="DVA1" s="217"/>
      <c r="DVB1" s="217"/>
      <c r="DVC1" s="217"/>
      <c r="DVD1" s="217"/>
      <c r="DVE1" s="217"/>
      <c r="DVF1" s="217"/>
      <c r="DVG1" s="217"/>
      <c r="DVH1" s="217"/>
      <c r="DVI1" s="217"/>
      <c r="DVJ1" s="217"/>
      <c r="DVK1" s="217"/>
      <c r="DVL1" s="217"/>
      <c r="DVM1" s="217"/>
      <c r="DVN1" s="217"/>
      <c r="DVO1" s="217"/>
      <c r="DVP1" s="217"/>
      <c r="DVQ1" s="217"/>
      <c r="DVR1" s="217"/>
      <c r="DVS1" s="217"/>
      <c r="DVT1" s="217"/>
      <c r="DVU1" s="217"/>
      <c r="DVV1" s="217"/>
      <c r="DVW1" s="217"/>
      <c r="DVX1" s="217"/>
      <c r="DVY1" s="217"/>
      <c r="DVZ1" s="217"/>
      <c r="DWA1" s="217"/>
      <c r="DWB1" s="217"/>
      <c r="DWC1" s="217"/>
      <c r="DWD1" s="217"/>
      <c r="DWE1" s="217"/>
      <c r="DWF1" s="217"/>
      <c r="DWG1" s="217"/>
      <c r="DWH1" s="217"/>
      <c r="DWI1" s="217"/>
      <c r="DWJ1" s="217"/>
      <c r="DWK1" s="217"/>
      <c r="DWL1" s="217"/>
      <c r="DWM1" s="217"/>
      <c r="DWN1" s="217"/>
      <c r="DWO1" s="217"/>
      <c r="DWP1" s="217"/>
      <c r="DWQ1" s="217"/>
      <c r="DWR1" s="217"/>
      <c r="DWS1" s="217"/>
      <c r="DWT1" s="217"/>
      <c r="DWU1" s="217"/>
      <c r="DWV1" s="217"/>
      <c r="DWW1" s="217"/>
      <c r="DWX1" s="217"/>
      <c r="DWY1" s="217"/>
      <c r="DWZ1" s="217"/>
      <c r="DXA1" s="217"/>
      <c r="DXB1" s="217"/>
      <c r="DXC1" s="217"/>
      <c r="DXD1" s="217"/>
      <c r="DXE1" s="217"/>
      <c r="DXF1" s="217"/>
      <c r="DXG1" s="217"/>
      <c r="DXH1" s="217"/>
      <c r="DXI1" s="217"/>
      <c r="DXJ1" s="217"/>
      <c r="DXK1" s="217"/>
      <c r="DXL1" s="217"/>
      <c r="DXM1" s="217"/>
      <c r="DXN1" s="217"/>
      <c r="DXO1" s="217"/>
      <c r="DXP1" s="217"/>
      <c r="DXQ1" s="217"/>
      <c r="DXR1" s="217"/>
      <c r="DXS1" s="217"/>
      <c r="DXT1" s="217"/>
      <c r="DXU1" s="217"/>
      <c r="DXV1" s="217"/>
      <c r="DXW1" s="217"/>
      <c r="DXX1" s="217"/>
      <c r="DXY1" s="217"/>
      <c r="DXZ1" s="217"/>
      <c r="DYA1" s="217"/>
      <c r="DYB1" s="217"/>
      <c r="DYC1" s="217"/>
      <c r="DYD1" s="217"/>
      <c r="DYE1" s="217"/>
      <c r="DYF1" s="217"/>
      <c r="DYG1" s="217"/>
      <c r="DYH1" s="217"/>
      <c r="DYI1" s="217"/>
      <c r="DYJ1" s="217"/>
      <c r="DYK1" s="217"/>
      <c r="DYL1" s="217"/>
      <c r="DYM1" s="217"/>
      <c r="DYN1" s="217"/>
      <c r="DYO1" s="217"/>
      <c r="DYP1" s="217"/>
      <c r="DYQ1" s="217"/>
      <c r="DYR1" s="217"/>
      <c r="DYS1" s="217"/>
      <c r="DYT1" s="217"/>
      <c r="DYU1" s="217"/>
      <c r="DYV1" s="217"/>
      <c r="DYW1" s="217"/>
      <c r="DYX1" s="217"/>
      <c r="DYY1" s="217"/>
      <c r="DYZ1" s="217"/>
      <c r="DZA1" s="217"/>
      <c r="DZB1" s="217"/>
      <c r="DZC1" s="217"/>
      <c r="DZD1" s="217"/>
      <c r="DZE1" s="217"/>
      <c r="DZF1" s="217"/>
      <c r="DZG1" s="217"/>
      <c r="DZH1" s="217"/>
      <c r="DZI1" s="217"/>
      <c r="DZJ1" s="217"/>
      <c r="DZK1" s="217"/>
      <c r="DZL1" s="217"/>
      <c r="DZM1" s="217"/>
      <c r="DZN1" s="217"/>
      <c r="DZO1" s="217"/>
      <c r="DZP1" s="217"/>
      <c r="DZQ1" s="217"/>
      <c r="DZR1" s="217"/>
      <c r="DZS1" s="217"/>
      <c r="DZT1" s="217"/>
      <c r="DZU1" s="217"/>
      <c r="DZV1" s="217"/>
      <c r="DZW1" s="217"/>
      <c r="DZX1" s="217"/>
      <c r="DZY1" s="217"/>
      <c r="DZZ1" s="217"/>
      <c r="EAA1" s="217"/>
      <c r="EAB1" s="217"/>
      <c r="EAC1" s="217"/>
      <c r="EAD1" s="217"/>
      <c r="EAE1" s="217"/>
      <c r="EAF1" s="217"/>
      <c r="EAG1" s="217"/>
      <c r="EAH1" s="217"/>
      <c r="EAI1" s="217"/>
      <c r="EAJ1" s="217"/>
      <c r="EAK1" s="217"/>
      <c r="EAL1" s="217"/>
      <c r="EAM1" s="217"/>
      <c r="EAN1" s="217"/>
      <c r="EAO1" s="217"/>
      <c r="EAP1" s="217"/>
      <c r="EAQ1" s="217"/>
      <c r="EAR1" s="217"/>
      <c r="EAS1" s="217"/>
      <c r="EAT1" s="217"/>
      <c r="EAU1" s="217"/>
      <c r="EAV1" s="217"/>
      <c r="EAW1" s="217"/>
      <c r="EAX1" s="217"/>
      <c r="EAY1" s="217"/>
      <c r="EAZ1" s="217"/>
      <c r="EBA1" s="217"/>
      <c r="EBB1" s="217"/>
      <c r="EBC1" s="217"/>
      <c r="EBD1" s="217"/>
      <c r="EBE1" s="217"/>
      <c r="EBF1" s="217"/>
      <c r="EBG1" s="217"/>
      <c r="EBH1" s="217"/>
      <c r="EBI1" s="217"/>
      <c r="EBJ1" s="217"/>
      <c r="EBK1" s="217"/>
      <c r="EBL1" s="217"/>
      <c r="EBM1" s="217"/>
      <c r="EBN1" s="217"/>
      <c r="EBO1" s="217"/>
      <c r="EBP1" s="217"/>
      <c r="EBQ1" s="217"/>
      <c r="EBR1" s="217"/>
      <c r="EBS1" s="217"/>
      <c r="EBT1" s="217"/>
      <c r="EBU1" s="217"/>
      <c r="EBV1" s="217"/>
      <c r="EBW1" s="217"/>
      <c r="EBX1" s="217"/>
      <c r="EBY1" s="217"/>
      <c r="EBZ1" s="217"/>
      <c r="ECA1" s="217"/>
      <c r="ECB1" s="217"/>
      <c r="ECC1" s="217"/>
      <c r="ECD1" s="217"/>
      <c r="ECE1" s="217"/>
      <c r="ECF1" s="217"/>
      <c r="ECG1" s="217"/>
      <c r="ECH1" s="217"/>
      <c r="ECI1" s="217"/>
      <c r="ECJ1" s="217"/>
      <c r="ECK1" s="217"/>
      <c r="ECL1" s="217"/>
      <c r="ECM1" s="217"/>
      <c r="ECN1" s="217"/>
      <c r="ECO1" s="217"/>
      <c r="ECP1" s="217"/>
      <c r="ECQ1" s="217"/>
      <c r="ECR1" s="217"/>
      <c r="ECS1" s="217"/>
      <c r="ECT1" s="217"/>
      <c r="ECU1" s="217"/>
      <c r="ECV1" s="217"/>
      <c r="ECW1" s="217"/>
      <c r="ECX1" s="217"/>
      <c r="ECY1" s="217"/>
      <c r="ECZ1" s="217"/>
      <c r="EDA1" s="217"/>
      <c r="EDB1" s="217"/>
      <c r="EDC1" s="217"/>
      <c r="EDD1" s="217"/>
      <c r="EDE1" s="217"/>
      <c r="EDF1" s="217"/>
      <c r="EDG1" s="217"/>
      <c r="EDH1" s="217"/>
      <c r="EDI1" s="217"/>
      <c r="EDJ1" s="217"/>
      <c r="EDK1" s="217"/>
      <c r="EDL1" s="217"/>
      <c r="EDM1" s="217"/>
      <c r="EDN1" s="217"/>
      <c r="EDO1" s="217"/>
      <c r="EDP1" s="217"/>
      <c r="EDQ1" s="217"/>
      <c r="EDR1" s="217"/>
      <c r="EDS1" s="217"/>
      <c r="EDT1" s="217"/>
      <c r="EDU1" s="217"/>
      <c r="EDV1" s="217"/>
      <c r="EDW1" s="217"/>
      <c r="EDX1" s="217"/>
      <c r="EDY1" s="217"/>
      <c r="EDZ1" s="217"/>
      <c r="EEA1" s="217"/>
      <c r="EEB1" s="217"/>
      <c r="EEC1" s="217"/>
      <c r="EED1" s="217"/>
      <c r="EEE1" s="217"/>
      <c r="EEF1" s="217"/>
      <c r="EEG1" s="217"/>
      <c r="EEH1" s="217"/>
      <c r="EEI1" s="217"/>
      <c r="EEJ1" s="217"/>
      <c r="EEK1" s="217"/>
      <c r="EEL1" s="217"/>
      <c r="EEM1" s="217"/>
      <c r="EEN1" s="217"/>
      <c r="EEO1" s="217"/>
      <c r="EEP1" s="217"/>
      <c r="EEQ1" s="217"/>
      <c r="EER1" s="217"/>
      <c r="EES1" s="217"/>
      <c r="EET1" s="217"/>
      <c r="EEU1" s="217"/>
      <c r="EEV1" s="217"/>
      <c r="EEW1" s="217"/>
      <c r="EEX1" s="217"/>
      <c r="EEY1" s="217"/>
      <c r="EEZ1" s="217"/>
      <c r="EFA1" s="217"/>
      <c r="EFB1" s="217"/>
      <c r="EFC1" s="217"/>
      <c r="EFD1" s="217"/>
      <c r="EFE1" s="217"/>
      <c r="EFF1" s="217"/>
      <c r="EFG1" s="217"/>
      <c r="EFH1" s="217"/>
      <c r="EFI1" s="217"/>
      <c r="EFJ1" s="217"/>
      <c r="EFK1" s="217"/>
      <c r="EFL1" s="217"/>
      <c r="EFM1" s="217"/>
      <c r="EFN1" s="217"/>
      <c r="EFO1" s="217"/>
      <c r="EFP1" s="217"/>
      <c r="EFQ1" s="217"/>
      <c r="EFR1" s="217"/>
      <c r="EFS1" s="217"/>
      <c r="EFT1" s="217"/>
      <c r="EFU1" s="217"/>
      <c r="EFV1" s="217"/>
      <c r="EFW1" s="217"/>
      <c r="EFX1" s="217"/>
      <c r="EFY1" s="217"/>
      <c r="EFZ1" s="217"/>
      <c r="EGA1" s="217"/>
      <c r="EGB1" s="217"/>
      <c r="EGC1" s="217"/>
      <c r="EGD1" s="217"/>
      <c r="EGE1" s="217"/>
      <c r="EGF1" s="217"/>
      <c r="EGG1" s="217"/>
      <c r="EGH1" s="217"/>
      <c r="EGI1" s="217"/>
      <c r="EGJ1" s="217"/>
      <c r="EGK1" s="217"/>
      <c r="EGL1" s="217"/>
      <c r="EGM1" s="217"/>
      <c r="EGN1" s="217"/>
      <c r="EGO1" s="217"/>
      <c r="EGP1" s="217"/>
      <c r="EGQ1" s="217"/>
      <c r="EGR1" s="217"/>
      <c r="EGS1" s="217"/>
      <c r="EGT1" s="217"/>
      <c r="EGU1" s="217"/>
      <c r="EGV1" s="217"/>
      <c r="EGW1" s="217"/>
      <c r="EGX1" s="217"/>
      <c r="EGY1" s="217"/>
      <c r="EGZ1" s="217"/>
      <c r="EHA1" s="217"/>
      <c r="EHB1" s="217"/>
      <c r="EHC1" s="217"/>
      <c r="EHD1" s="217"/>
      <c r="EHE1" s="217"/>
      <c r="EHF1" s="217"/>
      <c r="EHG1" s="217"/>
      <c r="EHH1" s="217"/>
      <c r="EHI1" s="217"/>
      <c r="EHJ1" s="217"/>
      <c r="EHK1" s="217"/>
      <c r="EHL1" s="217"/>
      <c r="EHM1" s="217"/>
      <c r="EHN1" s="217"/>
      <c r="EHO1" s="217"/>
      <c r="EHP1" s="217"/>
      <c r="EHQ1" s="217"/>
      <c r="EHR1" s="217"/>
      <c r="EHS1" s="217"/>
      <c r="EHT1" s="217"/>
      <c r="EHU1" s="217"/>
      <c r="EHV1" s="217"/>
      <c r="EHW1" s="217"/>
      <c r="EHX1" s="217"/>
      <c r="EHY1" s="217"/>
      <c r="EHZ1" s="217"/>
      <c r="EIA1" s="217"/>
      <c r="EIB1" s="217"/>
      <c r="EIC1" s="217"/>
      <c r="EID1" s="217"/>
      <c r="EIE1" s="217"/>
      <c r="EIF1" s="217"/>
      <c r="EIG1" s="217"/>
      <c r="EIH1" s="217"/>
      <c r="EII1" s="217"/>
      <c r="EIJ1" s="217"/>
      <c r="EIK1" s="217"/>
      <c r="EIL1" s="217"/>
      <c r="EIM1" s="217"/>
      <c r="EIN1" s="217"/>
      <c r="EIO1" s="217"/>
      <c r="EIP1" s="217"/>
      <c r="EIQ1" s="217"/>
      <c r="EIR1" s="217"/>
      <c r="EIS1" s="217"/>
      <c r="EIT1" s="217"/>
      <c r="EIU1" s="217"/>
      <c r="EIV1" s="217"/>
      <c r="EIW1" s="217"/>
      <c r="EIX1" s="217"/>
      <c r="EIY1" s="217"/>
      <c r="EIZ1" s="217"/>
      <c r="EJA1" s="217"/>
      <c r="EJB1" s="217"/>
      <c r="EJC1" s="217"/>
      <c r="EJD1" s="217"/>
      <c r="EJE1" s="217"/>
      <c r="EJF1" s="217"/>
      <c r="EJG1" s="217"/>
      <c r="EJH1" s="217"/>
      <c r="EJI1" s="217"/>
      <c r="EJJ1" s="217"/>
      <c r="EJK1" s="217"/>
      <c r="EJL1" s="217"/>
      <c r="EJM1" s="217"/>
      <c r="EJN1" s="217"/>
      <c r="EJO1" s="217"/>
      <c r="EJP1" s="217"/>
      <c r="EJQ1" s="217"/>
      <c r="EJR1" s="217"/>
      <c r="EJS1" s="217"/>
      <c r="EJT1" s="217"/>
      <c r="EJU1" s="217"/>
      <c r="EJV1" s="217"/>
      <c r="EJW1" s="217"/>
      <c r="EJX1" s="217"/>
      <c r="EJY1" s="217"/>
      <c r="EJZ1" s="217"/>
      <c r="EKA1" s="217"/>
      <c r="EKB1" s="217"/>
      <c r="EKC1" s="217"/>
      <c r="EKD1" s="217"/>
      <c r="EKE1" s="217"/>
      <c r="EKF1" s="217"/>
      <c r="EKG1" s="217"/>
      <c r="EKH1" s="217"/>
      <c r="EKI1" s="217"/>
      <c r="EKJ1" s="217"/>
      <c r="EKK1" s="217"/>
      <c r="EKL1" s="217"/>
      <c r="EKM1" s="217"/>
      <c r="EKN1" s="217"/>
      <c r="EKO1" s="217"/>
      <c r="EKP1" s="217"/>
      <c r="EKQ1" s="217"/>
      <c r="EKR1" s="217"/>
      <c r="EKS1" s="217"/>
      <c r="EKT1" s="217"/>
      <c r="EKU1" s="217"/>
      <c r="EKV1" s="217"/>
      <c r="EKW1" s="217"/>
      <c r="EKX1" s="217"/>
      <c r="EKY1" s="217"/>
      <c r="EKZ1" s="217"/>
      <c r="ELA1" s="217"/>
      <c r="ELB1" s="217"/>
      <c r="ELC1" s="217"/>
      <c r="ELD1" s="217"/>
      <c r="ELE1" s="217"/>
      <c r="ELF1" s="217"/>
      <c r="ELG1" s="217"/>
      <c r="ELH1" s="217"/>
      <c r="ELI1" s="217"/>
      <c r="ELJ1" s="217"/>
      <c r="ELK1" s="217"/>
      <c r="ELL1" s="217"/>
      <c r="ELM1" s="217"/>
      <c r="ELN1" s="217"/>
      <c r="ELO1" s="217"/>
      <c r="ELP1" s="217"/>
      <c r="ELQ1" s="217"/>
      <c r="ELR1" s="217"/>
      <c r="ELS1" s="217"/>
      <c r="ELT1" s="217"/>
      <c r="ELU1" s="217"/>
      <c r="ELV1" s="217"/>
      <c r="ELW1" s="217"/>
      <c r="ELX1" s="217"/>
      <c r="ELY1" s="217"/>
      <c r="ELZ1" s="217"/>
      <c r="EMA1" s="217"/>
      <c r="EMB1" s="217"/>
      <c r="EMC1" s="217"/>
      <c r="EMD1" s="217"/>
      <c r="EME1" s="217"/>
      <c r="EMF1" s="217"/>
      <c r="EMG1" s="217"/>
      <c r="EMH1" s="217"/>
      <c r="EMI1" s="217"/>
      <c r="EMJ1" s="217"/>
      <c r="EMK1" s="217"/>
      <c r="EML1" s="217"/>
      <c r="EMM1" s="217"/>
      <c r="EMN1" s="217"/>
      <c r="EMO1" s="217"/>
      <c r="EMP1" s="217"/>
      <c r="EMQ1" s="217"/>
      <c r="EMR1" s="217"/>
      <c r="EMS1" s="217"/>
      <c r="EMT1" s="217"/>
      <c r="EMU1" s="217"/>
      <c r="EMV1" s="217"/>
      <c r="EMW1" s="217"/>
      <c r="EMX1" s="217"/>
      <c r="EMY1" s="217"/>
      <c r="EMZ1" s="217"/>
      <c r="ENA1" s="217"/>
      <c r="ENB1" s="217"/>
      <c r="ENC1" s="217"/>
      <c r="END1" s="217"/>
      <c r="ENE1" s="217"/>
      <c r="ENF1" s="217"/>
      <c r="ENG1" s="217"/>
      <c r="ENH1" s="217"/>
      <c r="ENI1" s="217"/>
      <c r="ENJ1" s="217"/>
      <c r="ENK1" s="217"/>
      <c r="ENL1" s="217"/>
      <c r="ENM1" s="217"/>
      <c r="ENN1" s="217"/>
      <c r="ENO1" s="217"/>
      <c r="ENP1" s="217"/>
      <c r="ENQ1" s="217"/>
      <c r="ENR1" s="217"/>
      <c r="ENS1" s="217"/>
      <c r="ENT1" s="217"/>
      <c r="ENU1" s="217"/>
      <c r="ENV1" s="217"/>
      <c r="ENW1" s="217"/>
      <c r="ENX1" s="217"/>
      <c r="ENY1" s="217"/>
      <c r="ENZ1" s="217"/>
      <c r="EOA1" s="217"/>
      <c r="EOB1" s="217"/>
      <c r="EOC1" s="217"/>
      <c r="EOD1" s="217"/>
      <c r="EOE1" s="217"/>
      <c r="EOF1" s="217"/>
      <c r="EOG1" s="217"/>
      <c r="EOH1" s="217"/>
      <c r="EOI1" s="217"/>
      <c r="EOJ1" s="217"/>
      <c r="EOK1" s="217"/>
      <c r="EOL1" s="217"/>
      <c r="EOM1" s="217"/>
      <c r="EON1" s="217"/>
      <c r="EOO1" s="217"/>
      <c r="EOP1" s="217"/>
      <c r="EOQ1" s="217"/>
      <c r="EOR1" s="217"/>
      <c r="EOS1" s="217"/>
      <c r="EOT1" s="217"/>
      <c r="EOU1" s="217"/>
      <c r="EOV1" s="217"/>
      <c r="EOW1" s="217"/>
      <c r="EOX1" s="217"/>
      <c r="EOY1" s="217"/>
      <c r="EOZ1" s="217"/>
      <c r="EPA1" s="217"/>
      <c r="EPB1" s="217"/>
      <c r="EPC1" s="217"/>
      <c r="EPD1" s="217"/>
      <c r="EPE1" s="217"/>
      <c r="EPF1" s="217"/>
      <c r="EPG1" s="217"/>
      <c r="EPH1" s="217"/>
      <c r="EPI1" s="217"/>
      <c r="EPJ1" s="217"/>
      <c r="EPK1" s="217"/>
      <c r="EPL1" s="217"/>
      <c r="EPM1" s="217"/>
      <c r="EPN1" s="217"/>
      <c r="EPO1" s="217"/>
      <c r="EPP1" s="217"/>
      <c r="EPQ1" s="217"/>
      <c r="EPR1" s="217"/>
      <c r="EPS1" s="217"/>
      <c r="EPT1" s="217"/>
      <c r="EPU1" s="217"/>
      <c r="EPV1" s="217"/>
      <c r="EPW1" s="217"/>
      <c r="EPX1" s="217"/>
      <c r="EPY1" s="217"/>
      <c r="EPZ1" s="217"/>
      <c r="EQA1" s="217"/>
      <c r="EQB1" s="217"/>
      <c r="EQC1" s="217"/>
      <c r="EQD1" s="217"/>
      <c r="EQE1" s="217"/>
      <c r="EQF1" s="217"/>
      <c r="EQG1" s="217"/>
      <c r="EQH1" s="217"/>
      <c r="EQI1" s="217"/>
      <c r="EQJ1" s="217"/>
      <c r="EQK1" s="217"/>
      <c r="EQL1" s="217"/>
      <c r="EQM1" s="217"/>
      <c r="EQN1" s="217"/>
      <c r="EQO1" s="217"/>
      <c r="EQP1" s="217"/>
      <c r="EQQ1" s="217"/>
      <c r="EQR1" s="217"/>
      <c r="EQS1" s="217"/>
      <c r="EQT1" s="217"/>
      <c r="EQU1" s="217"/>
      <c r="EQV1" s="217"/>
      <c r="EQW1" s="217"/>
      <c r="EQX1" s="217"/>
      <c r="EQY1" s="217"/>
      <c r="EQZ1" s="217"/>
      <c r="ERA1" s="217"/>
      <c r="ERB1" s="217"/>
      <c r="ERC1" s="217"/>
      <c r="ERD1" s="217"/>
      <c r="ERE1" s="217"/>
      <c r="ERF1" s="217"/>
      <c r="ERG1" s="217"/>
      <c r="ERH1" s="217"/>
      <c r="ERI1" s="217"/>
      <c r="ERJ1" s="217"/>
      <c r="ERK1" s="217"/>
      <c r="ERL1" s="217"/>
      <c r="ERM1" s="217"/>
      <c r="ERN1" s="217"/>
      <c r="ERO1" s="217"/>
      <c r="ERP1" s="217"/>
      <c r="ERQ1" s="217"/>
      <c r="ERR1" s="217"/>
      <c r="ERS1" s="217"/>
      <c r="ERT1" s="217"/>
      <c r="ERU1" s="217"/>
      <c r="ERV1" s="217"/>
      <c r="ERW1" s="217"/>
      <c r="ERX1" s="217"/>
      <c r="ERY1" s="217"/>
      <c r="ERZ1" s="217"/>
      <c r="ESA1" s="217"/>
      <c r="ESB1" s="217"/>
      <c r="ESC1" s="217"/>
      <c r="ESD1" s="217"/>
      <c r="ESE1" s="217"/>
      <c r="ESF1" s="217"/>
      <c r="ESG1" s="217"/>
      <c r="ESH1" s="217"/>
      <c r="ESI1" s="217"/>
      <c r="ESJ1" s="217"/>
      <c r="ESK1" s="217"/>
      <c r="ESL1" s="217"/>
      <c r="ESM1" s="217"/>
      <c r="ESN1" s="217"/>
      <c r="ESO1" s="217"/>
      <c r="ESP1" s="217"/>
      <c r="ESQ1" s="217"/>
      <c r="ESR1" s="217"/>
      <c r="ESS1" s="217"/>
      <c r="EST1" s="217"/>
      <c r="ESU1" s="217"/>
      <c r="ESV1" s="217"/>
      <c r="ESW1" s="217"/>
      <c r="ESX1" s="217"/>
      <c r="ESY1" s="217"/>
      <c r="ESZ1" s="217"/>
      <c r="ETA1" s="217"/>
      <c r="ETB1" s="217"/>
      <c r="ETC1" s="217"/>
      <c r="ETD1" s="217"/>
      <c r="ETE1" s="217"/>
      <c r="ETF1" s="217"/>
      <c r="ETG1" s="217"/>
      <c r="ETH1" s="217"/>
      <c r="ETI1" s="217"/>
      <c r="ETJ1" s="217"/>
      <c r="ETK1" s="217"/>
      <c r="ETL1" s="217"/>
      <c r="ETM1" s="217"/>
      <c r="ETN1" s="217"/>
      <c r="ETO1" s="217"/>
      <c r="ETP1" s="217"/>
      <c r="ETQ1" s="217"/>
      <c r="ETR1" s="217"/>
      <c r="ETS1" s="217"/>
      <c r="ETT1" s="217"/>
      <c r="ETU1" s="217"/>
      <c r="ETV1" s="217"/>
      <c r="ETW1" s="217"/>
      <c r="ETX1" s="217"/>
      <c r="ETY1" s="217"/>
      <c r="ETZ1" s="217"/>
      <c r="EUA1" s="217"/>
      <c r="EUB1" s="217"/>
      <c r="EUC1" s="217"/>
      <c r="EUD1" s="217"/>
      <c r="EUE1" s="217"/>
      <c r="EUF1" s="217"/>
      <c r="EUG1" s="217"/>
      <c r="EUH1" s="217"/>
      <c r="EUI1" s="217"/>
      <c r="EUJ1" s="217"/>
      <c r="EUK1" s="217"/>
      <c r="EUL1" s="217"/>
      <c r="EUM1" s="217"/>
      <c r="EUN1" s="217"/>
      <c r="EUO1" s="217"/>
      <c r="EUP1" s="217"/>
      <c r="EUQ1" s="217"/>
      <c r="EUR1" s="217"/>
      <c r="EUS1" s="217"/>
      <c r="EUT1" s="217"/>
      <c r="EUU1" s="217"/>
      <c r="EUV1" s="217"/>
      <c r="EUW1" s="217"/>
      <c r="EUX1" s="217"/>
      <c r="EUY1" s="217"/>
      <c r="EUZ1" s="217"/>
      <c r="EVA1" s="217"/>
      <c r="EVB1" s="217"/>
      <c r="EVC1" s="217"/>
      <c r="EVD1" s="217"/>
      <c r="EVE1" s="217"/>
      <c r="EVF1" s="217"/>
      <c r="EVG1" s="217"/>
      <c r="EVH1" s="217"/>
      <c r="EVI1" s="217"/>
      <c r="EVJ1" s="217"/>
      <c r="EVK1" s="217"/>
      <c r="EVL1" s="217"/>
      <c r="EVM1" s="217"/>
      <c r="EVN1" s="217"/>
      <c r="EVO1" s="217"/>
      <c r="EVP1" s="217"/>
      <c r="EVQ1" s="217"/>
      <c r="EVR1" s="217"/>
      <c r="EVS1" s="217"/>
      <c r="EVT1" s="217"/>
      <c r="EVU1" s="217"/>
      <c r="EVV1" s="217"/>
      <c r="EVW1" s="217"/>
      <c r="EVX1" s="217"/>
      <c r="EVY1" s="217"/>
      <c r="EVZ1" s="217"/>
      <c r="EWA1" s="217"/>
      <c r="EWB1" s="217"/>
      <c r="EWC1" s="217"/>
      <c r="EWD1" s="217"/>
      <c r="EWE1" s="217"/>
      <c r="EWF1" s="217"/>
      <c r="EWG1" s="217"/>
      <c r="EWH1" s="217"/>
      <c r="EWI1" s="217"/>
      <c r="EWJ1" s="217"/>
      <c r="EWK1" s="217"/>
      <c r="EWL1" s="217"/>
      <c r="EWM1" s="217"/>
      <c r="EWN1" s="217"/>
      <c r="EWO1" s="217"/>
      <c r="EWP1" s="217"/>
      <c r="EWQ1" s="217"/>
      <c r="EWR1" s="217"/>
      <c r="EWS1" s="217"/>
      <c r="EWT1" s="217"/>
      <c r="EWU1" s="217"/>
      <c r="EWV1" s="217"/>
      <c r="EWW1" s="217"/>
      <c r="EWX1" s="217"/>
      <c r="EWY1" s="217"/>
      <c r="EWZ1" s="217"/>
      <c r="EXA1" s="217"/>
      <c r="EXB1" s="217"/>
      <c r="EXC1" s="217"/>
      <c r="EXD1" s="217"/>
      <c r="EXE1" s="217"/>
      <c r="EXF1" s="217"/>
      <c r="EXG1" s="217"/>
      <c r="EXH1" s="217"/>
      <c r="EXI1" s="217"/>
      <c r="EXJ1" s="217"/>
      <c r="EXK1" s="217"/>
      <c r="EXL1" s="217"/>
      <c r="EXM1" s="217"/>
      <c r="EXN1" s="217"/>
      <c r="EXO1" s="217"/>
      <c r="EXP1" s="217"/>
      <c r="EXQ1" s="217"/>
      <c r="EXR1" s="217"/>
      <c r="EXS1" s="217"/>
      <c r="EXT1" s="217"/>
      <c r="EXU1" s="217"/>
      <c r="EXV1" s="217"/>
      <c r="EXW1" s="217"/>
      <c r="EXX1" s="217"/>
      <c r="EXY1" s="217"/>
      <c r="EXZ1" s="217"/>
      <c r="EYA1" s="217"/>
      <c r="EYB1" s="217"/>
      <c r="EYC1" s="217"/>
      <c r="EYD1" s="217"/>
      <c r="EYE1" s="217"/>
      <c r="EYF1" s="217"/>
      <c r="EYG1" s="217"/>
      <c r="EYH1" s="217"/>
      <c r="EYI1" s="217"/>
      <c r="EYJ1" s="217"/>
      <c r="EYK1" s="217"/>
      <c r="EYL1" s="217"/>
      <c r="EYM1" s="217"/>
      <c r="EYN1" s="217"/>
      <c r="EYO1" s="217"/>
      <c r="EYP1" s="217"/>
      <c r="EYQ1" s="217"/>
      <c r="EYR1" s="217"/>
      <c r="EYS1" s="217"/>
      <c r="EYT1" s="217"/>
      <c r="EYU1" s="217"/>
      <c r="EYV1" s="217"/>
      <c r="EYW1" s="217"/>
      <c r="EYX1" s="217"/>
      <c r="EYY1" s="217"/>
      <c r="EYZ1" s="217"/>
      <c r="EZA1" s="217"/>
      <c r="EZB1" s="217"/>
      <c r="EZC1" s="217"/>
      <c r="EZD1" s="217"/>
      <c r="EZE1" s="217"/>
      <c r="EZF1" s="217"/>
      <c r="EZG1" s="217"/>
      <c r="EZH1" s="217"/>
      <c r="EZI1" s="217"/>
      <c r="EZJ1" s="217"/>
      <c r="EZK1" s="217"/>
      <c r="EZL1" s="217"/>
      <c r="EZM1" s="217"/>
      <c r="EZN1" s="217"/>
      <c r="EZO1" s="217"/>
      <c r="EZP1" s="217"/>
      <c r="EZQ1" s="217"/>
      <c r="EZR1" s="217"/>
      <c r="EZS1" s="217"/>
      <c r="EZT1" s="217"/>
      <c r="EZU1" s="217"/>
      <c r="EZV1" s="217"/>
      <c r="EZW1" s="217"/>
      <c r="EZX1" s="217"/>
      <c r="EZY1" s="217"/>
      <c r="EZZ1" s="217"/>
      <c r="FAA1" s="217"/>
      <c r="FAB1" s="217"/>
      <c r="FAC1" s="217"/>
      <c r="FAD1" s="217"/>
      <c r="FAE1" s="217"/>
      <c r="FAF1" s="217"/>
      <c r="FAG1" s="217"/>
      <c r="FAH1" s="217"/>
      <c r="FAI1" s="217"/>
      <c r="FAJ1" s="217"/>
      <c r="FAK1" s="217"/>
      <c r="FAL1" s="217"/>
      <c r="FAM1" s="217"/>
      <c r="FAN1" s="217"/>
      <c r="FAO1" s="217"/>
      <c r="FAP1" s="217"/>
      <c r="FAQ1" s="217"/>
      <c r="FAR1" s="217"/>
      <c r="FAS1" s="217"/>
      <c r="FAT1" s="217"/>
      <c r="FAU1" s="217"/>
      <c r="FAV1" s="217"/>
      <c r="FAW1" s="217"/>
      <c r="FAX1" s="217"/>
      <c r="FAY1" s="217"/>
      <c r="FAZ1" s="217"/>
      <c r="FBA1" s="217"/>
      <c r="FBB1" s="217"/>
      <c r="FBC1" s="217"/>
      <c r="FBD1" s="217"/>
      <c r="FBE1" s="217"/>
      <c r="FBF1" s="217"/>
      <c r="FBG1" s="217"/>
      <c r="FBH1" s="217"/>
      <c r="FBI1" s="217"/>
      <c r="FBJ1" s="217"/>
      <c r="FBK1" s="217"/>
      <c r="FBL1" s="217"/>
      <c r="FBM1" s="217"/>
      <c r="FBN1" s="217"/>
      <c r="FBO1" s="217"/>
      <c r="FBP1" s="217"/>
      <c r="FBQ1" s="217"/>
      <c r="FBR1" s="217"/>
      <c r="FBS1" s="217"/>
      <c r="FBT1" s="217"/>
      <c r="FBU1" s="217"/>
      <c r="FBV1" s="217"/>
      <c r="FBW1" s="217"/>
      <c r="FBX1" s="217"/>
      <c r="FBY1" s="217"/>
      <c r="FBZ1" s="217"/>
      <c r="FCA1" s="217"/>
      <c r="FCB1" s="217"/>
      <c r="FCC1" s="217"/>
      <c r="FCD1" s="217"/>
      <c r="FCE1" s="217"/>
      <c r="FCF1" s="217"/>
      <c r="FCG1" s="217"/>
      <c r="FCH1" s="217"/>
      <c r="FCI1" s="217"/>
      <c r="FCJ1" s="217"/>
      <c r="FCK1" s="217"/>
      <c r="FCL1" s="217"/>
      <c r="FCM1" s="217"/>
      <c r="FCN1" s="217"/>
      <c r="FCO1" s="217"/>
      <c r="FCP1" s="217"/>
      <c r="FCQ1" s="217"/>
      <c r="FCR1" s="217"/>
      <c r="FCS1" s="217"/>
      <c r="FCT1" s="217"/>
      <c r="FCU1" s="217"/>
      <c r="FCV1" s="217"/>
      <c r="FCW1" s="217"/>
      <c r="FCX1" s="217"/>
      <c r="FCY1" s="217"/>
      <c r="FCZ1" s="217"/>
      <c r="FDA1" s="217"/>
      <c r="FDB1" s="217"/>
      <c r="FDC1" s="217"/>
      <c r="FDD1" s="217"/>
      <c r="FDE1" s="217"/>
      <c r="FDF1" s="217"/>
      <c r="FDG1" s="217"/>
      <c r="FDH1" s="217"/>
      <c r="FDI1" s="217"/>
      <c r="FDJ1" s="217"/>
      <c r="FDK1" s="217"/>
      <c r="FDL1" s="217"/>
      <c r="FDM1" s="217"/>
      <c r="FDN1" s="217"/>
      <c r="FDO1" s="217"/>
      <c r="FDP1" s="217"/>
      <c r="FDQ1" s="217"/>
      <c r="FDR1" s="217"/>
      <c r="FDS1" s="217"/>
      <c r="FDT1" s="217"/>
      <c r="FDU1" s="217"/>
      <c r="FDV1" s="217"/>
      <c r="FDW1" s="217"/>
      <c r="FDX1" s="217"/>
      <c r="FDY1" s="217"/>
      <c r="FDZ1" s="217"/>
      <c r="FEA1" s="217"/>
      <c r="FEB1" s="217"/>
      <c r="FEC1" s="217"/>
      <c r="FED1" s="217"/>
      <c r="FEE1" s="217"/>
      <c r="FEF1" s="217"/>
      <c r="FEG1" s="217"/>
      <c r="FEH1" s="217"/>
      <c r="FEI1" s="217"/>
      <c r="FEJ1" s="217"/>
      <c r="FEK1" s="217"/>
      <c r="FEL1" s="217"/>
      <c r="FEM1" s="217"/>
      <c r="FEN1" s="217"/>
      <c r="FEO1" s="217"/>
      <c r="FEP1" s="217"/>
      <c r="FEQ1" s="217"/>
      <c r="FER1" s="217"/>
      <c r="FES1" s="217"/>
      <c r="FET1" s="217"/>
      <c r="FEU1" s="217"/>
      <c r="FEV1" s="217"/>
      <c r="FEW1" s="217"/>
      <c r="FEX1" s="217"/>
      <c r="FEY1" s="217"/>
      <c r="FEZ1" s="217"/>
      <c r="FFA1" s="217"/>
      <c r="FFB1" s="217"/>
      <c r="FFC1" s="217"/>
      <c r="FFD1" s="217"/>
      <c r="FFE1" s="217"/>
      <c r="FFF1" s="217"/>
      <c r="FFG1" s="217"/>
      <c r="FFH1" s="217"/>
      <c r="FFI1" s="217"/>
      <c r="FFJ1" s="217"/>
      <c r="FFK1" s="217"/>
      <c r="FFL1" s="217"/>
      <c r="FFM1" s="217"/>
      <c r="FFN1" s="217"/>
      <c r="FFO1" s="217"/>
      <c r="FFP1" s="217"/>
      <c r="FFQ1" s="217"/>
      <c r="FFR1" s="217"/>
      <c r="FFS1" s="217"/>
      <c r="FFT1" s="217"/>
      <c r="FFU1" s="217"/>
      <c r="FFV1" s="217"/>
      <c r="FFW1" s="217"/>
      <c r="FFX1" s="217"/>
      <c r="FFY1" s="217"/>
      <c r="FFZ1" s="217"/>
      <c r="FGA1" s="217"/>
      <c r="FGB1" s="217"/>
      <c r="FGC1" s="217"/>
      <c r="FGD1" s="217"/>
      <c r="FGE1" s="217"/>
      <c r="FGF1" s="217"/>
      <c r="FGG1" s="217"/>
      <c r="FGH1" s="217"/>
      <c r="FGI1" s="217"/>
      <c r="FGJ1" s="217"/>
      <c r="FGK1" s="217"/>
      <c r="FGL1" s="217"/>
      <c r="FGM1" s="217"/>
      <c r="FGN1" s="217"/>
      <c r="FGO1" s="217"/>
      <c r="FGP1" s="217"/>
      <c r="FGQ1" s="217"/>
      <c r="FGR1" s="217"/>
      <c r="FGS1" s="217"/>
      <c r="FGT1" s="217"/>
      <c r="FGU1" s="217"/>
      <c r="FGV1" s="217"/>
      <c r="FGW1" s="217"/>
      <c r="FGX1" s="217"/>
      <c r="FGY1" s="217"/>
      <c r="FGZ1" s="217"/>
      <c r="FHA1" s="217"/>
      <c r="FHB1" s="217"/>
      <c r="FHC1" s="217"/>
      <c r="FHD1" s="217"/>
      <c r="FHE1" s="217"/>
      <c r="FHF1" s="217"/>
      <c r="FHG1" s="217"/>
      <c r="FHH1" s="217"/>
      <c r="FHI1" s="217"/>
      <c r="FHJ1" s="217"/>
      <c r="FHK1" s="217"/>
      <c r="FHL1" s="217"/>
      <c r="FHM1" s="217"/>
      <c r="FHN1" s="217"/>
      <c r="FHO1" s="217"/>
      <c r="FHP1" s="217"/>
      <c r="FHQ1" s="217"/>
      <c r="FHR1" s="217"/>
      <c r="FHS1" s="217"/>
      <c r="FHT1" s="217"/>
      <c r="FHU1" s="217"/>
      <c r="FHV1" s="217"/>
      <c r="FHW1" s="217"/>
      <c r="FHX1" s="217"/>
      <c r="FHY1" s="217"/>
      <c r="FHZ1" s="217"/>
      <c r="FIA1" s="217"/>
      <c r="FIB1" s="217"/>
      <c r="FIC1" s="217"/>
      <c r="FID1" s="217"/>
      <c r="FIE1" s="217"/>
      <c r="FIF1" s="217"/>
      <c r="FIG1" s="217"/>
      <c r="FIH1" s="217"/>
      <c r="FII1" s="217"/>
      <c r="FIJ1" s="217"/>
      <c r="FIK1" s="217"/>
      <c r="FIL1" s="217"/>
      <c r="FIM1" s="217"/>
      <c r="FIN1" s="217"/>
      <c r="FIO1" s="217"/>
      <c r="FIP1" s="217"/>
      <c r="FIQ1" s="217"/>
      <c r="FIR1" s="217"/>
      <c r="FIS1" s="217"/>
      <c r="FIT1" s="217"/>
      <c r="FIU1" s="217"/>
      <c r="FIV1" s="217"/>
      <c r="FIW1" s="217"/>
      <c r="FIX1" s="217"/>
      <c r="FIY1" s="217"/>
      <c r="FIZ1" s="217"/>
      <c r="FJA1" s="217"/>
      <c r="FJB1" s="217"/>
      <c r="FJC1" s="217"/>
      <c r="FJD1" s="217"/>
      <c r="FJE1" s="217"/>
      <c r="FJF1" s="217"/>
      <c r="FJG1" s="217"/>
      <c r="FJH1" s="217"/>
      <c r="FJI1" s="217"/>
      <c r="FJJ1" s="217"/>
      <c r="FJK1" s="217"/>
      <c r="FJL1" s="217"/>
      <c r="FJM1" s="217"/>
      <c r="FJN1" s="217"/>
      <c r="FJO1" s="217"/>
      <c r="FJP1" s="217"/>
      <c r="FJQ1" s="217"/>
      <c r="FJR1" s="217"/>
      <c r="FJS1" s="217"/>
      <c r="FJT1" s="217"/>
      <c r="FJU1" s="217"/>
      <c r="FJV1" s="217"/>
      <c r="FJW1" s="217"/>
      <c r="FJX1" s="217"/>
      <c r="FJY1" s="217"/>
      <c r="FJZ1" s="217"/>
      <c r="FKA1" s="217"/>
      <c r="FKB1" s="217"/>
      <c r="FKC1" s="217"/>
      <c r="FKD1" s="217"/>
      <c r="FKE1" s="217"/>
      <c r="FKF1" s="217"/>
      <c r="FKG1" s="217"/>
      <c r="FKH1" s="217"/>
      <c r="FKI1" s="217"/>
      <c r="FKJ1" s="217"/>
      <c r="FKK1" s="217"/>
      <c r="FKL1" s="217"/>
      <c r="FKM1" s="217"/>
      <c r="FKN1" s="217"/>
      <c r="FKO1" s="217"/>
      <c r="FKP1" s="217"/>
      <c r="FKQ1" s="217"/>
      <c r="FKR1" s="217"/>
      <c r="FKS1" s="217"/>
      <c r="FKT1" s="217"/>
      <c r="FKU1" s="217"/>
      <c r="FKV1" s="217"/>
      <c r="FKW1" s="217"/>
      <c r="FKX1" s="217"/>
      <c r="FKY1" s="217"/>
      <c r="FKZ1" s="217"/>
      <c r="FLA1" s="217"/>
      <c r="FLB1" s="217"/>
      <c r="FLC1" s="217"/>
      <c r="FLD1" s="217"/>
      <c r="FLE1" s="217"/>
      <c r="FLF1" s="217"/>
      <c r="FLG1" s="217"/>
      <c r="FLH1" s="217"/>
      <c r="FLI1" s="217"/>
      <c r="FLJ1" s="217"/>
      <c r="FLK1" s="217"/>
      <c r="FLL1" s="217"/>
      <c r="FLM1" s="217"/>
      <c r="FLN1" s="217"/>
      <c r="FLO1" s="217"/>
      <c r="FLP1" s="217"/>
      <c r="FLQ1" s="217"/>
      <c r="FLR1" s="217"/>
      <c r="FLS1" s="217"/>
      <c r="FLT1" s="217"/>
      <c r="FLU1" s="217"/>
      <c r="FLV1" s="217"/>
      <c r="FLW1" s="217"/>
      <c r="FLX1" s="217"/>
      <c r="FLY1" s="217"/>
      <c r="FLZ1" s="217"/>
      <c r="FMA1" s="217"/>
      <c r="FMB1" s="217"/>
      <c r="FMC1" s="217"/>
      <c r="FMD1" s="217"/>
      <c r="FME1" s="217"/>
      <c r="FMF1" s="217"/>
      <c r="FMG1" s="217"/>
      <c r="FMH1" s="217"/>
      <c r="FMI1" s="217"/>
      <c r="FMJ1" s="217"/>
      <c r="FMK1" s="217"/>
      <c r="FML1" s="217"/>
      <c r="FMM1" s="217"/>
      <c r="FMN1" s="217"/>
      <c r="FMO1" s="217"/>
      <c r="FMP1" s="217"/>
      <c r="FMQ1" s="217"/>
      <c r="FMR1" s="217"/>
      <c r="FMS1" s="217"/>
      <c r="FMT1" s="217"/>
      <c r="FMU1" s="217"/>
      <c r="FMV1" s="217"/>
      <c r="FMW1" s="217"/>
      <c r="FMX1" s="217"/>
      <c r="FMY1" s="217"/>
      <c r="FMZ1" s="217"/>
      <c r="FNA1" s="217"/>
      <c r="FNB1" s="217"/>
      <c r="FNC1" s="217"/>
      <c r="FND1" s="217"/>
      <c r="FNE1" s="217"/>
      <c r="FNF1" s="217"/>
      <c r="FNG1" s="217"/>
      <c r="FNH1" s="217"/>
      <c r="FNI1" s="217"/>
      <c r="FNJ1" s="217"/>
      <c r="FNK1" s="217"/>
      <c r="FNL1" s="217"/>
      <c r="FNM1" s="217"/>
      <c r="FNN1" s="217"/>
      <c r="FNO1" s="217"/>
      <c r="FNP1" s="217"/>
      <c r="FNQ1" s="217"/>
      <c r="FNR1" s="217"/>
      <c r="FNS1" s="217"/>
      <c r="FNT1" s="217"/>
      <c r="FNU1" s="217"/>
      <c r="FNV1" s="217"/>
      <c r="FNW1" s="217"/>
      <c r="FNX1" s="217"/>
      <c r="FNY1" s="217"/>
      <c r="FNZ1" s="217"/>
      <c r="FOA1" s="217"/>
      <c r="FOB1" s="217"/>
      <c r="FOC1" s="217"/>
      <c r="FOD1" s="217"/>
      <c r="FOE1" s="217"/>
      <c r="FOF1" s="217"/>
      <c r="FOG1" s="217"/>
      <c r="FOH1" s="217"/>
      <c r="FOI1" s="217"/>
      <c r="FOJ1" s="217"/>
      <c r="FOK1" s="217"/>
      <c r="FOL1" s="217"/>
      <c r="FOM1" s="217"/>
      <c r="FON1" s="217"/>
      <c r="FOO1" s="217"/>
      <c r="FOP1" s="217"/>
      <c r="FOQ1" s="217"/>
      <c r="FOR1" s="217"/>
      <c r="FOS1" s="217"/>
      <c r="FOT1" s="217"/>
      <c r="FOU1" s="217"/>
      <c r="FOV1" s="217"/>
      <c r="FOW1" s="217"/>
      <c r="FOX1" s="217"/>
      <c r="FOY1" s="217"/>
      <c r="FOZ1" s="217"/>
      <c r="FPA1" s="217"/>
      <c r="FPB1" s="217"/>
      <c r="FPC1" s="217"/>
      <c r="FPD1" s="217"/>
      <c r="FPE1" s="217"/>
      <c r="FPF1" s="217"/>
      <c r="FPG1" s="217"/>
      <c r="FPH1" s="217"/>
      <c r="FPI1" s="217"/>
      <c r="FPJ1" s="217"/>
      <c r="FPK1" s="217"/>
      <c r="FPL1" s="217"/>
      <c r="FPM1" s="217"/>
      <c r="FPN1" s="217"/>
      <c r="FPO1" s="217"/>
      <c r="FPP1" s="217"/>
      <c r="FPQ1" s="217"/>
      <c r="FPR1" s="217"/>
      <c r="FPS1" s="217"/>
      <c r="FPT1" s="217"/>
      <c r="FPU1" s="217"/>
      <c r="FPV1" s="217"/>
      <c r="FPW1" s="217"/>
      <c r="FPX1" s="217"/>
      <c r="FPY1" s="217"/>
      <c r="FPZ1" s="217"/>
      <c r="FQA1" s="217"/>
      <c r="FQB1" s="217"/>
      <c r="FQC1" s="217"/>
      <c r="FQD1" s="217"/>
      <c r="FQE1" s="217"/>
      <c r="FQF1" s="217"/>
      <c r="FQG1" s="217"/>
      <c r="FQH1" s="217"/>
      <c r="FQI1" s="217"/>
      <c r="FQJ1" s="217"/>
      <c r="FQK1" s="217"/>
      <c r="FQL1" s="217"/>
      <c r="FQM1" s="217"/>
      <c r="FQN1" s="217"/>
      <c r="FQO1" s="217"/>
      <c r="FQP1" s="217"/>
      <c r="FQQ1" s="217"/>
      <c r="FQR1" s="217"/>
      <c r="FQS1" s="217"/>
      <c r="FQT1" s="217"/>
      <c r="FQU1" s="217"/>
      <c r="FQV1" s="217"/>
      <c r="FQW1" s="217"/>
      <c r="FQX1" s="217"/>
      <c r="FQY1" s="217"/>
      <c r="FQZ1" s="217"/>
      <c r="FRA1" s="217"/>
      <c r="FRB1" s="217"/>
      <c r="FRC1" s="217"/>
      <c r="FRD1" s="217"/>
      <c r="FRE1" s="217"/>
      <c r="FRF1" s="217"/>
      <c r="FRG1" s="217"/>
      <c r="FRH1" s="217"/>
      <c r="FRI1" s="217"/>
      <c r="FRJ1" s="217"/>
      <c r="FRK1" s="217"/>
      <c r="FRL1" s="217"/>
      <c r="FRM1" s="217"/>
      <c r="FRN1" s="217"/>
      <c r="FRO1" s="217"/>
      <c r="FRP1" s="217"/>
      <c r="FRQ1" s="217"/>
      <c r="FRR1" s="217"/>
      <c r="FRS1" s="217"/>
      <c r="FRT1" s="217"/>
      <c r="FRU1" s="217"/>
      <c r="FRV1" s="217"/>
      <c r="FRW1" s="217"/>
      <c r="FRX1" s="217"/>
      <c r="FRY1" s="217"/>
      <c r="FRZ1" s="217"/>
      <c r="FSA1" s="217"/>
      <c r="FSB1" s="217"/>
      <c r="FSC1" s="217"/>
      <c r="FSD1" s="217"/>
      <c r="FSE1" s="217"/>
      <c r="FSF1" s="217"/>
      <c r="FSG1" s="217"/>
      <c r="FSH1" s="217"/>
      <c r="FSI1" s="217"/>
      <c r="FSJ1" s="217"/>
      <c r="FSK1" s="217"/>
      <c r="FSL1" s="217"/>
      <c r="FSM1" s="217"/>
      <c r="FSN1" s="217"/>
      <c r="FSO1" s="217"/>
      <c r="FSP1" s="217"/>
      <c r="FSQ1" s="217"/>
      <c r="FSR1" s="217"/>
      <c r="FSS1" s="217"/>
      <c r="FST1" s="217"/>
      <c r="FSU1" s="217"/>
      <c r="FSV1" s="217"/>
      <c r="FSW1" s="217"/>
      <c r="FSX1" s="217"/>
      <c r="FSY1" s="217"/>
      <c r="FSZ1" s="217"/>
      <c r="FTA1" s="217"/>
      <c r="FTB1" s="217"/>
      <c r="FTC1" s="217"/>
      <c r="FTD1" s="217"/>
      <c r="FTE1" s="217"/>
      <c r="FTF1" s="217"/>
      <c r="FTG1" s="217"/>
      <c r="FTH1" s="217"/>
      <c r="FTI1" s="217"/>
      <c r="FTJ1" s="217"/>
      <c r="FTK1" s="217"/>
      <c r="FTL1" s="217"/>
      <c r="FTM1" s="217"/>
      <c r="FTN1" s="217"/>
      <c r="FTO1" s="217"/>
      <c r="FTP1" s="217"/>
      <c r="FTQ1" s="217"/>
      <c r="FTR1" s="217"/>
      <c r="FTS1" s="217"/>
      <c r="FTT1" s="217"/>
      <c r="FTU1" s="217"/>
      <c r="FTV1" s="217"/>
      <c r="FTW1" s="217"/>
      <c r="FTX1" s="217"/>
      <c r="FTY1" s="217"/>
      <c r="FTZ1" s="217"/>
      <c r="FUA1" s="217"/>
      <c r="FUB1" s="217"/>
      <c r="FUC1" s="217"/>
      <c r="FUD1" s="217"/>
      <c r="FUE1" s="217"/>
      <c r="FUF1" s="217"/>
      <c r="FUG1" s="217"/>
      <c r="FUH1" s="217"/>
      <c r="FUI1" s="217"/>
      <c r="FUJ1" s="217"/>
      <c r="FUK1" s="217"/>
      <c r="FUL1" s="217"/>
      <c r="FUM1" s="217"/>
      <c r="FUN1" s="217"/>
      <c r="FUO1" s="217"/>
      <c r="FUP1" s="217"/>
      <c r="FUQ1" s="217"/>
      <c r="FUR1" s="217"/>
      <c r="FUS1" s="217"/>
      <c r="FUT1" s="217"/>
      <c r="FUU1" s="217"/>
      <c r="FUV1" s="217"/>
      <c r="FUW1" s="217"/>
      <c r="FUX1" s="217"/>
      <c r="FUY1" s="217"/>
      <c r="FUZ1" s="217"/>
      <c r="FVA1" s="217"/>
      <c r="FVB1" s="217"/>
      <c r="FVC1" s="217"/>
      <c r="FVD1" s="217"/>
      <c r="FVE1" s="217"/>
      <c r="FVF1" s="217"/>
      <c r="FVG1" s="217"/>
      <c r="FVH1" s="217"/>
      <c r="FVI1" s="217"/>
      <c r="FVJ1" s="217"/>
      <c r="FVK1" s="217"/>
      <c r="FVL1" s="217"/>
      <c r="FVM1" s="217"/>
      <c r="FVN1" s="217"/>
      <c r="FVO1" s="217"/>
      <c r="FVP1" s="217"/>
      <c r="FVQ1" s="217"/>
      <c r="FVR1" s="217"/>
      <c r="FVS1" s="217"/>
      <c r="FVT1" s="217"/>
      <c r="FVU1" s="217"/>
      <c r="FVV1" s="217"/>
      <c r="FVW1" s="217"/>
      <c r="FVX1" s="217"/>
      <c r="FVY1" s="217"/>
      <c r="FVZ1" s="217"/>
      <c r="FWA1" s="217"/>
      <c r="FWB1" s="217"/>
      <c r="FWC1" s="217"/>
      <c r="FWD1" s="217"/>
      <c r="FWE1" s="217"/>
      <c r="FWF1" s="217"/>
      <c r="FWG1" s="217"/>
      <c r="FWH1" s="217"/>
      <c r="FWI1" s="217"/>
      <c r="FWJ1" s="217"/>
      <c r="FWK1" s="217"/>
      <c r="FWL1" s="217"/>
      <c r="FWM1" s="217"/>
      <c r="FWN1" s="217"/>
      <c r="FWO1" s="217"/>
      <c r="FWP1" s="217"/>
      <c r="FWQ1" s="217"/>
      <c r="FWR1" s="217"/>
      <c r="FWS1" s="217"/>
      <c r="FWT1" s="217"/>
      <c r="FWU1" s="217"/>
      <c r="FWV1" s="217"/>
      <c r="FWW1" s="217"/>
      <c r="FWX1" s="217"/>
      <c r="FWY1" s="217"/>
      <c r="FWZ1" s="217"/>
      <c r="FXA1" s="217"/>
      <c r="FXB1" s="217"/>
      <c r="FXC1" s="217"/>
      <c r="FXD1" s="217"/>
      <c r="FXE1" s="217"/>
      <c r="FXF1" s="217"/>
      <c r="FXG1" s="217"/>
      <c r="FXH1" s="217"/>
      <c r="FXI1" s="217"/>
      <c r="FXJ1" s="217"/>
      <c r="FXK1" s="217"/>
      <c r="FXL1" s="217"/>
      <c r="FXM1" s="217"/>
      <c r="FXN1" s="217"/>
      <c r="FXO1" s="217"/>
      <c r="FXP1" s="217"/>
      <c r="FXQ1" s="217"/>
      <c r="FXR1" s="217"/>
      <c r="FXS1" s="217"/>
      <c r="FXT1" s="217"/>
      <c r="FXU1" s="217"/>
      <c r="FXV1" s="217"/>
      <c r="FXW1" s="217"/>
      <c r="FXX1" s="217"/>
      <c r="FXY1" s="217"/>
      <c r="FXZ1" s="217"/>
      <c r="FYA1" s="217"/>
      <c r="FYB1" s="217"/>
      <c r="FYC1" s="217"/>
      <c r="FYD1" s="217"/>
      <c r="FYE1" s="217"/>
      <c r="FYF1" s="217"/>
      <c r="FYG1" s="217"/>
      <c r="FYH1" s="217"/>
      <c r="FYI1" s="217"/>
      <c r="FYJ1" s="217"/>
      <c r="FYK1" s="217"/>
      <c r="FYL1" s="217"/>
      <c r="FYM1" s="217"/>
      <c r="FYN1" s="217"/>
      <c r="FYO1" s="217"/>
      <c r="FYP1" s="217"/>
      <c r="FYQ1" s="217"/>
      <c r="FYR1" s="217"/>
      <c r="FYS1" s="217"/>
      <c r="FYT1" s="217"/>
      <c r="FYU1" s="217"/>
      <c r="FYV1" s="217"/>
      <c r="FYW1" s="217"/>
      <c r="FYX1" s="217"/>
      <c r="FYY1" s="217"/>
      <c r="FYZ1" s="217"/>
      <c r="FZA1" s="217"/>
      <c r="FZB1" s="217"/>
      <c r="FZC1" s="217"/>
      <c r="FZD1" s="217"/>
      <c r="FZE1" s="217"/>
      <c r="FZF1" s="217"/>
      <c r="FZG1" s="217"/>
      <c r="FZH1" s="217"/>
      <c r="FZI1" s="217"/>
      <c r="FZJ1" s="217"/>
      <c r="FZK1" s="217"/>
      <c r="FZL1" s="217"/>
      <c r="FZM1" s="217"/>
      <c r="FZN1" s="217"/>
      <c r="FZO1" s="217"/>
      <c r="FZP1" s="217"/>
      <c r="FZQ1" s="217"/>
      <c r="FZR1" s="217"/>
      <c r="FZS1" s="217"/>
      <c r="FZT1" s="217"/>
      <c r="FZU1" s="217"/>
      <c r="FZV1" s="217"/>
      <c r="FZW1" s="217"/>
      <c r="FZX1" s="217"/>
      <c r="FZY1" s="217"/>
      <c r="FZZ1" s="217"/>
      <c r="GAA1" s="217"/>
      <c r="GAB1" s="217"/>
      <c r="GAC1" s="217"/>
      <c r="GAD1" s="217"/>
      <c r="GAE1" s="217"/>
      <c r="GAF1" s="217"/>
      <c r="GAG1" s="217"/>
      <c r="GAH1" s="217"/>
      <c r="GAI1" s="217"/>
      <c r="GAJ1" s="217"/>
      <c r="GAK1" s="217"/>
      <c r="GAL1" s="217"/>
      <c r="GAM1" s="217"/>
      <c r="GAN1" s="217"/>
      <c r="GAO1" s="217"/>
      <c r="GAP1" s="217"/>
      <c r="GAQ1" s="217"/>
      <c r="GAR1" s="217"/>
      <c r="GAS1" s="217"/>
      <c r="GAT1" s="217"/>
      <c r="GAU1" s="217"/>
      <c r="GAV1" s="217"/>
      <c r="GAW1" s="217"/>
      <c r="GAX1" s="217"/>
      <c r="GAY1" s="217"/>
      <c r="GAZ1" s="217"/>
      <c r="GBA1" s="217"/>
      <c r="GBB1" s="217"/>
      <c r="GBC1" s="217"/>
      <c r="GBD1" s="217"/>
      <c r="GBE1" s="217"/>
      <c r="GBF1" s="217"/>
      <c r="GBG1" s="217"/>
      <c r="GBH1" s="217"/>
      <c r="GBI1" s="217"/>
      <c r="GBJ1" s="217"/>
      <c r="GBK1" s="217"/>
      <c r="GBL1" s="217"/>
      <c r="GBM1" s="217"/>
      <c r="GBN1" s="217"/>
      <c r="GBO1" s="217"/>
      <c r="GBP1" s="217"/>
      <c r="GBQ1" s="217"/>
      <c r="GBR1" s="217"/>
      <c r="GBS1" s="217"/>
      <c r="GBT1" s="217"/>
      <c r="GBU1" s="217"/>
      <c r="GBV1" s="217"/>
      <c r="GBW1" s="217"/>
      <c r="GBX1" s="217"/>
      <c r="GBY1" s="217"/>
      <c r="GBZ1" s="217"/>
      <c r="GCA1" s="217"/>
      <c r="GCB1" s="217"/>
      <c r="GCC1" s="217"/>
      <c r="GCD1" s="217"/>
      <c r="GCE1" s="217"/>
      <c r="GCF1" s="217"/>
      <c r="GCG1" s="217"/>
      <c r="GCH1" s="217"/>
      <c r="GCI1" s="217"/>
      <c r="GCJ1" s="217"/>
      <c r="GCK1" s="217"/>
      <c r="GCL1" s="217"/>
      <c r="GCM1" s="217"/>
      <c r="GCN1" s="217"/>
      <c r="GCO1" s="217"/>
      <c r="GCP1" s="217"/>
      <c r="GCQ1" s="217"/>
      <c r="GCR1" s="217"/>
      <c r="GCS1" s="217"/>
      <c r="GCT1" s="217"/>
      <c r="GCU1" s="217"/>
      <c r="GCV1" s="217"/>
      <c r="GCW1" s="217"/>
      <c r="GCX1" s="217"/>
      <c r="GCY1" s="217"/>
      <c r="GCZ1" s="217"/>
      <c r="GDA1" s="217"/>
      <c r="GDB1" s="217"/>
      <c r="GDC1" s="217"/>
      <c r="GDD1" s="217"/>
      <c r="GDE1" s="217"/>
      <c r="GDF1" s="217"/>
      <c r="GDG1" s="217"/>
      <c r="GDH1" s="217"/>
      <c r="GDI1" s="217"/>
      <c r="GDJ1" s="217"/>
      <c r="GDK1" s="217"/>
      <c r="GDL1" s="217"/>
      <c r="GDM1" s="217"/>
      <c r="GDN1" s="217"/>
      <c r="GDO1" s="217"/>
      <c r="GDP1" s="217"/>
      <c r="GDQ1" s="217"/>
      <c r="GDR1" s="217"/>
      <c r="GDS1" s="217"/>
      <c r="GDT1" s="217"/>
      <c r="GDU1" s="217"/>
      <c r="GDV1" s="217"/>
      <c r="GDW1" s="217"/>
      <c r="GDX1" s="217"/>
      <c r="GDY1" s="217"/>
      <c r="GDZ1" s="217"/>
      <c r="GEA1" s="217"/>
      <c r="GEB1" s="217"/>
      <c r="GEC1" s="217"/>
      <c r="GED1" s="217"/>
      <c r="GEE1" s="217"/>
      <c r="GEF1" s="217"/>
      <c r="GEG1" s="217"/>
      <c r="GEH1" s="217"/>
      <c r="GEI1" s="217"/>
      <c r="GEJ1" s="217"/>
      <c r="GEK1" s="217"/>
      <c r="GEL1" s="217"/>
      <c r="GEM1" s="217"/>
      <c r="GEN1" s="217"/>
      <c r="GEO1" s="217"/>
      <c r="GEP1" s="217"/>
      <c r="GEQ1" s="217"/>
      <c r="GER1" s="217"/>
      <c r="GES1" s="217"/>
      <c r="GET1" s="217"/>
      <c r="GEU1" s="217"/>
      <c r="GEV1" s="217"/>
      <c r="GEW1" s="217"/>
      <c r="GEX1" s="217"/>
      <c r="GEY1" s="217"/>
      <c r="GEZ1" s="217"/>
      <c r="GFA1" s="217"/>
      <c r="GFB1" s="217"/>
      <c r="GFC1" s="217"/>
      <c r="GFD1" s="217"/>
      <c r="GFE1" s="217"/>
      <c r="GFF1" s="217"/>
      <c r="GFG1" s="217"/>
      <c r="GFH1" s="217"/>
      <c r="GFI1" s="217"/>
      <c r="GFJ1" s="217"/>
      <c r="GFK1" s="217"/>
      <c r="GFL1" s="217"/>
      <c r="GFM1" s="217"/>
      <c r="GFN1" s="217"/>
      <c r="GFO1" s="217"/>
      <c r="GFP1" s="217"/>
      <c r="GFQ1" s="217"/>
      <c r="GFR1" s="217"/>
      <c r="GFS1" s="217"/>
      <c r="GFT1" s="217"/>
      <c r="GFU1" s="217"/>
      <c r="GFV1" s="217"/>
      <c r="GFW1" s="217"/>
      <c r="GFX1" s="217"/>
      <c r="GFY1" s="217"/>
      <c r="GFZ1" s="217"/>
      <c r="GGA1" s="217"/>
      <c r="GGB1" s="217"/>
      <c r="GGC1" s="217"/>
      <c r="GGD1" s="217"/>
      <c r="GGE1" s="217"/>
      <c r="GGF1" s="217"/>
      <c r="GGG1" s="217"/>
      <c r="GGH1" s="217"/>
      <c r="GGI1" s="217"/>
      <c r="GGJ1" s="217"/>
      <c r="GGK1" s="217"/>
      <c r="GGL1" s="217"/>
      <c r="GGM1" s="217"/>
      <c r="GGN1" s="217"/>
      <c r="GGO1" s="217"/>
      <c r="GGP1" s="217"/>
      <c r="GGQ1" s="217"/>
      <c r="GGR1" s="217"/>
      <c r="GGS1" s="217"/>
      <c r="GGT1" s="217"/>
      <c r="GGU1" s="217"/>
      <c r="GGV1" s="217"/>
      <c r="GGW1" s="217"/>
      <c r="GGX1" s="217"/>
      <c r="GGY1" s="217"/>
      <c r="GGZ1" s="217"/>
      <c r="GHA1" s="217"/>
      <c r="GHB1" s="217"/>
      <c r="GHC1" s="217"/>
      <c r="GHD1" s="217"/>
      <c r="GHE1" s="217"/>
      <c r="GHF1" s="217"/>
      <c r="GHG1" s="217"/>
      <c r="GHH1" s="217"/>
      <c r="GHI1" s="217"/>
      <c r="GHJ1" s="217"/>
      <c r="GHK1" s="217"/>
      <c r="GHL1" s="217"/>
      <c r="GHM1" s="217"/>
      <c r="GHN1" s="217"/>
      <c r="GHO1" s="217"/>
      <c r="GHP1" s="217"/>
      <c r="GHQ1" s="217"/>
      <c r="GHR1" s="217"/>
      <c r="GHS1" s="217"/>
      <c r="GHT1" s="217"/>
      <c r="GHU1" s="217"/>
      <c r="GHV1" s="217"/>
      <c r="GHW1" s="217"/>
      <c r="GHX1" s="217"/>
      <c r="GHY1" s="217"/>
      <c r="GHZ1" s="217"/>
      <c r="GIA1" s="217"/>
      <c r="GIB1" s="217"/>
      <c r="GIC1" s="217"/>
      <c r="GID1" s="217"/>
      <c r="GIE1" s="217"/>
      <c r="GIF1" s="217"/>
      <c r="GIG1" s="217"/>
      <c r="GIH1" s="217"/>
      <c r="GII1" s="217"/>
      <c r="GIJ1" s="217"/>
      <c r="GIK1" s="217"/>
      <c r="GIL1" s="217"/>
      <c r="GIM1" s="217"/>
      <c r="GIN1" s="217"/>
      <c r="GIO1" s="217"/>
      <c r="GIP1" s="217"/>
      <c r="GIQ1" s="217"/>
      <c r="GIR1" s="217"/>
      <c r="GIS1" s="217"/>
      <c r="GIT1" s="217"/>
      <c r="GIU1" s="217"/>
      <c r="GIV1" s="217"/>
      <c r="GIW1" s="217"/>
      <c r="GIX1" s="217"/>
      <c r="GIY1" s="217"/>
      <c r="GIZ1" s="217"/>
      <c r="GJA1" s="217"/>
      <c r="GJB1" s="217"/>
      <c r="GJC1" s="217"/>
      <c r="GJD1" s="217"/>
      <c r="GJE1" s="217"/>
      <c r="GJF1" s="217"/>
      <c r="GJG1" s="217"/>
      <c r="GJH1" s="217"/>
      <c r="GJI1" s="217"/>
      <c r="GJJ1" s="217"/>
      <c r="GJK1" s="217"/>
      <c r="GJL1" s="217"/>
      <c r="GJM1" s="217"/>
      <c r="GJN1" s="217"/>
      <c r="GJO1" s="217"/>
      <c r="GJP1" s="217"/>
      <c r="GJQ1" s="217"/>
      <c r="GJR1" s="217"/>
      <c r="GJS1" s="217"/>
      <c r="GJT1" s="217"/>
      <c r="GJU1" s="217"/>
      <c r="GJV1" s="217"/>
      <c r="GJW1" s="217"/>
      <c r="GJX1" s="217"/>
      <c r="GJY1" s="217"/>
      <c r="GJZ1" s="217"/>
      <c r="GKA1" s="217"/>
      <c r="GKB1" s="217"/>
      <c r="GKC1" s="217"/>
      <c r="GKD1" s="217"/>
      <c r="GKE1" s="217"/>
      <c r="GKF1" s="217"/>
      <c r="GKG1" s="217"/>
      <c r="GKH1" s="217"/>
      <c r="GKI1" s="217"/>
      <c r="GKJ1" s="217"/>
      <c r="GKK1" s="217"/>
      <c r="GKL1" s="217"/>
      <c r="GKM1" s="217"/>
      <c r="GKN1" s="217"/>
      <c r="GKO1" s="217"/>
      <c r="GKP1" s="217"/>
      <c r="GKQ1" s="217"/>
      <c r="GKR1" s="217"/>
      <c r="GKS1" s="217"/>
      <c r="GKT1" s="217"/>
      <c r="GKU1" s="217"/>
      <c r="GKV1" s="217"/>
      <c r="GKW1" s="217"/>
      <c r="GKX1" s="217"/>
      <c r="GKY1" s="217"/>
      <c r="GKZ1" s="217"/>
      <c r="GLA1" s="217"/>
      <c r="GLB1" s="217"/>
      <c r="GLC1" s="217"/>
      <c r="GLD1" s="217"/>
      <c r="GLE1" s="217"/>
      <c r="GLF1" s="217"/>
      <c r="GLG1" s="217"/>
      <c r="GLH1" s="217"/>
      <c r="GLI1" s="217"/>
      <c r="GLJ1" s="217"/>
      <c r="GLK1" s="217"/>
      <c r="GLL1" s="217"/>
      <c r="GLM1" s="217"/>
      <c r="GLN1" s="217"/>
      <c r="GLO1" s="217"/>
      <c r="GLP1" s="217"/>
      <c r="GLQ1" s="217"/>
      <c r="GLR1" s="217"/>
      <c r="GLS1" s="217"/>
      <c r="GLT1" s="217"/>
      <c r="GLU1" s="217"/>
      <c r="GLV1" s="217"/>
      <c r="GLW1" s="217"/>
      <c r="GLX1" s="217"/>
      <c r="GLY1" s="217"/>
      <c r="GLZ1" s="217"/>
      <c r="GMA1" s="217"/>
      <c r="GMB1" s="217"/>
      <c r="GMC1" s="217"/>
      <c r="GMD1" s="217"/>
      <c r="GME1" s="217"/>
      <c r="GMF1" s="217"/>
      <c r="GMG1" s="217"/>
      <c r="GMH1" s="217"/>
      <c r="GMI1" s="217"/>
      <c r="GMJ1" s="217"/>
      <c r="GMK1" s="217"/>
      <c r="GML1" s="217"/>
      <c r="GMM1" s="217"/>
      <c r="GMN1" s="217"/>
      <c r="GMO1" s="217"/>
      <c r="GMP1" s="217"/>
      <c r="GMQ1" s="217"/>
      <c r="GMR1" s="217"/>
      <c r="GMS1" s="217"/>
      <c r="GMT1" s="217"/>
      <c r="GMU1" s="217"/>
      <c r="GMV1" s="217"/>
      <c r="GMW1" s="217"/>
      <c r="GMX1" s="217"/>
      <c r="GMY1" s="217"/>
      <c r="GMZ1" s="217"/>
      <c r="GNA1" s="217"/>
      <c r="GNB1" s="217"/>
      <c r="GNC1" s="217"/>
      <c r="GND1" s="217"/>
      <c r="GNE1" s="217"/>
      <c r="GNF1" s="217"/>
      <c r="GNG1" s="217"/>
      <c r="GNH1" s="217"/>
      <c r="GNI1" s="217"/>
      <c r="GNJ1" s="217"/>
      <c r="GNK1" s="217"/>
      <c r="GNL1" s="217"/>
      <c r="GNM1" s="217"/>
      <c r="GNN1" s="217"/>
      <c r="GNO1" s="217"/>
      <c r="GNP1" s="217"/>
      <c r="GNQ1" s="217"/>
      <c r="GNR1" s="217"/>
      <c r="GNS1" s="217"/>
      <c r="GNT1" s="217"/>
      <c r="GNU1" s="217"/>
      <c r="GNV1" s="217"/>
      <c r="GNW1" s="217"/>
      <c r="GNX1" s="217"/>
      <c r="GNY1" s="217"/>
      <c r="GNZ1" s="217"/>
      <c r="GOA1" s="217"/>
      <c r="GOB1" s="217"/>
      <c r="GOC1" s="217"/>
      <c r="GOD1" s="217"/>
      <c r="GOE1" s="217"/>
      <c r="GOF1" s="217"/>
      <c r="GOG1" s="217"/>
      <c r="GOH1" s="217"/>
      <c r="GOI1" s="217"/>
      <c r="GOJ1" s="217"/>
      <c r="GOK1" s="217"/>
      <c r="GOL1" s="217"/>
      <c r="GOM1" s="217"/>
      <c r="GON1" s="217"/>
      <c r="GOO1" s="217"/>
      <c r="GOP1" s="217"/>
      <c r="GOQ1" s="217"/>
      <c r="GOR1" s="217"/>
      <c r="GOS1" s="217"/>
      <c r="GOT1" s="217"/>
      <c r="GOU1" s="217"/>
      <c r="GOV1" s="217"/>
      <c r="GOW1" s="217"/>
      <c r="GOX1" s="217"/>
      <c r="GOY1" s="217"/>
      <c r="GOZ1" s="217"/>
      <c r="GPA1" s="217"/>
      <c r="GPB1" s="217"/>
      <c r="GPC1" s="217"/>
      <c r="GPD1" s="217"/>
      <c r="GPE1" s="217"/>
      <c r="GPF1" s="217"/>
      <c r="GPG1" s="217"/>
      <c r="GPH1" s="217"/>
      <c r="GPI1" s="217"/>
      <c r="GPJ1" s="217"/>
      <c r="GPK1" s="217"/>
      <c r="GPL1" s="217"/>
      <c r="GPM1" s="217"/>
      <c r="GPN1" s="217"/>
      <c r="GPO1" s="217"/>
      <c r="GPP1" s="217"/>
      <c r="GPQ1" s="217"/>
      <c r="GPR1" s="217"/>
      <c r="GPS1" s="217"/>
      <c r="GPT1" s="217"/>
      <c r="GPU1" s="217"/>
      <c r="GPV1" s="217"/>
      <c r="GPW1" s="217"/>
      <c r="GPX1" s="217"/>
      <c r="GPY1" s="217"/>
      <c r="GPZ1" s="217"/>
      <c r="GQA1" s="217"/>
      <c r="GQB1" s="217"/>
      <c r="GQC1" s="217"/>
      <c r="GQD1" s="217"/>
      <c r="GQE1" s="217"/>
      <c r="GQF1" s="217"/>
      <c r="GQG1" s="217"/>
      <c r="GQH1" s="217"/>
      <c r="GQI1" s="217"/>
      <c r="GQJ1" s="217"/>
      <c r="GQK1" s="217"/>
      <c r="GQL1" s="217"/>
      <c r="GQM1" s="217"/>
      <c r="GQN1" s="217"/>
      <c r="GQO1" s="217"/>
      <c r="GQP1" s="217"/>
      <c r="GQQ1" s="217"/>
      <c r="GQR1" s="217"/>
      <c r="GQS1" s="217"/>
      <c r="GQT1" s="217"/>
      <c r="GQU1" s="217"/>
      <c r="GQV1" s="217"/>
      <c r="GQW1" s="217"/>
      <c r="GQX1" s="217"/>
      <c r="GQY1" s="217"/>
      <c r="GQZ1" s="217"/>
      <c r="GRA1" s="217"/>
      <c r="GRB1" s="217"/>
      <c r="GRC1" s="217"/>
      <c r="GRD1" s="217"/>
      <c r="GRE1" s="217"/>
      <c r="GRF1" s="217"/>
      <c r="GRG1" s="217"/>
      <c r="GRH1" s="217"/>
      <c r="GRI1" s="217"/>
      <c r="GRJ1" s="217"/>
      <c r="GRK1" s="217"/>
      <c r="GRL1" s="217"/>
      <c r="GRM1" s="217"/>
      <c r="GRN1" s="217"/>
      <c r="GRO1" s="217"/>
      <c r="GRP1" s="217"/>
      <c r="GRQ1" s="217"/>
      <c r="GRR1" s="217"/>
      <c r="GRS1" s="217"/>
      <c r="GRT1" s="217"/>
      <c r="GRU1" s="217"/>
      <c r="GRV1" s="217"/>
      <c r="GRW1" s="217"/>
      <c r="GRX1" s="217"/>
      <c r="GRY1" s="217"/>
      <c r="GRZ1" s="217"/>
      <c r="GSA1" s="217"/>
      <c r="GSB1" s="217"/>
      <c r="GSC1" s="217"/>
      <c r="GSD1" s="217"/>
      <c r="GSE1" s="217"/>
      <c r="GSF1" s="217"/>
      <c r="GSG1" s="217"/>
      <c r="GSH1" s="217"/>
      <c r="GSI1" s="217"/>
      <c r="GSJ1" s="217"/>
      <c r="GSK1" s="217"/>
      <c r="GSL1" s="217"/>
      <c r="GSM1" s="217"/>
      <c r="GSN1" s="217"/>
      <c r="GSO1" s="217"/>
      <c r="GSP1" s="217"/>
      <c r="GSQ1" s="217"/>
      <c r="GSR1" s="217"/>
      <c r="GSS1" s="217"/>
      <c r="GST1" s="217"/>
      <c r="GSU1" s="217"/>
      <c r="GSV1" s="217"/>
      <c r="GSW1" s="217"/>
      <c r="GSX1" s="217"/>
      <c r="GSY1" s="217"/>
      <c r="GSZ1" s="217"/>
      <c r="GTA1" s="217"/>
      <c r="GTB1" s="217"/>
      <c r="GTC1" s="217"/>
      <c r="GTD1" s="217"/>
      <c r="GTE1" s="217"/>
      <c r="GTF1" s="217"/>
      <c r="GTG1" s="217"/>
      <c r="GTH1" s="217"/>
      <c r="GTI1" s="217"/>
      <c r="GTJ1" s="217"/>
      <c r="GTK1" s="217"/>
      <c r="GTL1" s="217"/>
      <c r="GTM1" s="217"/>
      <c r="GTN1" s="217"/>
      <c r="GTO1" s="217"/>
      <c r="GTP1" s="217"/>
      <c r="GTQ1" s="217"/>
      <c r="GTR1" s="217"/>
      <c r="GTS1" s="217"/>
      <c r="GTT1" s="217"/>
      <c r="GTU1" s="217"/>
      <c r="GTV1" s="217"/>
      <c r="GTW1" s="217"/>
      <c r="GTX1" s="217"/>
      <c r="GTY1" s="217"/>
      <c r="GTZ1" s="217"/>
      <c r="GUA1" s="217"/>
      <c r="GUB1" s="217"/>
      <c r="GUC1" s="217"/>
      <c r="GUD1" s="217"/>
      <c r="GUE1" s="217"/>
      <c r="GUF1" s="217"/>
      <c r="GUG1" s="217"/>
      <c r="GUH1" s="217"/>
      <c r="GUI1" s="217"/>
      <c r="GUJ1" s="217"/>
      <c r="GUK1" s="217"/>
      <c r="GUL1" s="217"/>
      <c r="GUM1" s="217"/>
      <c r="GUN1" s="217"/>
      <c r="GUO1" s="217"/>
      <c r="GUP1" s="217"/>
      <c r="GUQ1" s="217"/>
      <c r="GUR1" s="217"/>
      <c r="GUS1" s="217"/>
      <c r="GUT1" s="217"/>
      <c r="GUU1" s="217"/>
      <c r="GUV1" s="217"/>
      <c r="GUW1" s="217"/>
      <c r="GUX1" s="217"/>
      <c r="GUY1" s="217"/>
      <c r="GUZ1" s="217"/>
      <c r="GVA1" s="217"/>
      <c r="GVB1" s="217"/>
      <c r="GVC1" s="217"/>
      <c r="GVD1" s="217"/>
      <c r="GVE1" s="217"/>
      <c r="GVF1" s="217"/>
      <c r="GVG1" s="217"/>
      <c r="GVH1" s="217"/>
      <c r="GVI1" s="217"/>
      <c r="GVJ1" s="217"/>
      <c r="GVK1" s="217"/>
      <c r="GVL1" s="217"/>
      <c r="GVM1" s="217"/>
      <c r="GVN1" s="217"/>
      <c r="GVO1" s="217"/>
      <c r="GVP1" s="217"/>
      <c r="GVQ1" s="217"/>
      <c r="GVR1" s="217"/>
      <c r="GVS1" s="217"/>
      <c r="GVT1" s="217"/>
      <c r="GVU1" s="217"/>
      <c r="GVV1" s="217"/>
      <c r="GVW1" s="217"/>
      <c r="GVX1" s="217"/>
      <c r="GVY1" s="217"/>
      <c r="GVZ1" s="217"/>
      <c r="GWA1" s="217"/>
      <c r="GWB1" s="217"/>
      <c r="GWC1" s="217"/>
      <c r="GWD1" s="217"/>
      <c r="GWE1" s="217"/>
      <c r="GWF1" s="217"/>
      <c r="GWG1" s="217"/>
      <c r="GWH1" s="217"/>
      <c r="GWI1" s="217"/>
      <c r="GWJ1" s="217"/>
      <c r="GWK1" s="217"/>
      <c r="GWL1" s="217"/>
      <c r="GWM1" s="217"/>
      <c r="GWN1" s="217"/>
      <c r="GWO1" s="217"/>
      <c r="GWP1" s="217"/>
      <c r="GWQ1" s="217"/>
      <c r="GWR1" s="217"/>
      <c r="GWS1" s="217"/>
      <c r="GWT1" s="217"/>
      <c r="GWU1" s="217"/>
      <c r="GWV1" s="217"/>
      <c r="GWW1" s="217"/>
      <c r="GWX1" s="217"/>
      <c r="GWY1" s="217"/>
      <c r="GWZ1" s="217"/>
      <c r="GXA1" s="217"/>
      <c r="GXB1" s="217"/>
      <c r="GXC1" s="217"/>
      <c r="GXD1" s="217"/>
      <c r="GXE1" s="217"/>
      <c r="GXF1" s="217"/>
      <c r="GXG1" s="217"/>
      <c r="GXH1" s="217"/>
      <c r="GXI1" s="217"/>
      <c r="GXJ1" s="217"/>
      <c r="GXK1" s="217"/>
      <c r="GXL1" s="217"/>
      <c r="GXM1" s="217"/>
      <c r="GXN1" s="217"/>
      <c r="GXO1" s="217"/>
      <c r="GXP1" s="217"/>
      <c r="GXQ1" s="217"/>
      <c r="GXR1" s="217"/>
      <c r="GXS1" s="217"/>
      <c r="GXT1" s="217"/>
      <c r="GXU1" s="217"/>
      <c r="GXV1" s="217"/>
      <c r="GXW1" s="217"/>
      <c r="GXX1" s="217"/>
      <c r="GXY1" s="217"/>
      <c r="GXZ1" s="217"/>
      <c r="GYA1" s="217"/>
      <c r="GYB1" s="217"/>
      <c r="GYC1" s="217"/>
      <c r="GYD1" s="217"/>
      <c r="GYE1" s="217"/>
      <c r="GYF1" s="217"/>
      <c r="GYG1" s="217"/>
      <c r="GYH1" s="217"/>
      <c r="GYI1" s="217"/>
      <c r="GYJ1" s="217"/>
      <c r="GYK1" s="217"/>
      <c r="GYL1" s="217"/>
      <c r="GYM1" s="217"/>
      <c r="GYN1" s="217"/>
      <c r="GYO1" s="217"/>
      <c r="GYP1" s="217"/>
      <c r="GYQ1" s="217"/>
      <c r="GYR1" s="217"/>
      <c r="GYS1" s="217"/>
      <c r="GYT1" s="217"/>
      <c r="GYU1" s="217"/>
      <c r="GYV1" s="217"/>
      <c r="GYW1" s="217"/>
      <c r="GYX1" s="217"/>
      <c r="GYY1" s="217"/>
      <c r="GYZ1" s="217"/>
      <c r="GZA1" s="217"/>
      <c r="GZB1" s="217"/>
      <c r="GZC1" s="217"/>
      <c r="GZD1" s="217"/>
      <c r="GZE1" s="217"/>
      <c r="GZF1" s="217"/>
      <c r="GZG1" s="217"/>
      <c r="GZH1" s="217"/>
      <c r="GZI1" s="217"/>
      <c r="GZJ1" s="217"/>
      <c r="GZK1" s="217"/>
      <c r="GZL1" s="217"/>
      <c r="GZM1" s="217"/>
      <c r="GZN1" s="217"/>
      <c r="GZO1" s="217"/>
      <c r="GZP1" s="217"/>
      <c r="GZQ1" s="217"/>
      <c r="GZR1" s="217"/>
      <c r="GZS1" s="217"/>
      <c r="GZT1" s="217"/>
      <c r="GZU1" s="217"/>
      <c r="GZV1" s="217"/>
      <c r="GZW1" s="217"/>
      <c r="GZX1" s="217"/>
      <c r="GZY1" s="217"/>
      <c r="GZZ1" s="217"/>
      <c r="HAA1" s="217"/>
      <c r="HAB1" s="217"/>
      <c r="HAC1" s="217"/>
      <c r="HAD1" s="217"/>
      <c r="HAE1" s="217"/>
      <c r="HAF1" s="217"/>
      <c r="HAG1" s="217"/>
      <c r="HAH1" s="217"/>
      <c r="HAI1" s="217"/>
      <c r="HAJ1" s="217"/>
      <c r="HAK1" s="217"/>
      <c r="HAL1" s="217"/>
      <c r="HAM1" s="217"/>
      <c r="HAN1" s="217"/>
      <c r="HAO1" s="217"/>
      <c r="HAP1" s="217"/>
      <c r="HAQ1" s="217"/>
      <c r="HAR1" s="217"/>
      <c r="HAS1" s="217"/>
      <c r="HAT1" s="217"/>
      <c r="HAU1" s="217"/>
      <c r="HAV1" s="217"/>
      <c r="HAW1" s="217"/>
      <c r="HAX1" s="217"/>
      <c r="HAY1" s="217"/>
      <c r="HAZ1" s="217"/>
      <c r="HBA1" s="217"/>
      <c r="HBB1" s="217"/>
      <c r="HBC1" s="217"/>
      <c r="HBD1" s="217"/>
      <c r="HBE1" s="217"/>
      <c r="HBF1" s="217"/>
      <c r="HBG1" s="217"/>
      <c r="HBH1" s="217"/>
      <c r="HBI1" s="217"/>
      <c r="HBJ1" s="217"/>
      <c r="HBK1" s="217"/>
      <c r="HBL1" s="217"/>
      <c r="HBM1" s="217"/>
      <c r="HBN1" s="217"/>
      <c r="HBO1" s="217"/>
      <c r="HBP1" s="217"/>
      <c r="HBQ1" s="217"/>
      <c r="HBR1" s="217"/>
      <c r="HBS1" s="217"/>
      <c r="HBT1" s="217"/>
      <c r="HBU1" s="217"/>
      <c r="HBV1" s="217"/>
      <c r="HBW1" s="217"/>
      <c r="HBX1" s="217"/>
      <c r="HBY1" s="217"/>
      <c r="HBZ1" s="217"/>
      <c r="HCA1" s="217"/>
      <c r="HCB1" s="217"/>
      <c r="HCC1" s="217"/>
      <c r="HCD1" s="217"/>
      <c r="HCE1" s="217"/>
      <c r="HCF1" s="217"/>
      <c r="HCG1" s="217"/>
      <c r="HCH1" s="217"/>
      <c r="HCI1" s="217"/>
      <c r="HCJ1" s="217"/>
      <c r="HCK1" s="217"/>
      <c r="HCL1" s="217"/>
      <c r="HCM1" s="217"/>
      <c r="HCN1" s="217"/>
      <c r="HCO1" s="217"/>
      <c r="HCP1" s="217"/>
      <c r="HCQ1" s="217"/>
      <c r="HCR1" s="217"/>
      <c r="HCS1" s="217"/>
      <c r="HCT1" s="217"/>
      <c r="HCU1" s="217"/>
      <c r="HCV1" s="217"/>
      <c r="HCW1" s="217"/>
      <c r="HCX1" s="217"/>
      <c r="HCY1" s="217"/>
      <c r="HCZ1" s="217"/>
      <c r="HDA1" s="217"/>
      <c r="HDB1" s="217"/>
      <c r="HDC1" s="217"/>
      <c r="HDD1" s="217"/>
      <c r="HDE1" s="217"/>
      <c r="HDF1" s="217"/>
      <c r="HDG1" s="217"/>
      <c r="HDH1" s="217"/>
      <c r="HDI1" s="217"/>
      <c r="HDJ1" s="217"/>
      <c r="HDK1" s="217"/>
      <c r="HDL1" s="217"/>
      <c r="HDM1" s="217"/>
      <c r="HDN1" s="217"/>
      <c r="HDO1" s="217"/>
      <c r="HDP1" s="217"/>
      <c r="HDQ1" s="217"/>
      <c r="HDR1" s="217"/>
      <c r="HDS1" s="217"/>
      <c r="HDT1" s="217"/>
      <c r="HDU1" s="217"/>
      <c r="HDV1" s="217"/>
      <c r="HDW1" s="217"/>
      <c r="HDX1" s="217"/>
      <c r="HDY1" s="217"/>
      <c r="HDZ1" s="217"/>
      <c r="HEA1" s="217"/>
      <c r="HEB1" s="217"/>
      <c r="HEC1" s="217"/>
      <c r="HED1" s="217"/>
      <c r="HEE1" s="217"/>
      <c r="HEF1" s="217"/>
      <c r="HEG1" s="217"/>
      <c r="HEH1" s="217"/>
      <c r="HEI1" s="217"/>
      <c r="HEJ1" s="217"/>
      <c r="HEK1" s="217"/>
      <c r="HEL1" s="217"/>
      <c r="HEM1" s="217"/>
      <c r="HEN1" s="217"/>
      <c r="HEO1" s="217"/>
      <c r="HEP1" s="217"/>
      <c r="HEQ1" s="217"/>
      <c r="HER1" s="217"/>
      <c r="HES1" s="217"/>
      <c r="HET1" s="217"/>
      <c r="HEU1" s="217"/>
      <c r="HEV1" s="217"/>
      <c r="HEW1" s="217"/>
      <c r="HEX1" s="217"/>
      <c r="HEY1" s="217"/>
      <c r="HEZ1" s="217"/>
      <c r="HFA1" s="217"/>
      <c r="HFB1" s="217"/>
      <c r="HFC1" s="217"/>
      <c r="HFD1" s="217"/>
      <c r="HFE1" s="217"/>
      <c r="HFF1" s="217"/>
      <c r="HFG1" s="217"/>
      <c r="HFH1" s="217"/>
      <c r="HFI1" s="217"/>
      <c r="HFJ1" s="217"/>
      <c r="HFK1" s="217"/>
      <c r="HFL1" s="217"/>
      <c r="HFM1" s="217"/>
      <c r="HFN1" s="217"/>
      <c r="HFO1" s="217"/>
      <c r="HFP1" s="217"/>
      <c r="HFQ1" s="217"/>
      <c r="HFR1" s="217"/>
      <c r="HFS1" s="217"/>
      <c r="HFT1" s="217"/>
      <c r="HFU1" s="217"/>
      <c r="HFV1" s="217"/>
      <c r="HFW1" s="217"/>
      <c r="HFX1" s="217"/>
      <c r="HFY1" s="217"/>
      <c r="HFZ1" s="217"/>
      <c r="HGA1" s="217"/>
      <c r="HGB1" s="217"/>
      <c r="HGC1" s="217"/>
      <c r="HGD1" s="217"/>
      <c r="HGE1" s="217"/>
      <c r="HGF1" s="217"/>
      <c r="HGG1" s="217"/>
      <c r="HGH1" s="217"/>
      <c r="HGI1" s="217"/>
      <c r="HGJ1" s="217"/>
      <c r="HGK1" s="217"/>
      <c r="HGL1" s="217"/>
      <c r="HGM1" s="217"/>
      <c r="HGN1" s="217"/>
      <c r="HGO1" s="217"/>
      <c r="HGP1" s="217"/>
      <c r="HGQ1" s="217"/>
      <c r="HGR1" s="217"/>
      <c r="HGS1" s="217"/>
      <c r="HGT1" s="217"/>
      <c r="HGU1" s="217"/>
      <c r="HGV1" s="217"/>
      <c r="HGW1" s="217"/>
      <c r="HGX1" s="217"/>
      <c r="HGY1" s="217"/>
      <c r="HGZ1" s="217"/>
      <c r="HHA1" s="217"/>
      <c r="HHB1" s="217"/>
      <c r="HHC1" s="217"/>
      <c r="HHD1" s="217"/>
      <c r="HHE1" s="217"/>
      <c r="HHF1" s="217"/>
      <c r="HHG1" s="217"/>
      <c r="HHH1" s="217"/>
      <c r="HHI1" s="217"/>
      <c r="HHJ1" s="217"/>
      <c r="HHK1" s="217"/>
      <c r="HHL1" s="217"/>
      <c r="HHM1" s="217"/>
      <c r="HHN1" s="217"/>
      <c r="HHO1" s="217"/>
      <c r="HHP1" s="217"/>
      <c r="HHQ1" s="217"/>
      <c r="HHR1" s="217"/>
      <c r="HHS1" s="217"/>
      <c r="HHT1" s="217"/>
      <c r="HHU1" s="217"/>
      <c r="HHV1" s="217"/>
      <c r="HHW1" s="217"/>
      <c r="HHX1" s="217"/>
      <c r="HHY1" s="217"/>
      <c r="HHZ1" s="217"/>
      <c r="HIA1" s="217"/>
      <c r="HIB1" s="217"/>
      <c r="HIC1" s="217"/>
      <c r="HID1" s="217"/>
      <c r="HIE1" s="217"/>
      <c r="HIF1" s="217"/>
      <c r="HIG1" s="217"/>
      <c r="HIH1" s="217"/>
      <c r="HII1" s="217"/>
      <c r="HIJ1" s="217"/>
      <c r="HIK1" s="217"/>
      <c r="HIL1" s="217"/>
      <c r="HIM1" s="217"/>
      <c r="HIN1" s="217"/>
      <c r="HIO1" s="217"/>
      <c r="HIP1" s="217"/>
      <c r="HIQ1" s="217"/>
      <c r="HIR1" s="217"/>
      <c r="HIS1" s="217"/>
      <c r="HIT1" s="217"/>
      <c r="HIU1" s="217"/>
      <c r="HIV1" s="217"/>
      <c r="HIW1" s="217"/>
      <c r="HIX1" s="217"/>
      <c r="HIY1" s="217"/>
      <c r="HIZ1" s="217"/>
      <c r="HJA1" s="217"/>
      <c r="HJB1" s="217"/>
      <c r="HJC1" s="217"/>
      <c r="HJD1" s="217"/>
      <c r="HJE1" s="217"/>
      <c r="HJF1" s="217"/>
      <c r="HJG1" s="217"/>
      <c r="HJH1" s="217"/>
      <c r="HJI1" s="217"/>
      <c r="HJJ1" s="217"/>
      <c r="HJK1" s="217"/>
      <c r="HJL1" s="217"/>
      <c r="HJM1" s="217"/>
      <c r="HJN1" s="217"/>
      <c r="HJO1" s="217"/>
      <c r="HJP1" s="217"/>
      <c r="HJQ1" s="217"/>
      <c r="HJR1" s="217"/>
      <c r="HJS1" s="217"/>
      <c r="HJT1" s="217"/>
      <c r="HJU1" s="217"/>
      <c r="HJV1" s="217"/>
      <c r="HJW1" s="217"/>
      <c r="HJX1" s="217"/>
      <c r="HJY1" s="217"/>
      <c r="HJZ1" s="217"/>
      <c r="HKA1" s="217"/>
      <c r="HKB1" s="217"/>
      <c r="HKC1" s="217"/>
      <c r="HKD1" s="217"/>
      <c r="HKE1" s="217"/>
      <c r="HKF1" s="217"/>
      <c r="HKG1" s="217"/>
      <c r="HKH1" s="217"/>
      <c r="HKI1" s="217"/>
      <c r="HKJ1" s="217"/>
      <c r="HKK1" s="217"/>
      <c r="HKL1" s="217"/>
      <c r="HKM1" s="217"/>
      <c r="HKN1" s="217"/>
      <c r="HKO1" s="217"/>
      <c r="HKP1" s="217"/>
      <c r="HKQ1" s="217"/>
      <c r="HKR1" s="217"/>
      <c r="HKS1" s="217"/>
      <c r="HKT1" s="217"/>
      <c r="HKU1" s="217"/>
      <c r="HKV1" s="217"/>
      <c r="HKW1" s="217"/>
      <c r="HKX1" s="217"/>
      <c r="HKY1" s="217"/>
      <c r="HKZ1" s="217"/>
      <c r="HLA1" s="217"/>
      <c r="HLB1" s="217"/>
      <c r="HLC1" s="217"/>
      <c r="HLD1" s="217"/>
      <c r="HLE1" s="217"/>
      <c r="HLF1" s="217"/>
      <c r="HLG1" s="217"/>
      <c r="HLH1" s="217"/>
      <c r="HLI1" s="217"/>
      <c r="HLJ1" s="217"/>
      <c r="HLK1" s="217"/>
      <c r="HLL1" s="217"/>
      <c r="HLM1" s="217"/>
      <c r="HLN1" s="217"/>
      <c r="HLO1" s="217"/>
      <c r="HLP1" s="217"/>
      <c r="HLQ1" s="217"/>
      <c r="HLR1" s="217"/>
      <c r="HLS1" s="217"/>
      <c r="HLT1" s="217"/>
      <c r="HLU1" s="217"/>
      <c r="HLV1" s="217"/>
      <c r="HLW1" s="217"/>
      <c r="HLX1" s="217"/>
      <c r="HLY1" s="217"/>
      <c r="HLZ1" s="217"/>
      <c r="HMA1" s="217"/>
      <c r="HMB1" s="217"/>
      <c r="HMC1" s="217"/>
      <c r="HMD1" s="217"/>
      <c r="HME1" s="217"/>
      <c r="HMF1" s="217"/>
      <c r="HMG1" s="217"/>
      <c r="HMH1" s="217"/>
      <c r="HMI1" s="217"/>
      <c r="HMJ1" s="217"/>
      <c r="HMK1" s="217"/>
      <c r="HML1" s="217"/>
      <c r="HMM1" s="217"/>
      <c r="HMN1" s="217"/>
      <c r="HMO1" s="217"/>
      <c r="HMP1" s="217"/>
      <c r="HMQ1" s="217"/>
      <c r="HMR1" s="217"/>
      <c r="HMS1" s="217"/>
      <c r="HMT1" s="217"/>
      <c r="HMU1" s="217"/>
      <c r="HMV1" s="217"/>
      <c r="HMW1" s="217"/>
      <c r="HMX1" s="217"/>
      <c r="HMY1" s="217"/>
      <c r="HMZ1" s="217"/>
      <c r="HNA1" s="217"/>
      <c r="HNB1" s="217"/>
      <c r="HNC1" s="217"/>
      <c r="HND1" s="217"/>
      <c r="HNE1" s="217"/>
      <c r="HNF1" s="217"/>
      <c r="HNG1" s="217"/>
      <c r="HNH1" s="217"/>
      <c r="HNI1" s="217"/>
      <c r="HNJ1" s="217"/>
      <c r="HNK1" s="217"/>
      <c r="HNL1" s="217"/>
      <c r="HNM1" s="217"/>
      <c r="HNN1" s="217"/>
      <c r="HNO1" s="217"/>
      <c r="HNP1" s="217"/>
      <c r="HNQ1" s="217"/>
      <c r="HNR1" s="217"/>
      <c r="HNS1" s="217"/>
      <c r="HNT1" s="217"/>
      <c r="HNU1" s="217"/>
      <c r="HNV1" s="217"/>
      <c r="HNW1" s="217"/>
      <c r="HNX1" s="217"/>
      <c r="HNY1" s="217"/>
      <c r="HNZ1" s="217"/>
      <c r="HOA1" s="217"/>
      <c r="HOB1" s="217"/>
      <c r="HOC1" s="217"/>
      <c r="HOD1" s="217"/>
      <c r="HOE1" s="217"/>
      <c r="HOF1" s="217"/>
      <c r="HOG1" s="217"/>
      <c r="HOH1" s="217"/>
      <c r="HOI1" s="217"/>
      <c r="HOJ1" s="217"/>
      <c r="HOK1" s="217"/>
      <c r="HOL1" s="217"/>
      <c r="HOM1" s="217"/>
      <c r="HON1" s="217"/>
      <c r="HOO1" s="217"/>
      <c r="HOP1" s="217"/>
      <c r="HOQ1" s="217"/>
      <c r="HOR1" s="217"/>
      <c r="HOS1" s="217"/>
      <c r="HOT1" s="217"/>
      <c r="HOU1" s="217"/>
      <c r="HOV1" s="217"/>
      <c r="HOW1" s="217"/>
      <c r="HOX1" s="217"/>
      <c r="HOY1" s="217"/>
      <c r="HOZ1" s="217"/>
      <c r="HPA1" s="217"/>
      <c r="HPB1" s="217"/>
      <c r="HPC1" s="217"/>
      <c r="HPD1" s="217"/>
      <c r="HPE1" s="217"/>
      <c r="HPF1" s="217"/>
      <c r="HPG1" s="217"/>
      <c r="HPH1" s="217"/>
      <c r="HPI1" s="217"/>
      <c r="HPJ1" s="217"/>
      <c r="HPK1" s="217"/>
      <c r="HPL1" s="217"/>
      <c r="HPM1" s="217"/>
      <c r="HPN1" s="217"/>
      <c r="HPO1" s="217"/>
      <c r="HPP1" s="217"/>
      <c r="HPQ1" s="217"/>
      <c r="HPR1" s="217"/>
      <c r="HPS1" s="217"/>
      <c r="HPT1" s="217"/>
      <c r="HPU1" s="217"/>
      <c r="HPV1" s="217"/>
      <c r="HPW1" s="217"/>
      <c r="HPX1" s="217"/>
      <c r="HPY1" s="217"/>
      <c r="HPZ1" s="217"/>
      <c r="HQA1" s="217"/>
      <c r="HQB1" s="217"/>
      <c r="HQC1" s="217"/>
      <c r="HQD1" s="217"/>
      <c r="HQE1" s="217"/>
      <c r="HQF1" s="217"/>
      <c r="HQG1" s="217"/>
      <c r="HQH1" s="217"/>
      <c r="HQI1" s="217"/>
      <c r="HQJ1" s="217"/>
      <c r="HQK1" s="217"/>
      <c r="HQL1" s="217"/>
      <c r="HQM1" s="217"/>
      <c r="HQN1" s="217"/>
      <c r="HQO1" s="217"/>
      <c r="HQP1" s="217"/>
      <c r="HQQ1" s="217"/>
      <c r="HQR1" s="217"/>
      <c r="HQS1" s="217"/>
      <c r="HQT1" s="217"/>
      <c r="HQU1" s="217"/>
      <c r="HQV1" s="217"/>
      <c r="HQW1" s="217"/>
      <c r="HQX1" s="217"/>
      <c r="HQY1" s="217"/>
      <c r="HQZ1" s="217"/>
      <c r="HRA1" s="217"/>
      <c r="HRB1" s="217"/>
      <c r="HRC1" s="217"/>
      <c r="HRD1" s="217"/>
      <c r="HRE1" s="217"/>
      <c r="HRF1" s="217"/>
      <c r="HRG1" s="217"/>
      <c r="HRH1" s="217"/>
      <c r="HRI1" s="217"/>
      <c r="HRJ1" s="217"/>
      <c r="HRK1" s="217"/>
      <c r="HRL1" s="217"/>
      <c r="HRM1" s="217"/>
      <c r="HRN1" s="217"/>
      <c r="HRO1" s="217"/>
      <c r="HRP1" s="217"/>
      <c r="HRQ1" s="217"/>
      <c r="HRR1" s="217"/>
      <c r="HRS1" s="217"/>
      <c r="HRT1" s="217"/>
      <c r="HRU1" s="217"/>
      <c r="HRV1" s="217"/>
      <c r="HRW1" s="217"/>
      <c r="HRX1" s="217"/>
      <c r="HRY1" s="217"/>
      <c r="HRZ1" s="217"/>
      <c r="HSA1" s="217"/>
      <c r="HSB1" s="217"/>
      <c r="HSC1" s="217"/>
      <c r="HSD1" s="217"/>
      <c r="HSE1" s="217"/>
      <c r="HSF1" s="217"/>
      <c r="HSG1" s="217"/>
      <c r="HSH1" s="217"/>
      <c r="HSI1" s="217"/>
      <c r="HSJ1" s="217"/>
      <c r="HSK1" s="217"/>
      <c r="HSL1" s="217"/>
      <c r="HSM1" s="217"/>
      <c r="HSN1" s="217"/>
      <c r="HSO1" s="217"/>
      <c r="HSP1" s="217"/>
      <c r="HSQ1" s="217"/>
      <c r="HSR1" s="217"/>
      <c r="HSS1" s="217"/>
      <c r="HST1" s="217"/>
      <c r="HSU1" s="217"/>
      <c r="HSV1" s="217"/>
      <c r="HSW1" s="217"/>
      <c r="HSX1" s="217"/>
      <c r="HSY1" s="217"/>
      <c r="HSZ1" s="217"/>
      <c r="HTA1" s="217"/>
      <c r="HTB1" s="217"/>
      <c r="HTC1" s="217"/>
      <c r="HTD1" s="217"/>
      <c r="HTE1" s="217"/>
      <c r="HTF1" s="217"/>
      <c r="HTG1" s="217"/>
      <c r="HTH1" s="217"/>
      <c r="HTI1" s="217"/>
      <c r="HTJ1" s="217"/>
      <c r="HTK1" s="217"/>
      <c r="HTL1" s="217"/>
      <c r="HTM1" s="217"/>
      <c r="HTN1" s="217"/>
      <c r="HTO1" s="217"/>
      <c r="HTP1" s="217"/>
      <c r="HTQ1" s="217"/>
      <c r="HTR1" s="217"/>
      <c r="HTS1" s="217"/>
      <c r="HTT1" s="217"/>
      <c r="HTU1" s="217"/>
      <c r="HTV1" s="217"/>
      <c r="HTW1" s="217"/>
      <c r="HTX1" s="217"/>
      <c r="HTY1" s="217"/>
      <c r="HTZ1" s="217"/>
      <c r="HUA1" s="217"/>
      <c r="HUB1" s="217"/>
      <c r="HUC1" s="217"/>
      <c r="HUD1" s="217"/>
      <c r="HUE1" s="217"/>
      <c r="HUF1" s="217"/>
      <c r="HUG1" s="217"/>
      <c r="HUH1" s="217"/>
      <c r="HUI1" s="217"/>
      <c r="HUJ1" s="217"/>
      <c r="HUK1" s="217"/>
      <c r="HUL1" s="217"/>
      <c r="HUM1" s="217"/>
      <c r="HUN1" s="217"/>
      <c r="HUO1" s="217"/>
      <c r="HUP1" s="217"/>
      <c r="HUQ1" s="217"/>
      <c r="HUR1" s="217"/>
      <c r="HUS1" s="217"/>
      <c r="HUT1" s="217"/>
      <c r="HUU1" s="217"/>
      <c r="HUV1" s="217"/>
      <c r="HUW1" s="217"/>
      <c r="HUX1" s="217"/>
      <c r="HUY1" s="217"/>
      <c r="HUZ1" s="217"/>
      <c r="HVA1" s="217"/>
      <c r="HVB1" s="217"/>
      <c r="HVC1" s="217"/>
      <c r="HVD1" s="217"/>
      <c r="HVE1" s="217"/>
      <c r="HVF1" s="217"/>
      <c r="HVG1" s="217"/>
      <c r="HVH1" s="217"/>
      <c r="HVI1" s="217"/>
      <c r="HVJ1" s="217"/>
      <c r="HVK1" s="217"/>
      <c r="HVL1" s="217"/>
      <c r="HVM1" s="217"/>
      <c r="HVN1" s="217"/>
      <c r="HVO1" s="217"/>
      <c r="HVP1" s="217"/>
      <c r="HVQ1" s="217"/>
      <c r="HVR1" s="217"/>
      <c r="HVS1" s="217"/>
      <c r="HVT1" s="217"/>
      <c r="HVU1" s="217"/>
      <c r="HVV1" s="217"/>
      <c r="HVW1" s="217"/>
      <c r="HVX1" s="217"/>
      <c r="HVY1" s="217"/>
      <c r="HVZ1" s="217"/>
      <c r="HWA1" s="217"/>
      <c r="HWB1" s="217"/>
      <c r="HWC1" s="217"/>
      <c r="HWD1" s="217"/>
      <c r="HWE1" s="217"/>
      <c r="HWF1" s="217"/>
      <c r="HWG1" s="217"/>
      <c r="HWH1" s="217"/>
      <c r="HWI1" s="217"/>
      <c r="HWJ1" s="217"/>
      <c r="HWK1" s="217"/>
      <c r="HWL1" s="217"/>
      <c r="HWM1" s="217"/>
      <c r="HWN1" s="217"/>
      <c r="HWO1" s="217"/>
      <c r="HWP1" s="217"/>
      <c r="HWQ1" s="217"/>
      <c r="HWR1" s="217"/>
      <c r="HWS1" s="217"/>
      <c r="HWT1" s="217"/>
      <c r="HWU1" s="217"/>
      <c r="HWV1" s="217"/>
      <c r="HWW1" s="217"/>
      <c r="HWX1" s="217"/>
      <c r="HWY1" s="217"/>
      <c r="HWZ1" s="217"/>
      <c r="HXA1" s="217"/>
      <c r="HXB1" s="217"/>
      <c r="HXC1" s="217"/>
      <c r="HXD1" s="217"/>
      <c r="HXE1" s="217"/>
      <c r="HXF1" s="217"/>
      <c r="HXG1" s="217"/>
      <c r="HXH1" s="217"/>
      <c r="HXI1" s="217"/>
      <c r="HXJ1" s="217"/>
      <c r="HXK1" s="217"/>
      <c r="HXL1" s="217"/>
      <c r="HXM1" s="217"/>
      <c r="HXN1" s="217"/>
      <c r="HXO1" s="217"/>
      <c r="HXP1" s="217"/>
      <c r="HXQ1" s="217"/>
      <c r="HXR1" s="217"/>
      <c r="HXS1" s="217"/>
      <c r="HXT1" s="217"/>
      <c r="HXU1" s="217"/>
      <c r="HXV1" s="217"/>
      <c r="HXW1" s="217"/>
      <c r="HXX1" s="217"/>
      <c r="HXY1" s="217"/>
      <c r="HXZ1" s="217"/>
      <c r="HYA1" s="217"/>
      <c r="HYB1" s="217"/>
      <c r="HYC1" s="217"/>
      <c r="HYD1" s="217"/>
      <c r="HYE1" s="217"/>
      <c r="HYF1" s="217"/>
      <c r="HYG1" s="217"/>
      <c r="HYH1" s="217"/>
      <c r="HYI1" s="217"/>
      <c r="HYJ1" s="217"/>
      <c r="HYK1" s="217"/>
      <c r="HYL1" s="217"/>
      <c r="HYM1" s="217"/>
      <c r="HYN1" s="217"/>
      <c r="HYO1" s="217"/>
      <c r="HYP1" s="217"/>
      <c r="HYQ1" s="217"/>
      <c r="HYR1" s="217"/>
      <c r="HYS1" s="217"/>
      <c r="HYT1" s="217"/>
      <c r="HYU1" s="217"/>
      <c r="HYV1" s="217"/>
      <c r="HYW1" s="217"/>
      <c r="HYX1" s="217"/>
      <c r="HYY1" s="217"/>
      <c r="HYZ1" s="217"/>
      <c r="HZA1" s="217"/>
      <c r="HZB1" s="217"/>
      <c r="HZC1" s="217"/>
      <c r="HZD1" s="217"/>
      <c r="HZE1" s="217"/>
      <c r="HZF1" s="217"/>
      <c r="HZG1" s="217"/>
      <c r="HZH1" s="217"/>
      <c r="HZI1" s="217"/>
      <c r="HZJ1" s="217"/>
      <c r="HZK1" s="217"/>
      <c r="HZL1" s="217"/>
      <c r="HZM1" s="217"/>
      <c r="HZN1" s="217"/>
      <c r="HZO1" s="217"/>
      <c r="HZP1" s="217"/>
      <c r="HZQ1" s="217"/>
      <c r="HZR1" s="217"/>
      <c r="HZS1" s="217"/>
      <c r="HZT1" s="217"/>
      <c r="HZU1" s="217"/>
      <c r="HZV1" s="217"/>
      <c r="HZW1" s="217"/>
      <c r="HZX1" s="217"/>
      <c r="HZY1" s="217"/>
      <c r="HZZ1" s="217"/>
      <c r="IAA1" s="217"/>
      <c r="IAB1" s="217"/>
      <c r="IAC1" s="217"/>
      <c r="IAD1" s="217"/>
      <c r="IAE1" s="217"/>
      <c r="IAF1" s="217"/>
      <c r="IAG1" s="217"/>
      <c r="IAH1" s="217"/>
      <c r="IAI1" s="217"/>
      <c r="IAJ1" s="217"/>
      <c r="IAK1" s="217"/>
      <c r="IAL1" s="217"/>
      <c r="IAM1" s="217"/>
      <c r="IAN1" s="217"/>
      <c r="IAO1" s="217"/>
      <c r="IAP1" s="217"/>
      <c r="IAQ1" s="217"/>
      <c r="IAR1" s="217"/>
      <c r="IAS1" s="217"/>
      <c r="IAT1" s="217"/>
      <c r="IAU1" s="217"/>
      <c r="IAV1" s="217"/>
      <c r="IAW1" s="217"/>
      <c r="IAX1" s="217"/>
      <c r="IAY1" s="217"/>
      <c r="IAZ1" s="217"/>
      <c r="IBA1" s="217"/>
      <c r="IBB1" s="217"/>
      <c r="IBC1" s="217"/>
      <c r="IBD1" s="217"/>
      <c r="IBE1" s="217"/>
      <c r="IBF1" s="217"/>
      <c r="IBG1" s="217"/>
      <c r="IBH1" s="217"/>
      <c r="IBI1" s="217"/>
      <c r="IBJ1" s="217"/>
      <c r="IBK1" s="217"/>
      <c r="IBL1" s="217"/>
      <c r="IBM1" s="217"/>
      <c r="IBN1" s="217"/>
      <c r="IBO1" s="217"/>
      <c r="IBP1" s="217"/>
      <c r="IBQ1" s="217"/>
      <c r="IBR1" s="217"/>
      <c r="IBS1" s="217"/>
      <c r="IBT1" s="217"/>
      <c r="IBU1" s="217"/>
      <c r="IBV1" s="217"/>
      <c r="IBW1" s="217"/>
      <c r="IBX1" s="217"/>
      <c r="IBY1" s="217"/>
      <c r="IBZ1" s="217"/>
      <c r="ICA1" s="217"/>
      <c r="ICB1" s="217"/>
      <c r="ICC1" s="217"/>
      <c r="ICD1" s="217"/>
      <c r="ICE1" s="217"/>
      <c r="ICF1" s="217"/>
      <c r="ICG1" s="217"/>
      <c r="ICH1" s="217"/>
      <c r="ICI1" s="217"/>
      <c r="ICJ1" s="217"/>
      <c r="ICK1" s="217"/>
      <c r="ICL1" s="217"/>
      <c r="ICM1" s="217"/>
      <c r="ICN1" s="217"/>
      <c r="ICO1" s="217"/>
      <c r="ICP1" s="217"/>
      <c r="ICQ1" s="217"/>
      <c r="ICR1" s="217"/>
      <c r="ICS1" s="217"/>
      <c r="ICT1" s="217"/>
      <c r="ICU1" s="217"/>
      <c r="ICV1" s="217"/>
      <c r="ICW1" s="217"/>
      <c r="ICX1" s="217"/>
      <c r="ICY1" s="217"/>
      <c r="ICZ1" s="217"/>
      <c r="IDA1" s="217"/>
      <c r="IDB1" s="217"/>
      <c r="IDC1" s="217"/>
      <c r="IDD1" s="217"/>
      <c r="IDE1" s="217"/>
      <c r="IDF1" s="217"/>
      <c r="IDG1" s="217"/>
      <c r="IDH1" s="217"/>
      <c r="IDI1" s="217"/>
      <c r="IDJ1" s="217"/>
      <c r="IDK1" s="217"/>
      <c r="IDL1" s="217"/>
      <c r="IDM1" s="217"/>
      <c r="IDN1" s="217"/>
      <c r="IDO1" s="217"/>
      <c r="IDP1" s="217"/>
      <c r="IDQ1" s="217"/>
      <c r="IDR1" s="217"/>
      <c r="IDS1" s="217"/>
      <c r="IDT1" s="217"/>
      <c r="IDU1" s="217"/>
      <c r="IDV1" s="217"/>
      <c r="IDW1" s="217"/>
      <c r="IDX1" s="217"/>
      <c r="IDY1" s="217"/>
      <c r="IDZ1" s="217"/>
      <c r="IEA1" s="217"/>
      <c r="IEB1" s="217"/>
      <c r="IEC1" s="217"/>
      <c r="IED1" s="217"/>
      <c r="IEE1" s="217"/>
      <c r="IEF1" s="217"/>
      <c r="IEG1" s="217"/>
      <c r="IEH1" s="217"/>
      <c r="IEI1" s="217"/>
      <c r="IEJ1" s="217"/>
      <c r="IEK1" s="217"/>
      <c r="IEL1" s="217"/>
      <c r="IEM1" s="217"/>
      <c r="IEN1" s="217"/>
      <c r="IEO1" s="217"/>
      <c r="IEP1" s="217"/>
      <c r="IEQ1" s="217"/>
      <c r="IER1" s="217"/>
      <c r="IES1" s="217"/>
      <c r="IET1" s="217"/>
      <c r="IEU1" s="217"/>
      <c r="IEV1" s="217"/>
      <c r="IEW1" s="217"/>
      <c r="IEX1" s="217"/>
      <c r="IEY1" s="217"/>
      <c r="IEZ1" s="217"/>
      <c r="IFA1" s="217"/>
      <c r="IFB1" s="217"/>
      <c r="IFC1" s="217"/>
      <c r="IFD1" s="217"/>
      <c r="IFE1" s="217"/>
      <c r="IFF1" s="217"/>
      <c r="IFG1" s="217"/>
      <c r="IFH1" s="217"/>
      <c r="IFI1" s="217"/>
      <c r="IFJ1" s="217"/>
      <c r="IFK1" s="217"/>
      <c r="IFL1" s="217"/>
      <c r="IFM1" s="217"/>
      <c r="IFN1" s="217"/>
      <c r="IFO1" s="217"/>
      <c r="IFP1" s="217"/>
      <c r="IFQ1" s="217"/>
      <c r="IFR1" s="217"/>
      <c r="IFS1" s="217"/>
      <c r="IFT1" s="217"/>
      <c r="IFU1" s="217"/>
      <c r="IFV1" s="217"/>
      <c r="IFW1" s="217"/>
      <c r="IFX1" s="217"/>
      <c r="IFY1" s="217"/>
      <c r="IFZ1" s="217"/>
      <c r="IGA1" s="217"/>
      <c r="IGB1" s="217"/>
      <c r="IGC1" s="217"/>
      <c r="IGD1" s="217"/>
      <c r="IGE1" s="217"/>
      <c r="IGF1" s="217"/>
      <c r="IGG1" s="217"/>
      <c r="IGH1" s="217"/>
      <c r="IGI1" s="217"/>
      <c r="IGJ1" s="217"/>
      <c r="IGK1" s="217"/>
      <c r="IGL1" s="217"/>
      <c r="IGM1" s="217"/>
      <c r="IGN1" s="217"/>
      <c r="IGO1" s="217"/>
      <c r="IGP1" s="217"/>
      <c r="IGQ1" s="217"/>
      <c r="IGR1" s="217"/>
      <c r="IGS1" s="217"/>
      <c r="IGT1" s="217"/>
      <c r="IGU1" s="217"/>
      <c r="IGV1" s="217"/>
      <c r="IGW1" s="217"/>
      <c r="IGX1" s="217"/>
      <c r="IGY1" s="217"/>
      <c r="IGZ1" s="217"/>
      <c r="IHA1" s="217"/>
      <c r="IHB1" s="217"/>
      <c r="IHC1" s="217"/>
      <c r="IHD1" s="217"/>
      <c r="IHE1" s="217"/>
      <c r="IHF1" s="217"/>
      <c r="IHG1" s="217"/>
      <c r="IHH1" s="217"/>
      <c r="IHI1" s="217"/>
      <c r="IHJ1" s="217"/>
      <c r="IHK1" s="217"/>
      <c r="IHL1" s="217"/>
      <c r="IHM1" s="217"/>
      <c r="IHN1" s="217"/>
      <c r="IHO1" s="217"/>
      <c r="IHP1" s="217"/>
      <c r="IHQ1" s="217"/>
      <c r="IHR1" s="217"/>
      <c r="IHS1" s="217"/>
      <c r="IHT1" s="217"/>
      <c r="IHU1" s="217"/>
      <c r="IHV1" s="217"/>
      <c r="IHW1" s="217"/>
      <c r="IHX1" s="217"/>
      <c r="IHY1" s="217"/>
      <c r="IHZ1" s="217"/>
      <c r="IIA1" s="217"/>
      <c r="IIB1" s="217"/>
      <c r="IIC1" s="217"/>
      <c r="IID1" s="217"/>
      <c r="IIE1" s="217"/>
      <c r="IIF1" s="217"/>
      <c r="IIG1" s="217"/>
      <c r="IIH1" s="217"/>
      <c r="III1" s="217"/>
      <c r="IIJ1" s="217"/>
      <c r="IIK1" s="217"/>
      <c r="IIL1" s="217"/>
      <c r="IIM1" s="217"/>
      <c r="IIN1" s="217"/>
      <c r="IIO1" s="217"/>
      <c r="IIP1" s="217"/>
      <c r="IIQ1" s="217"/>
      <c r="IIR1" s="217"/>
      <c r="IIS1" s="217"/>
      <c r="IIT1" s="217"/>
      <c r="IIU1" s="217"/>
      <c r="IIV1" s="217"/>
      <c r="IIW1" s="217"/>
      <c r="IIX1" s="217"/>
      <c r="IIY1" s="217"/>
      <c r="IIZ1" s="217"/>
      <c r="IJA1" s="217"/>
      <c r="IJB1" s="217"/>
      <c r="IJC1" s="217"/>
      <c r="IJD1" s="217"/>
      <c r="IJE1" s="217"/>
      <c r="IJF1" s="217"/>
      <c r="IJG1" s="217"/>
      <c r="IJH1" s="217"/>
      <c r="IJI1" s="217"/>
      <c r="IJJ1" s="217"/>
      <c r="IJK1" s="217"/>
      <c r="IJL1" s="217"/>
      <c r="IJM1" s="217"/>
      <c r="IJN1" s="217"/>
      <c r="IJO1" s="217"/>
      <c r="IJP1" s="217"/>
      <c r="IJQ1" s="217"/>
      <c r="IJR1" s="217"/>
      <c r="IJS1" s="217"/>
      <c r="IJT1" s="217"/>
      <c r="IJU1" s="217"/>
      <c r="IJV1" s="217"/>
      <c r="IJW1" s="217"/>
      <c r="IJX1" s="217"/>
      <c r="IJY1" s="217"/>
      <c r="IJZ1" s="217"/>
      <c r="IKA1" s="217"/>
      <c r="IKB1" s="217"/>
      <c r="IKC1" s="217"/>
      <c r="IKD1" s="217"/>
      <c r="IKE1" s="217"/>
      <c r="IKF1" s="217"/>
      <c r="IKG1" s="217"/>
      <c r="IKH1" s="217"/>
      <c r="IKI1" s="217"/>
      <c r="IKJ1" s="217"/>
      <c r="IKK1" s="217"/>
      <c r="IKL1" s="217"/>
      <c r="IKM1" s="217"/>
      <c r="IKN1" s="217"/>
      <c r="IKO1" s="217"/>
      <c r="IKP1" s="217"/>
      <c r="IKQ1" s="217"/>
      <c r="IKR1" s="217"/>
      <c r="IKS1" s="217"/>
      <c r="IKT1" s="217"/>
      <c r="IKU1" s="217"/>
      <c r="IKV1" s="217"/>
      <c r="IKW1" s="217"/>
      <c r="IKX1" s="217"/>
      <c r="IKY1" s="217"/>
      <c r="IKZ1" s="217"/>
      <c r="ILA1" s="217"/>
      <c r="ILB1" s="217"/>
      <c r="ILC1" s="217"/>
      <c r="ILD1" s="217"/>
      <c r="ILE1" s="217"/>
      <c r="ILF1" s="217"/>
      <c r="ILG1" s="217"/>
      <c r="ILH1" s="217"/>
      <c r="ILI1" s="217"/>
      <c r="ILJ1" s="217"/>
      <c r="ILK1" s="217"/>
      <c r="ILL1" s="217"/>
      <c r="ILM1" s="217"/>
      <c r="ILN1" s="217"/>
      <c r="ILO1" s="217"/>
      <c r="ILP1" s="217"/>
      <c r="ILQ1" s="217"/>
      <c r="ILR1" s="217"/>
      <c r="ILS1" s="217"/>
      <c r="ILT1" s="217"/>
      <c r="ILU1" s="217"/>
      <c r="ILV1" s="217"/>
      <c r="ILW1" s="217"/>
      <c r="ILX1" s="217"/>
      <c r="ILY1" s="217"/>
      <c r="ILZ1" s="217"/>
      <c r="IMA1" s="217"/>
      <c r="IMB1" s="217"/>
      <c r="IMC1" s="217"/>
      <c r="IMD1" s="217"/>
      <c r="IME1" s="217"/>
      <c r="IMF1" s="217"/>
      <c r="IMG1" s="217"/>
      <c r="IMH1" s="217"/>
      <c r="IMI1" s="217"/>
      <c r="IMJ1" s="217"/>
      <c r="IMK1" s="217"/>
      <c r="IML1" s="217"/>
      <c r="IMM1" s="217"/>
      <c r="IMN1" s="217"/>
      <c r="IMO1" s="217"/>
      <c r="IMP1" s="217"/>
      <c r="IMQ1" s="217"/>
      <c r="IMR1" s="217"/>
      <c r="IMS1" s="217"/>
      <c r="IMT1" s="217"/>
      <c r="IMU1" s="217"/>
      <c r="IMV1" s="217"/>
      <c r="IMW1" s="217"/>
      <c r="IMX1" s="217"/>
      <c r="IMY1" s="217"/>
      <c r="IMZ1" s="217"/>
      <c r="INA1" s="217"/>
      <c r="INB1" s="217"/>
      <c r="INC1" s="217"/>
      <c r="IND1" s="217"/>
      <c r="INE1" s="217"/>
      <c r="INF1" s="217"/>
      <c r="ING1" s="217"/>
      <c r="INH1" s="217"/>
      <c r="INI1" s="217"/>
      <c r="INJ1" s="217"/>
      <c r="INK1" s="217"/>
      <c r="INL1" s="217"/>
      <c r="INM1" s="217"/>
      <c r="INN1" s="217"/>
      <c r="INO1" s="217"/>
      <c r="INP1" s="217"/>
      <c r="INQ1" s="217"/>
      <c r="INR1" s="217"/>
      <c r="INS1" s="217"/>
      <c r="INT1" s="217"/>
      <c r="INU1" s="217"/>
      <c r="INV1" s="217"/>
      <c r="INW1" s="217"/>
      <c r="INX1" s="217"/>
      <c r="INY1" s="217"/>
      <c r="INZ1" s="217"/>
      <c r="IOA1" s="217"/>
      <c r="IOB1" s="217"/>
      <c r="IOC1" s="217"/>
      <c r="IOD1" s="217"/>
      <c r="IOE1" s="217"/>
      <c r="IOF1" s="217"/>
      <c r="IOG1" s="217"/>
      <c r="IOH1" s="217"/>
      <c r="IOI1" s="217"/>
      <c r="IOJ1" s="217"/>
      <c r="IOK1" s="217"/>
      <c r="IOL1" s="217"/>
      <c r="IOM1" s="217"/>
      <c r="ION1" s="217"/>
      <c r="IOO1" s="217"/>
      <c r="IOP1" s="217"/>
      <c r="IOQ1" s="217"/>
      <c r="IOR1" s="217"/>
      <c r="IOS1" s="217"/>
      <c r="IOT1" s="217"/>
      <c r="IOU1" s="217"/>
      <c r="IOV1" s="217"/>
      <c r="IOW1" s="217"/>
      <c r="IOX1" s="217"/>
      <c r="IOY1" s="217"/>
      <c r="IOZ1" s="217"/>
      <c r="IPA1" s="217"/>
      <c r="IPB1" s="217"/>
      <c r="IPC1" s="217"/>
      <c r="IPD1" s="217"/>
      <c r="IPE1" s="217"/>
      <c r="IPF1" s="217"/>
      <c r="IPG1" s="217"/>
      <c r="IPH1" s="217"/>
      <c r="IPI1" s="217"/>
      <c r="IPJ1" s="217"/>
      <c r="IPK1" s="217"/>
      <c r="IPL1" s="217"/>
      <c r="IPM1" s="217"/>
      <c r="IPN1" s="217"/>
      <c r="IPO1" s="217"/>
      <c r="IPP1" s="217"/>
      <c r="IPQ1" s="217"/>
      <c r="IPR1" s="217"/>
      <c r="IPS1" s="217"/>
      <c r="IPT1" s="217"/>
      <c r="IPU1" s="217"/>
      <c r="IPV1" s="217"/>
      <c r="IPW1" s="217"/>
      <c r="IPX1" s="217"/>
      <c r="IPY1" s="217"/>
      <c r="IPZ1" s="217"/>
      <c r="IQA1" s="217"/>
      <c r="IQB1" s="217"/>
      <c r="IQC1" s="217"/>
      <c r="IQD1" s="217"/>
      <c r="IQE1" s="217"/>
      <c r="IQF1" s="217"/>
      <c r="IQG1" s="217"/>
      <c r="IQH1" s="217"/>
      <c r="IQI1" s="217"/>
      <c r="IQJ1" s="217"/>
      <c r="IQK1" s="217"/>
      <c r="IQL1" s="217"/>
      <c r="IQM1" s="217"/>
      <c r="IQN1" s="217"/>
      <c r="IQO1" s="217"/>
      <c r="IQP1" s="217"/>
      <c r="IQQ1" s="217"/>
      <c r="IQR1" s="217"/>
      <c r="IQS1" s="217"/>
      <c r="IQT1" s="217"/>
      <c r="IQU1" s="217"/>
      <c r="IQV1" s="217"/>
      <c r="IQW1" s="217"/>
      <c r="IQX1" s="217"/>
      <c r="IQY1" s="217"/>
      <c r="IQZ1" s="217"/>
      <c r="IRA1" s="217"/>
      <c r="IRB1" s="217"/>
      <c r="IRC1" s="217"/>
      <c r="IRD1" s="217"/>
      <c r="IRE1" s="217"/>
      <c r="IRF1" s="217"/>
      <c r="IRG1" s="217"/>
      <c r="IRH1" s="217"/>
      <c r="IRI1" s="217"/>
      <c r="IRJ1" s="217"/>
      <c r="IRK1" s="217"/>
      <c r="IRL1" s="217"/>
      <c r="IRM1" s="217"/>
      <c r="IRN1" s="217"/>
      <c r="IRO1" s="217"/>
      <c r="IRP1" s="217"/>
      <c r="IRQ1" s="217"/>
      <c r="IRR1" s="217"/>
      <c r="IRS1" s="217"/>
      <c r="IRT1" s="217"/>
      <c r="IRU1" s="217"/>
      <c r="IRV1" s="217"/>
      <c r="IRW1" s="217"/>
      <c r="IRX1" s="217"/>
      <c r="IRY1" s="217"/>
      <c r="IRZ1" s="217"/>
      <c r="ISA1" s="217"/>
      <c r="ISB1" s="217"/>
      <c r="ISC1" s="217"/>
      <c r="ISD1" s="217"/>
      <c r="ISE1" s="217"/>
      <c r="ISF1" s="217"/>
      <c r="ISG1" s="217"/>
      <c r="ISH1" s="217"/>
      <c r="ISI1" s="217"/>
      <c r="ISJ1" s="217"/>
      <c r="ISK1" s="217"/>
      <c r="ISL1" s="217"/>
      <c r="ISM1" s="217"/>
      <c r="ISN1" s="217"/>
      <c r="ISO1" s="217"/>
      <c r="ISP1" s="217"/>
      <c r="ISQ1" s="217"/>
      <c r="ISR1" s="217"/>
      <c r="ISS1" s="217"/>
      <c r="IST1" s="217"/>
      <c r="ISU1" s="217"/>
      <c r="ISV1" s="217"/>
      <c r="ISW1" s="217"/>
      <c r="ISX1" s="217"/>
      <c r="ISY1" s="217"/>
      <c r="ISZ1" s="217"/>
      <c r="ITA1" s="217"/>
      <c r="ITB1" s="217"/>
      <c r="ITC1" s="217"/>
      <c r="ITD1" s="217"/>
      <c r="ITE1" s="217"/>
      <c r="ITF1" s="217"/>
      <c r="ITG1" s="217"/>
      <c r="ITH1" s="217"/>
      <c r="ITI1" s="217"/>
      <c r="ITJ1" s="217"/>
      <c r="ITK1" s="217"/>
      <c r="ITL1" s="217"/>
      <c r="ITM1" s="217"/>
      <c r="ITN1" s="217"/>
      <c r="ITO1" s="217"/>
      <c r="ITP1" s="217"/>
      <c r="ITQ1" s="217"/>
      <c r="ITR1" s="217"/>
      <c r="ITS1" s="217"/>
      <c r="ITT1" s="217"/>
      <c r="ITU1" s="217"/>
      <c r="ITV1" s="217"/>
      <c r="ITW1" s="217"/>
      <c r="ITX1" s="217"/>
      <c r="ITY1" s="217"/>
      <c r="ITZ1" s="217"/>
      <c r="IUA1" s="217"/>
      <c r="IUB1" s="217"/>
      <c r="IUC1" s="217"/>
      <c r="IUD1" s="217"/>
      <c r="IUE1" s="217"/>
      <c r="IUF1" s="217"/>
      <c r="IUG1" s="217"/>
      <c r="IUH1" s="217"/>
      <c r="IUI1" s="217"/>
      <c r="IUJ1" s="217"/>
      <c r="IUK1" s="217"/>
      <c r="IUL1" s="217"/>
      <c r="IUM1" s="217"/>
      <c r="IUN1" s="217"/>
      <c r="IUO1" s="217"/>
      <c r="IUP1" s="217"/>
      <c r="IUQ1" s="217"/>
      <c r="IUR1" s="217"/>
      <c r="IUS1" s="217"/>
      <c r="IUT1" s="217"/>
      <c r="IUU1" s="217"/>
      <c r="IUV1" s="217"/>
      <c r="IUW1" s="217"/>
      <c r="IUX1" s="217"/>
      <c r="IUY1" s="217"/>
      <c r="IUZ1" s="217"/>
      <c r="IVA1" s="217"/>
      <c r="IVB1" s="217"/>
      <c r="IVC1" s="217"/>
      <c r="IVD1" s="217"/>
      <c r="IVE1" s="217"/>
      <c r="IVF1" s="217"/>
      <c r="IVG1" s="217"/>
      <c r="IVH1" s="217"/>
      <c r="IVI1" s="217"/>
      <c r="IVJ1" s="217"/>
      <c r="IVK1" s="217"/>
      <c r="IVL1" s="217"/>
      <c r="IVM1" s="217"/>
      <c r="IVN1" s="217"/>
      <c r="IVO1" s="217"/>
      <c r="IVP1" s="217"/>
      <c r="IVQ1" s="217"/>
      <c r="IVR1" s="217"/>
      <c r="IVS1" s="217"/>
      <c r="IVT1" s="217"/>
      <c r="IVU1" s="217"/>
      <c r="IVV1" s="217"/>
      <c r="IVW1" s="217"/>
      <c r="IVX1" s="217"/>
      <c r="IVY1" s="217"/>
      <c r="IVZ1" s="217"/>
      <c r="IWA1" s="217"/>
      <c r="IWB1" s="217"/>
      <c r="IWC1" s="217"/>
      <c r="IWD1" s="217"/>
      <c r="IWE1" s="217"/>
      <c r="IWF1" s="217"/>
      <c r="IWG1" s="217"/>
      <c r="IWH1" s="217"/>
      <c r="IWI1" s="217"/>
      <c r="IWJ1" s="217"/>
      <c r="IWK1" s="217"/>
      <c r="IWL1" s="217"/>
      <c r="IWM1" s="217"/>
      <c r="IWN1" s="217"/>
      <c r="IWO1" s="217"/>
      <c r="IWP1" s="217"/>
      <c r="IWQ1" s="217"/>
      <c r="IWR1" s="217"/>
      <c r="IWS1" s="217"/>
      <c r="IWT1" s="217"/>
      <c r="IWU1" s="217"/>
      <c r="IWV1" s="217"/>
      <c r="IWW1" s="217"/>
      <c r="IWX1" s="217"/>
      <c r="IWY1" s="217"/>
      <c r="IWZ1" s="217"/>
      <c r="IXA1" s="217"/>
      <c r="IXB1" s="217"/>
      <c r="IXC1" s="217"/>
      <c r="IXD1" s="217"/>
      <c r="IXE1" s="217"/>
      <c r="IXF1" s="217"/>
      <c r="IXG1" s="217"/>
      <c r="IXH1" s="217"/>
      <c r="IXI1" s="217"/>
      <c r="IXJ1" s="217"/>
      <c r="IXK1" s="217"/>
      <c r="IXL1" s="217"/>
      <c r="IXM1" s="217"/>
      <c r="IXN1" s="217"/>
      <c r="IXO1" s="217"/>
      <c r="IXP1" s="217"/>
      <c r="IXQ1" s="217"/>
      <c r="IXR1" s="217"/>
      <c r="IXS1" s="217"/>
      <c r="IXT1" s="217"/>
      <c r="IXU1" s="217"/>
      <c r="IXV1" s="217"/>
      <c r="IXW1" s="217"/>
      <c r="IXX1" s="217"/>
      <c r="IXY1" s="217"/>
      <c r="IXZ1" s="217"/>
      <c r="IYA1" s="217"/>
      <c r="IYB1" s="217"/>
      <c r="IYC1" s="217"/>
      <c r="IYD1" s="217"/>
      <c r="IYE1" s="217"/>
      <c r="IYF1" s="217"/>
      <c r="IYG1" s="217"/>
      <c r="IYH1" s="217"/>
      <c r="IYI1" s="217"/>
      <c r="IYJ1" s="217"/>
      <c r="IYK1" s="217"/>
      <c r="IYL1" s="217"/>
      <c r="IYM1" s="217"/>
      <c r="IYN1" s="217"/>
      <c r="IYO1" s="217"/>
      <c r="IYP1" s="217"/>
      <c r="IYQ1" s="217"/>
      <c r="IYR1" s="217"/>
      <c r="IYS1" s="217"/>
      <c r="IYT1" s="217"/>
      <c r="IYU1" s="217"/>
      <c r="IYV1" s="217"/>
      <c r="IYW1" s="217"/>
      <c r="IYX1" s="217"/>
      <c r="IYY1" s="217"/>
      <c r="IYZ1" s="217"/>
      <c r="IZA1" s="217"/>
      <c r="IZB1" s="217"/>
      <c r="IZC1" s="217"/>
      <c r="IZD1" s="217"/>
      <c r="IZE1" s="217"/>
      <c r="IZF1" s="217"/>
      <c r="IZG1" s="217"/>
      <c r="IZH1" s="217"/>
      <c r="IZI1" s="217"/>
      <c r="IZJ1" s="217"/>
      <c r="IZK1" s="217"/>
      <c r="IZL1" s="217"/>
      <c r="IZM1" s="217"/>
      <c r="IZN1" s="217"/>
      <c r="IZO1" s="217"/>
      <c r="IZP1" s="217"/>
      <c r="IZQ1" s="217"/>
      <c r="IZR1" s="217"/>
      <c r="IZS1" s="217"/>
      <c r="IZT1" s="217"/>
      <c r="IZU1" s="217"/>
      <c r="IZV1" s="217"/>
      <c r="IZW1" s="217"/>
      <c r="IZX1" s="217"/>
      <c r="IZY1" s="217"/>
      <c r="IZZ1" s="217"/>
      <c r="JAA1" s="217"/>
      <c r="JAB1" s="217"/>
      <c r="JAC1" s="217"/>
      <c r="JAD1" s="217"/>
      <c r="JAE1" s="217"/>
      <c r="JAF1" s="217"/>
      <c r="JAG1" s="217"/>
      <c r="JAH1" s="217"/>
      <c r="JAI1" s="217"/>
      <c r="JAJ1" s="217"/>
      <c r="JAK1" s="217"/>
      <c r="JAL1" s="217"/>
      <c r="JAM1" s="217"/>
      <c r="JAN1" s="217"/>
      <c r="JAO1" s="217"/>
      <c r="JAP1" s="217"/>
      <c r="JAQ1" s="217"/>
      <c r="JAR1" s="217"/>
      <c r="JAS1" s="217"/>
      <c r="JAT1" s="217"/>
      <c r="JAU1" s="217"/>
      <c r="JAV1" s="217"/>
      <c r="JAW1" s="217"/>
      <c r="JAX1" s="217"/>
      <c r="JAY1" s="217"/>
      <c r="JAZ1" s="217"/>
      <c r="JBA1" s="217"/>
      <c r="JBB1" s="217"/>
      <c r="JBC1" s="217"/>
      <c r="JBD1" s="217"/>
      <c r="JBE1" s="217"/>
      <c r="JBF1" s="217"/>
      <c r="JBG1" s="217"/>
      <c r="JBH1" s="217"/>
      <c r="JBI1" s="217"/>
      <c r="JBJ1" s="217"/>
      <c r="JBK1" s="217"/>
      <c r="JBL1" s="217"/>
      <c r="JBM1" s="217"/>
      <c r="JBN1" s="217"/>
      <c r="JBO1" s="217"/>
      <c r="JBP1" s="217"/>
      <c r="JBQ1" s="217"/>
      <c r="JBR1" s="217"/>
      <c r="JBS1" s="217"/>
      <c r="JBT1" s="217"/>
      <c r="JBU1" s="217"/>
      <c r="JBV1" s="217"/>
      <c r="JBW1" s="217"/>
      <c r="JBX1" s="217"/>
      <c r="JBY1" s="217"/>
      <c r="JBZ1" s="217"/>
      <c r="JCA1" s="217"/>
      <c r="JCB1" s="217"/>
      <c r="JCC1" s="217"/>
      <c r="JCD1" s="217"/>
      <c r="JCE1" s="217"/>
      <c r="JCF1" s="217"/>
      <c r="JCG1" s="217"/>
      <c r="JCH1" s="217"/>
      <c r="JCI1" s="217"/>
      <c r="JCJ1" s="217"/>
      <c r="JCK1" s="217"/>
      <c r="JCL1" s="217"/>
      <c r="JCM1" s="217"/>
      <c r="JCN1" s="217"/>
      <c r="JCO1" s="217"/>
      <c r="JCP1" s="217"/>
      <c r="JCQ1" s="217"/>
      <c r="JCR1" s="217"/>
      <c r="JCS1" s="217"/>
      <c r="JCT1" s="217"/>
      <c r="JCU1" s="217"/>
      <c r="JCV1" s="217"/>
      <c r="JCW1" s="217"/>
      <c r="JCX1" s="217"/>
      <c r="JCY1" s="217"/>
      <c r="JCZ1" s="217"/>
      <c r="JDA1" s="217"/>
      <c r="JDB1" s="217"/>
      <c r="JDC1" s="217"/>
      <c r="JDD1" s="217"/>
      <c r="JDE1" s="217"/>
      <c r="JDF1" s="217"/>
      <c r="JDG1" s="217"/>
      <c r="JDH1" s="217"/>
      <c r="JDI1" s="217"/>
      <c r="JDJ1" s="217"/>
      <c r="JDK1" s="217"/>
      <c r="JDL1" s="217"/>
      <c r="JDM1" s="217"/>
      <c r="JDN1" s="217"/>
      <c r="JDO1" s="217"/>
      <c r="JDP1" s="217"/>
      <c r="JDQ1" s="217"/>
      <c r="JDR1" s="217"/>
      <c r="JDS1" s="217"/>
      <c r="JDT1" s="217"/>
      <c r="JDU1" s="217"/>
      <c r="JDV1" s="217"/>
      <c r="JDW1" s="217"/>
      <c r="JDX1" s="217"/>
      <c r="JDY1" s="217"/>
      <c r="JDZ1" s="217"/>
      <c r="JEA1" s="217"/>
      <c r="JEB1" s="217"/>
      <c r="JEC1" s="217"/>
      <c r="JED1" s="217"/>
      <c r="JEE1" s="217"/>
      <c r="JEF1" s="217"/>
      <c r="JEG1" s="217"/>
      <c r="JEH1" s="217"/>
      <c r="JEI1" s="217"/>
      <c r="JEJ1" s="217"/>
      <c r="JEK1" s="217"/>
      <c r="JEL1" s="217"/>
      <c r="JEM1" s="217"/>
      <c r="JEN1" s="217"/>
      <c r="JEO1" s="217"/>
      <c r="JEP1" s="217"/>
      <c r="JEQ1" s="217"/>
      <c r="JER1" s="217"/>
      <c r="JES1" s="217"/>
      <c r="JET1" s="217"/>
      <c r="JEU1" s="217"/>
      <c r="JEV1" s="217"/>
      <c r="JEW1" s="217"/>
      <c r="JEX1" s="217"/>
      <c r="JEY1" s="217"/>
      <c r="JEZ1" s="217"/>
      <c r="JFA1" s="217"/>
      <c r="JFB1" s="217"/>
      <c r="JFC1" s="217"/>
      <c r="JFD1" s="217"/>
      <c r="JFE1" s="217"/>
      <c r="JFF1" s="217"/>
      <c r="JFG1" s="217"/>
      <c r="JFH1" s="217"/>
      <c r="JFI1" s="217"/>
      <c r="JFJ1" s="217"/>
      <c r="JFK1" s="217"/>
      <c r="JFL1" s="217"/>
      <c r="JFM1" s="217"/>
      <c r="JFN1" s="217"/>
      <c r="JFO1" s="217"/>
      <c r="JFP1" s="217"/>
      <c r="JFQ1" s="217"/>
      <c r="JFR1" s="217"/>
      <c r="JFS1" s="217"/>
      <c r="JFT1" s="217"/>
      <c r="JFU1" s="217"/>
      <c r="JFV1" s="217"/>
      <c r="JFW1" s="217"/>
      <c r="JFX1" s="217"/>
      <c r="JFY1" s="217"/>
      <c r="JFZ1" s="217"/>
      <c r="JGA1" s="217"/>
      <c r="JGB1" s="217"/>
      <c r="JGC1" s="217"/>
      <c r="JGD1" s="217"/>
      <c r="JGE1" s="217"/>
      <c r="JGF1" s="217"/>
      <c r="JGG1" s="217"/>
      <c r="JGH1" s="217"/>
      <c r="JGI1" s="217"/>
      <c r="JGJ1" s="217"/>
      <c r="JGK1" s="217"/>
      <c r="JGL1" s="217"/>
      <c r="JGM1" s="217"/>
      <c r="JGN1" s="217"/>
      <c r="JGO1" s="217"/>
      <c r="JGP1" s="217"/>
      <c r="JGQ1" s="217"/>
      <c r="JGR1" s="217"/>
      <c r="JGS1" s="217"/>
      <c r="JGT1" s="217"/>
      <c r="JGU1" s="217"/>
      <c r="JGV1" s="217"/>
      <c r="JGW1" s="217"/>
      <c r="JGX1" s="217"/>
      <c r="JGY1" s="217"/>
      <c r="JGZ1" s="217"/>
      <c r="JHA1" s="217"/>
      <c r="JHB1" s="217"/>
      <c r="JHC1" s="217"/>
      <c r="JHD1" s="217"/>
      <c r="JHE1" s="217"/>
      <c r="JHF1" s="217"/>
      <c r="JHG1" s="217"/>
      <c r="JHH1" s="217"/>
      <c r="JHI1" s="217"/>
      <c r="JHJ1" s="217"/>
      <c r="JHK1" s="217"/>
      <c r="JHL1" s="217"/>
      <c r="JHM1" s="217"/>
      <c r="JHN1" s="217"/>
      <c r="JHO1" s="217"/>
      <c r="JHP1" s="217"/>
      <c r="JHQ1" s="217"/>
      <c r="JHR1" s="217"/>
      <c r="JHS1" s="217"/>
      <c r="JHT1" s="217"/>
      <c r="JHU1" s="217"/>
      <c r="JHV1" s="217"/>
      <c r="JHW1" s="217"/>
      <c r="JHX1" s="217"/>
      <c r="JHY1" s="217"/>
      <c r="JHZ1" s="217"/>
      <c r="JIA1" s="217"/>
      <c r="JIB1" s="217"/>
      <c r="JIC1" s="217"/>
      <c r="JID1" s="217"/>
      <c r="JIE1" s="217"/>
      <c r="JIF1" s="217"/>
      <c r="JIG1" s="217"/>
      <c r="JIH1" s="217"/>
      <c r="JII1" s="217"/>
      <c r="JIJ1" s="217"/>
      <c r="JIK1" s="217"/>
      <c r="JIL1" s="217"/>
      <c r="JIM1" s="217"/>
      <c r="JIN1" s="217"/>
      <c r="JIO1" s="217"/>
      <c r="JIP1" s="217"/>
      <c r="JIQ1" s="217"/>
      <c r="JIR1" s="217"/>
      <c r="JIS1" s="217"/>
      <c r="JIT1" s="217"/>
      <c r="JIU1" s="217"/>
      <c r="JIV1" s="217"/>
      <c r="JIW1" s="217"/>
      <c r="JIX1" s="217"/>
      <c r="JIY1" s="217"/>
      <c r="JIZ1" s="217"/>
      <c r="JJA1" s="217"/>
      <c r="JJB1" s="217"/>
      <c r="JJC1" s="217"/>
      <c r="JJD1" s="217"/>
      <c r="JJE1" s="217"/>
      <c r="JJF1" s="217"/>
      <c r="JJG1" s="217"/>
      <c r="JJH1" s="217"/>
      <c r="JJI1" s="217"/>
      <c r="JJJ1" s="217"/>
      <c r="JJK1" s="217"/>
      <c r="JJL1" s="217"/>
      <c r="JJM1" s="217"/>
      <c r="JJN1" s="217"/>
      <c r="JJO1" s="217"/>
      <c r="JJP1" s="217"/>
      <c r="JJQ1" s="217"/>
      <c r="JJR1" s="217"/>
      <c r="JJS1" s="217"/>
      <c r="JJT1" s="217"/>
      <c r="JJU1" s="217"/>
      <c r="JJV1" s="217"/>
      <c r="JJW1" s="217"/>
      <c r="JJX1" s="217"/>
      <c r="JJY1" s="217"/>
      <c r="JJZ1" s="217"/>
      <c r="JKA1" s="217"/>
      <c r="JKB1" s="217"/>
      <c r="JKC1" s="217"/>
      <c r="JKD1" s="217"/>
      <c r="JKE1" s="217"/>
      <c r="JKF1" s="217"/>
      <c r="JKG1" s="217"/>
      <c r="JKH1" s="217"/>
      <c r="JKI1" s="217"/>
      <c r="JKJ1" s="217"/>
      <c r="JKK1" s="217"/>
      <c r="JKL1" s="217"/>
      <c r="JKM1" s="217"/>
      <c r="JKN1" s="217"/>
      <c r="JKO1" s="217"/>
      <c r="JKP1" s="217"/>
      <c r="JKQ1" s="217"/>
      <c r="JKR1" s="217"/>
      <c r="JKS1" s="217"/>
      <c r="JKT1" s="217"/>
      <c r="JKU1" s="217"/>
      <c r="JKV1" s="217"/>
      <c r="JKW1" s="217"/>
      <c r="JKX1" s="217"/>
      <c r="JKY1" s="217"/>
      <c r="JKZ1" s="217"/>
      <c r="JLA1" s="217"/>
      <c r="JLB1" s="217"/>
      <c r="JLC1" s="217"/>
      <c r="JLD1" s="217"/>
      <c r="JLE1" s="217"/>
      <c r="JLF1" s="217"/>
      <c r="JLG1" s="217"/>
      <c r="JLH1" s="217"/>
      <c r="JLI1" s="217"/>
      <c r="JLJ1" s="217"/>
      <c r="JLK1" s="217"/>
      <c r="JLL1" s="217"/>
      <c r="JLM1" s="217"/>
      <c r="JLN1" s="217"/>
      <c r="JLO1" s="217"/>
      <c r="JLP1" s="217"/>
      <c r="JLQ1" s="217"/>
      <c r="JLR1" s="217"/>
      <c r="JLS1" s="217"/>
      <c r="JLT1" s="217"/>
      <c r="JLU1" s="217"/>
      <c r="JLV1" s="217"/>
      <c r="JLW1" s="217"/>
      <c r="JLX1" s="217"/>
      <c r="JLY1" s="217"/>
      <c r="JLZ1" s="217"/>
      <c r="JMA1" s="217"/>
      <c r="JMB1" s="217"/>
      <c r="JMC1" s="217"/>
      <c r="JMD1" s="217"/>
      <c r="JME1" s="217"/>
      <c r="JMF1" s="217"/>
      <c r="JMG1" s="217"/>
      <c r="JMH1" s="217"/>
      <c r="JMI1" s="217"/>
      <c r="JMJ1" s="217"/>
      <c r="JMK1" s="217"/>
      <c r="JML1" s="217"/>
      <c r="JMM1" s="217"/>
      <c r="JMN1" s="217"/>
      <c r="JMO1" s="217"/>
      <c r="JMP1" s="217"/>
      <c r="JMQ1" s="217"/>
      <c r="JMR1" s="217"/>
      <c r="JMS1" s="217"/>
      <c r="JMT1" s="217"/>
      <c r="JMU1" s="217"/>
      <c r="JMV1" s="217"/>
      <c r="JMW1" s="217"/>
      <c r="JMX1" s="217"/>
      <c r="JMY1" s="217"/>
      <c r="JMZ1" s="217"/>
      <c r="JNA1" s="217"/>
      <c r="JNB1" s="217"/>
      <c r="JNC1" s="217"/>
      <c r="JND1" s="217"/>
      <c r="JNE1" s="217"/>
      <c r="JNF1" s="217"/>
      <c r="JNG1" s="217"/>
      <c r="JNH1" s="217"/>
      <c r="JNI1" s="217"/>
      <c r="JNJ1" s="217"/>
      <c r="JNK1" s="217"/>
      <c r="JNL1" s="217"/>
      <c r="JNM1" s="217"/>
      <c r="JNN1" s="217"/>
      <c r="JNO1" s="217"/>
      <c r="JNP1" s="217"/>
      <c r="JNQ1" s="217"/>
      <c r="JNR1" s="217"/>
      <c r="JNS1" s="217"/>
      <c r="JNT1" s="217"/>
      <c r="JNU1" s="217"/>
      <c r="JNV1" s="217"/>
      <c r="JNW1" s="217"/>
      <c r="JNX1" s="217"/>
      <c r="JNY1" s="217"/>
      <c r="JNZ1" s="217"/>
      <c r="JOA1" s="217"/>
      <c r="JOB1" s="217"/>
      <c r="JOC1" s="217"/>
      <c r="JOD1" s="217"/>
      <c r="JOE1" s="217"/>
      <c r="JOF1" s="217"/>
      <c r="JOG1" s="217"/>
      <c r="JOH1" s="217"/>
      <c r="JOI1" s="217"/>
      <c r="JOJ1" s="217"/>
      <c r="JOK1" s="217"/>
      <c r="JOL1" s="217"/>
      <c r="JOM1" s="217"/>
      <c r="JON1" s="217"/>
      <c r="JOO1" s="217"/>
      <c r="JOP1" s="217"/>
      <c r="JOQ1" s="217"/>
      <c r="JOR1" s="217"/>
      <c r="JOS1" s="217"/>
      <c r="JOT1" s="217"/>
      <c r="JOU1" s="217"/>
      <c r="JOV1" s="217"/>
      <c r="JOW1" s="217"/>
      <c r="JOX1" s="217"/>
      <c r="JOY1" s="217"/>
      <c r="JOZ1" s="217"/>
      <c r="JPA1" s="217"/>
      <c r="JPB1" s="217"/>
      <c r="JPC1" s="217"/>
      <c r="JPD1" s="217"/>
      <c r="JPE1" s="217"/>
      <c r="JPF1" s="217"/>
      <c r="JPG1" s="217"/>
      <c r="JPH1" s="217"/>
      <c r="JPI1" s="217"/>
      <c r="JPJ1" s="217"/>
      <c r="JPK1" s="217"/>
      <c r="JPL1" s="217"/>
      <c r="JPM1" s="217"/>
      <c r="JPN1" s="217"/>
      <c r="JPO1" s="217"/>
      <c r="JPP1" s="217"/>
      <c r="JPQ1" s="217"/>
      <c r="JPR1" s="217"/>
      <c r="JPS1" s="217"/>
      <c r="JPT1" s="217"/>
      <c r="JPU1" s="217"/>
      <c r="JPV1" s="217"/>
      <c r="JPW1" s="217"/>
      <c r="JPX1" s="217"/>
      <c r="JPY1" s="217"/>
      <c r="JPZ1" s="217"/>
      <c r="JQA1" s="217"/>
      <c r="JQB1" s="217"/>
      <c r="JQC1" s="217"/>
      <c r="JQD1" s="217"/>
      <c r="JQE1" s="217"/>
      <c r="JQF1" s="217"/>
      <c r="JQG1" s="217"/>
      <c r="JQH1" s="217"/>
      <c r="JQI1" s="217"/>
      <c r="JQJ1" s="217"/>
      <c r="JQK1" s="217"/>
      <c r="JQL1" s="217"/>
      <c r="JQM1" s="217"/>
      <c r="JQN1" s="217"/>
      <c r="JQO1" s="217"/>
      <c r="JQP1" s="217"/>
      <c r="JQQ1" s="217"/>
      <c r="JQR1" s="217"/>
      <c r="JQS1" s="217"/>
      <c r="JQT1" s="217"/>
      <c r="JQU1" s="217"/>
      <c r="JQV1" s="217"/>
      <c r="JQW1" s="217"/>
      <c r="JQX1" s="217"/>
      <c r="JQY1" s="217"/>
      <c r="JQZ1" s="217"/>
      <c r="JRA1" s="217"/>
      <c r="JRB1" s="217"/>
      <c r="JRC1" s="217"/>
      <c r="JRD1" s="217"/>
      <c r="JRE1" s="217"/>
      <c r="JRF1" s="217"/>
      <c r="JRG1" s="217"/>
      <c r="JRH1" s="217"/>
      <c r="JRI1" s="217"/>
      <c r="JRJ1" s="217"/>
      <c r="JRK1" s="217"/>
      <c r="JRL1" s="217"/>
      <c r="JRM1" s="217"/>
      <c r="JRN1" s="217"/>
      <c r="JRO1" s="217"/>
      <c r="JRP1" s="217"/>
      <c r="JRQ1" s="217"/>
      <c r="JRR1" s="217"/>
      <c r="JRS1" s="217"/>
      <c r="JRT1" s="217"/>
      <c r="JRU1" s="217"/>
      <c r="JRV1" s="217"/>
      <c r="JRW1" s="217"/>
      <c r="JRX1" s="217"/>
      <c r="JRY1" s="217"/>
      <c r="JRZ1" s="217"/>
      <c r="JSA1" s="217"/>
      <c r="JSB1" s="217"/>
      <c r="JSC1" s="217"/>
      <c r="JSD1" s="217"/>
      <c r="JSE1" s="217"/>
      <c r="JSF1" s="217"/>
      <c r="JSG1" s="217"/>
      <c r="JSH1" s="217"/>
      <c r="JSI1" s="217"/>
      <c r="JSJ1" s="217"/>
      <c r="JSK1" s="217"/>
      <c r="JSL1" s="217"/>
      <c r="JSM1" s="217"/>
      <c r="JSN1" s="217"/>
      <c r="JSO1" s="217"/>
      <c r="JSP1" s="217"/>
      <c r="JSQ1" s="217"/>
      <c r="JSR1" s="217"/>
      <c r="JSS1" s="217"/>
      <c r="JST1" s="217"/>
      <c r="JSU1" s="217"/>
      <c r="JSV1" s="217"/>
      <c r="JSW1" s="217"/>
      <c r="JSX1" s="217"/>
      <c r="JSY1" s="217"/>
      <c r="JSZ1" s="217"/>
      <c r="JTA1" s="217"/>
      <c r="JTB1" s="217"/>
      <c r="JTC1" s="217"/>
      <c r="JTD1" s="217"/>
      <c r="JTE1" s="217"/>
      <c r="JTF1" s="217"/>
      <c r="JTG1" s="217"/>
      <c r="JTH1" s="217"/>
      <c r="JTI1" s="217"/>
      <c r="JTJ1" s="217"/>
      <c r="JTK1" s="217"/>
      <c r="JTL1" s="217"/>
      <c r="JTM1" s="217"/>
      <c r="JTN1" s="217"/>
      <c r="JTO1" s="217"/>
      <c r="JTP1" s="217"/>
      <c r="JTQ1" s="217"/>
      <c r="JTR1" s="217"/>
      <c r="JTS1" s="217"/>
      <c r="JTT1" s="217"/>
      <c r="JTU1" s="217"/>
      <c r="JTV1" s="217"/>
      <c r="JTW1" s="217"/>
      <c r="JTX1" s="217"/>
      <c r="JTY1" s="217"/>
      <c r="JTZ1" s="217"/>
      <c r="JUA1" s="217"/>
      <c r="JUB1" s="217"/>
      <c r="JUC1" s="217"/>
      <c r="JUD1" s="217"/>
      <c r="JUE1" s="217"/>
      <c r="JUF1" s="217"/>
      <c r="JUG1" s="217"/>
      <c r="JUH1" s="217"/>
      <c r="JUI1" s="217"/>
      <c r="JUJ1" s="217"/>
      <c r="JUK1" s="217"/>
      <c r="JUL1" s="217"/>
      <c r="JUM1" s="217"/>
      <c r="JUN1" s="217"/>
      <c r="JUO1" s="217"/>
      <c r="JUP1" s="217"/>
      <c r="JUQ1" s="217"/>
      <c r="JUR1" s="217"/>
      <c r="JUS1" s="217"/>
      <c r="JUT1" s="217"/>
      <c r="JUU1" s="217"/>
      <c r="JUV1" s="217"/>
      <c r="JUW1" s="217"/>
      <c r="JUX1" s="217"/>
      <c r="JUY1" s="217"/>
      <c r="JUZ1" s="217"/>
      <c r="JVA1" s="217"/>
      <c r="JVB1" s="217"/>
      <c r="JVC1" s="217"/>
      <c r="JVD1" s="217"/>
      <c r="JVE1" s="217"/>
      <c r="JVF1" s="217"/>
      <c r="JVG1" s="217"/>
      <c r="JVH1" s="217"/>
      <c r="JVI1" s="217"/>
      <c r="JVJ1" s="217"/>
      <c r="JVK1" s="217"/>
      <c r="JVL1" s="217"/>
      <c r="JVM1" s="217"/>
      <c r="JVN1" s="217"/>
      <c r="JVO1" s="217"/>
      <c r="JVP1" s="217"/>
      <c r="JVQ1" s="217"/>
      <c r="JVR1" s="217"/>
      <c r="JVS1" s="217"/>
      <c r="JVT1" s="217"/>
      <c r="JVU1" s="217"/>
      <c r="JVV1" s="217"/>
      <c r="JVW1" s="217"/>
      <c r="JVX1" s="217"/>
      <c r="JVY1" s="217"/>
      <c r="JVZ1" s="217"/>
      <c r="JWA1" s="217"/>
      <c r="JWB1" s="217"/>
      <c r="JWC1" s="217"/>
      <c r="JWD1" s="217"/>
      <c r="JWE1" s="217"/>
      <c r="JWF1" s="217"/>
      <c r="JWG1" s="217"/>
      <c r="JWH1" s="217"/>
      <c r="JWI1" s="217"/>
      <c r="JWJ1" s="217"/>
      <c r="JWK1" s="217"/>
      <c r="JWL1" s="217"/>
      <c r="JWM1" s="217"/>
      <c r="JWN1" s="217"/>
      <c r="JWO1" s="217"/>
      <c r="JWP1" s="217"/>
      <c r="JWQ1" s="217"/>
      <c r="JWR1" s="217"/>
      <c r="JWS1" s="217"/>
      <c r="JWT1" s="217"/>
      <c r="JWU1" s="217"/>
      <c r="JWV1" s="217"/>
      <c r="JWW1" s="217"/>
      <c r="JWX1" s="217"/>
      <c r="JWY1" s="217"/>
      <c r="JWZ1" s="217"/>
      <c r="JXA1" s="217"/>
      <c r="JXB1" s="217"/>
      <c r="JXC1" s="217"/>
      <c r="JXD1" s="217"/>
      <c r="JXE1" s="217"/>
      <c r="JXF1" s="217"/>
      <c r="JXG1" s="217"/>
      <c r="JXH1" s="217"/>
      <c r="JXI1" s="217"/>
      <c r="JXJ1" s="217"/>
      <c r="JXK1" s="217"/>
      <c r="JXL1" s="217"/>
      <c r="JXM1" s="217"/>
      <c r="JXN1" s="217"/>
      <c r="JXO1" s="217"/>
      <c r="JXP1" s="217"/>
      <c r="JXQ1" s="217"/>
      <c r="JXR1" s="217"/>
      <c r="JXS1" s="217"/>
      <c r="JXT1" s="217"/>
      <c r="JXU1" s="217"/>
      <c r="JXV1" s="217"/>
      <c r="JXW1" s="217"/>
      <c r="JXX1" s="217"/>
      <c r="JXY1" s="217"/>
      <c r="JXZ1" s="217"/>
      <c r="JYA1" s="217"/>
      <c r="JYB1" s="217"/>
      <c r="JYC1" s="217"/>
      <c r="JYD1" s="217"/>
      <c r="JYE1" s="217"/>
      <c r="JYF1" s="217"/>
      <c r="JYG1" s="217"/>
      <c r="JYH1" s="217"/>
      <c r="JYI1" s="217"/>
      <c r="JYJ1" s="217"/>
      <c r="JYK1" s="217"/>
      <c r="JYL1" s="217"/>
      <c r="JYM1" s="217"/>
      <c r="JYN1" s="217"/>
      <c r="JYO1" s="217"/>
      <c r="JYP1" s="217"/>
      <c r="JYQ1" s="217"/>
      <c r="JYR1" s="217"/>
      <c r="JYS1" s="217"/>
      <c r="JYT1" s="217"/>
      <c r="JYU1" s="217"/>
      <c r="JYV1" s="217"/>
      <c r="JYW1" s="217"/>
      <c r="JYX1" s="217"/>
      <c r="JYY1" s="217"/>
      <c r="JYZ1" s="217"/>
      <c r="JZA1" s="217"/>
      <c r="JZB1" s="217"/>
      <c r="JZC1" s="217"/>
      <c r="JZD1" s="217"/>
      <c r="JZE1" s="217"/>
      <c r="JZF1" s="217"/>
      <c r="JZG1" s="217"/>
      <c r="JZH1" s="217"/>
      <c r="JZI1" s="217"/>
      <c r="JZJ1" s="217"/>
      <c r="JZK1" s="217"/>
      <c r="JZL1" s="217"/>
      <c r="JZM1" s="217"/>
      <c r="JZN1" s="217"/>
      <c r="JZO1" s="217"/>
      <c r="JZP1" s="217"/>
      <c r="JZQ1" s="217"/>
      <c r="JZR1" s="217"/>
      <c r="JZS1" s="217"/>
      <c r="JZT1" s="217"/>
      <c r="JZU1" s="217"/>
      <c r="JZV1" s="217"/>
      <c r="JZW1" s="217"/>
      <c r="JZX1" s="217"/>
      <c r="JZY1" s="217"/>
      <c r="JZZ1" s="217"/>
      <c r="KAA1" s="217"/>
      <c r="KAB1" s="217"/>
      <c r="KAC1" s="217"/>
      <c r="KAD1" s="217"/>
      <c r="KAE1" s="217"/>
      <c r="KAF1" s="217"/>
      <c r="KAG1" s="217"/>
      <c r="KAH1" s="217"/>
      <c r="KAI1" s="217"/>
      <c r="KAJ1" s="217"/>
      <c r="KAK1" s="217"/>
      <c r="KAL1" s="217"/>
      <c r="KAM1" s="217"/>
      <c r="KAN1" s="217"/>
      <c r="KAO1" s="217"/>
      <c r="KAP1" s="217"/>
      <c r="KAQ1" s="217"/>
      <c r="KAR1" s="217"/>
      <c r="KAS1" s="217"/>
      <c r="KAT1" s="217"/>
      <c r="KAU1" s="217"/>
      <c r="KAV1" s="217"/>
      <c r="KAW1" s="217"/>
      <c r="KAX1" s="217"/>
      <c r="KAY1" s="217"/>
      <c r="KAZ1" s="217"/>
      <c r="KBA1" s="217"/>
      <c r="KBB1" s="217"/>
      <c r="KBC1" s="217"/>
      <c r="KBD1" s="217"/>
      <c r="KBE1" s="217"/>
      <c r="KBF1" s="217"/>
      <c r="KBG1" s="217"/>
      <c r="KBH1" s="217"/>
      <c r="KBI1" s="217"/>
      <c r="KBJ1" s="217"/>
      <c r="KBK1" s="217"/>
      <c r="KBL1" s="217"/>
      <c r="KBM1" s="217"/>
      <c r="KBN1" s="217"/>
      <c r="KBO1" s="217"/>
      <c r="KBP1" s="217"/>
      <c r="KBQ1" s="217"/>
      <c r="KBR1" s="217"/>
      <c r="KBS1" s="217"/>
      <c r="KBT1" s="217"/>
      <c r="KBU1" s="217"/>
      <c r="KBV1" s="217"/>
      <c r="KBW1" s="217"/>
      <c r="KBX1" s="217"/>
      <c r="KBY1" s="217"/>
      <c r="KBZ1" s="217"/>
      <c r="KCA1" s="217"/>
      <c r="KCB1" s="217"/>
      <c r="KCC1" s="217"/>
      <c r="KCD1" s="217"/>
      <c r="KCE1" s="217"/>
      <c r="KCF1" s="217"/>
      <c r="KCG1" s="217"/>
      <c r="KCH1" s="217"/>
      <c r="KCI1" s="217"/>
      <c r="KCJ1" s="217"/>
      <c r="KCK1" s="217"/>
      <c r="KCL1" s="217"/>
      <c r="KCM1" s="217"/>
      <c r="KCN1" s="217"/>
      <c r="KCO1" s="217"/>
      <c r="KCP1" s="217"/>
      <c r="KCQ1" s="217"/>
      <c r="KCR1" s="217"/>
      <c r="KCS1" s="217"/>
      <c r="KCT1" s="217"/>
      <c r="KCU1" s="217"/>
      <c r="KCV1" s="217"/>
      <c r="KCW1" s="217"/>
      <c r="KCX1" s="217"/>
      <c r="KCY1" s="217"/>
      <c r="KCZ1" s="217"/>
      <c r="KDA1" s="217"/>
      <c r="KDB1" s="217"/>
      <c r="KDC1" s="217"/>
      <c r="KDD1" s="217"/>
      <c r="KDE1" s="217"/>
      <c r="KDF1" s="217"/>
      <c r="KDG1" s="217"/>
      <c r="KDH1" s="217"/>
      <c r="KDI1" s="217"/>
      <c r="KDJ1" s="217"/>
      <c r="KDK1" s="217"/>
      <c r="KDL1" s="217"/>
      <c r="KDM1" s="217"/>
      <c r="KDN1" s="217"/>
      <c r="KDO1" s="217"/>
      <c r="KDP1" s="217"/>
      <c r="KDQ1" s="217"/>
      <c r="KDR1" s="217"/>
      <c r="KDS1" s="217"/>
      <c r="KDT1" s="217"/>
      <c r="KDU1" s="217"/>
      <c r="KDV1" s="217"/>
      <c r="KDW1" s="217"/>
      <c r="KDX1" s="217"/>
      <c r="KDY1" s="217"/>
      <c r="KDZ1" s="217"/>
      <c r="KEA1" s="217"/>
      <c r="KEB1" s="217"/>
      <c r="KEC1" s="217"/>
      <c r="KED1" s="217"/>
      <c r="KEE1" s="217"/>
      <c r="KEF1" s="217"/>
      <c r="KEG1" s="217"/>
      <c r="KEH1" s="217"/>
      <c r="KEI1" s="217"/>
      <c r="KEJ1" s="217"/>
      <c r="KEK1" s="217"/>
      <c r="KEL1" s="217"/>
      <c r="KEM1" s="217"/>
      <c r="KEN1" s="217"/>
      <c r="KEO1" s="217"/>
      <c r="KEP1" s="217"/>
      <c r="KEQ1" s="217"/>
      <c r="KER1" s="217"/>
      <c r="KES1" s="217"/>
      <c r="KET1" s="217"/>
      <c r="KEU1" s="217"/>
      <c r="KEV1" s="217"/>
      <c r="KEW1" s="217"/>
      <c r="KEX1" s="217"/>
      <c r="KEY1" s="217"/>
      <c r="KEZ1" s="217"/>
      <c r="KFA1" s="217"/>
      <c r="KFB1" s="217"/>
      <c r="KFC1" s="217"/>
      <c r="KFD1" s="217"/>
      <c r="KFE1" s="217"/>
      <c r="KFF1" s="217"/>
      <c r="KFG1" s="217"/>
      <c r="KFH1" s="217"/>
      <c r="KFI1" s="217"/>
      <c r="KFJ1" s="217"/>
      <c r="KFK1" s="217"/>
      <c r="KFL1" s="217"/>
      <c r="KFM1" s="217"/>
      <c r="KFN1" s="217"/>
      <c r="KFO1" s="217"/>
      <c r="KFP1" s="217"/>
      <c r="KFQ1" s="217"/>
      <c r="KFR1" s="217"/>
      <c r="KFS1" s="217"/>
      <c r="KFT1" s="217"/>
      <c r="KFU1" s="217"/>
      <c r="KFV1" s="217"/>
      <c r="KFW1" s="217"/>
      <c r="KFX1" s="217"/>
      <c r="KFY1" s="217"/>
      <c r="KFZ1" s="217"/>
      <c r="KGA1" s="217"/>
      <c r="KGB1" s="217"/>
      <c r="KGC1" s="217"/>
      <c r="KGD1" s="217"/>
      <c r="KGE1" s="217"/>
      <c r="KGF1" s="217"/>
      <c r="KGG1" s="217"/>
      <c r="KGH1" s="217"/>
      <c r="KGI1" s="217"/>
      <c r="KGJ1" s="217"/>
      <c r="KGK1" s="217"/>
      <c r="KGL1" s="217"/>
      <c r="KGM1" s="217"/>
      <c r="KGN1" s="217"/>
      <c r="KGO1" s="217"/>
      <c r="KGP1" s="217"/>
      <c r="KGQ1" s="217"/>
      <c r="KGR1" s="217"/>
      <c r="KGS1" s="217"/>
      <c r="KGT1" s="217"/>
      <c r="KGU1" s="217"/>
      <c r="KGV1" s="217"/>
      <c r="KGW1" s="217"/>
      <c r="KGX1" s="217"/>
      <c r="KGY1" s="217"/>
      <c r="KGZ1" s="217"/>
      <c r="KHA1" s="217"/>
      <c r="KHB1" s="217"/>
      <c r="KHC1" s="217"/>
      <c r="KHD1" s="217"/>
      <c r="KHE1" s="217"/>
      <c r="KHF1" s="217"/>
      <c r="KHG1" s="217"/>
      <c r="KHH1" s="217"/>
      <c r="KHI1" s="217"/>
      <c r="KHJ1" s="217"/>
      <c r="KHK1" s="217"/>
      <c r="KHL1" s="217"/>
      <c r="KHM1" s="217"/>
      <c r="KHN1" s="217"/>
      <c r="KHO1" s="217"/>
      <c r="KHP1" s="217"/>
      <c r="KHQ1" s="217"/>
      <c r="KHR1" s="217"/>
      <c r="KHS1" s="217"/>
      <c r="KHT1" s="217"/>
      <c r="KHU1" s="217"/>
      <c r="KHV1" s="217"/>
      <c r="KHW1" s="217"/>
      <c r="KHX1" s="217"/>
      <c r="KHY1" s="217"/>
      <c r="KHZ1" s="217"/>
      <c r="KIA1" s="217"/>
      <c r="KIB1" s="217"/>
      <c r="KIC1" s="217"/>
      <c r="KID1" s="217"/>
      <c r="KIE1" s="217"/>
      <c r="KIF1" s="217"/>
      <c r="KIG1" s="217"/>
      <c r="KIH1" s="217"/>
      <c r="KII1" s="217"/>
      <c r="KIJ1" s="217"/>
      <c r="KIK1" s="217"/>
      <c r="KIL1" s="217"/>
      <c r="KIM1" s="217"/>
      <c r="KIN1" s="217"/>
      <c r="KIO1" s="217"/>
      <c r="KIP1" s="217"/>
      <c r="KIQ1" s="217"/>
      <c r="KIR1" s="217"/>
      <c r="KIS1" s="217"/>
      <c r="KIT1" s="217"/>
      <c r="KIU1" s="217"/>
      <c r="KIV1" s="217"/>
      <c r="KIW1" s="217"/>
      <c r="KIX1" s="217"/>
      <c r="KIY1" s="217"/>
      <c r="KIZ1" s="217"/>
      <c r="KJA1" s="217"/>
      <c r="KJB1" s="217"/>
      <c r="KJC1" s="217"/>
      <c r="KJD1" s="217"/>
      <c r="KJE1" s="217"/>
      <c r="KJF1" s="217"/>
      <c r="KJG1" s="217"/>
      <c r="KJH1" s="217"/>
      <c r="KJI1" s="217"/>
      <c r="KJJ1" s="217"/>
      <c r="KJK1" s="217"/>
      <c r="KJL1" s="217"/>
      <c r="KJM1" s="217"/>
      <c r="KJN1" s="217"/>
      <c r="KJO1" s="217"/>
      <c r="KJP1" s="217"/>
      <c r="KJQ1" s="217"/>
      <c r="KJR1" s="217"/>
      <c r="KJS1" s="217"/>
      <c r="KJT1" s="217"/>
      <c r="KJU1" s="217"/>
      <c r="KJV1" s="217"/>
      <c r="KJW1" s="217"/>
      <c r="KJX1" s="217"/>
      <c r="KJY1" s="217"/>
      <c r="KJZ1" s="217"/>
      <c r="KKA1" s="217"/>
      <c r="KKB1" s="217"/>
      <c r="KKC1" s="217"/>
      <c r="KKD1" s="217"/>
      <c r="KKE1" s="217"/>
      <c r="KKF1" s="217"/>
      <c r="KKG1" s="217"/>
      <c r="KKH1" s="217"/>
      <c r="KKI1" s="217"/>
      <c r="KKJ1" s="217"/>
      <c r="KKK1" s="217"/>
      <c r="KKL1" s="217"/>
      <c r="KKM1" s="217"/>
      <c r="KKN1" s="217"/>
      <c r="KKO1" s="217"/>
      <c r="KKP1" s="217"/>
      <c r="KKQ1" s="217"/>
      <c r="KKR1" s="217"/>
      <c r="KKS1" s="217"/>
      <c r="KKT1" s="217"/>
      <c r="KKU1" s="217"/>
      <c r="KKV1" s="217"/>
      <c r="KKW1" s="217"/>
      <c r="KKX1" s="217"/>
      <c r="KKY1" s="217"/>
      <c r="KKZ1" s="217"/>
      <c r="KLA1" s="217"/>
      <c r="KLB1" s="217"/>
      <c r="KLC1" s="217"/>
      <c r="KLD1" s="217"/>
      <c r="KLE1" s="217"/>
      <c r="KLF1" s="217"/>
      <c r="KLG1" s="217"/>
      <c r="KLH1" s="217"/>
      <c r="KLI1" s="217"/>
      <c r="KLJ1" s="217"/>
      <c r="KLK1" s="217"/>
      <c r="KLL1" s="217"/>
      <c r="KLM1" s="217"/>
      <c r="KLN1" s="217"/>
      <c r="KLO1" s="217"/>
      <c r="KLP1" s="217"/>
      <c r="KLQ1" s="217"/>
      <c r="KLR1" s="217"/>
      <c r="KLS1" s="217"/>
      <c r="KLT1" s="217"/>
      <c r="KLU1" s="217"/>
      <c r="KLV1" s="217"/>
      <c r="KLW1" s="217"/>
      <c r="KLX1" s="217"/>
      <c r="KLY1" s="217"/>
      <c r="KLZ1" s="217"/>
      <c r="KMA1" s="217"/>
      <c r="KMB1" s="217"/>
      <c r="KMC1" s="217"/>
      <c r="KMD1" s="217"/>
      <c r="KME1" s="217"/>
      <c r="KMF1" s="217"/>
      <c r="KMG1" s="217"/>
      <c r="KMH1" s="217"/>
      <c r="KMI1" s="217"/>
      <c r="KMJ1" s="217"/>
      <c r="KMK1" s="217"/>
      <c r="KML1" s="217"/>
      <c r="KMM1" s="217"/>
      <c r="KMN1" s="217"/>
      <c r="KMO1" s="217"/>
      <c r="KMP1" s="217"/>
      <c r="KMQ1" s="217"/>
      <c r="KMR1" s="217"/>
      <c r="KMS1" s="217"/>
      <c r="KMT1" s="217"/>
      <c r="KMU1" s="217"/>
      <c r="KMV1" s="217"/>
      <c r="KMW1" s="217"/>
      <c r="KMX1" s="217"/>
      <c r="KMY1" s="217"/>
      <c r="KMZ1" s="217"/>
      <c r="KNA1" s="217"/>
      <c r="KNB1" s="217"/>
      <c r="KNC1" s="217"/>
      <c r="KND1" s="217"/>
      <c r="KNE1" s="217"/>
      <c r="KNF1" s="217"/>
      <c r="KNG1" s="217"/>
      <c r="KNH1" s="217"/>
      <c r="KNI1" s="217"/>
      <c r="KNJ1" s="217"/>
      <c r="KNK1" s="217"/>
      <c r="KNL1" s="217"/>
      <c r="KNM1" s="217"/>
      <c r="KNN1" s="217"/>
      <c r="KNO1" s="217"/>
      <c r="KNP1" s="217"/>
      <c r="KNQ1" s="217"/>
      <c r="KNR1" s="217"/>
      <c r="KNS1" s="217"/>
      <c r="KNT1" s="217"/>
      <c r="KNU1" s="217"/>
      <c r="KNV1" s="217"/>
      <c r="KNW1" s="217"/>
      <c r="KNX1" s="217"/>
      <c r="KNY1" s="217"/>
      <c r="KNZ1" s="217"/>
      <c r="KOA1" s="217"/>
      <c r="KOB1" s="217"/>
      <c r="KOC1" s="217"/>
      <c r="KOD1" s="217"/>
      <c r="KOE1" s="217"/>
      <c r="KOF1" s="217"/>
      <c r="KOG1" s="217"/>
      <c r="KOH1" s="217"/>
      <c r="KOI1" s="217"/>
      <c r="KOJ1" s="217"/>
      <c r="KOK1" s="217"/>
      <c r="KOL1" s="217"/>
      <c r="KOM1" s="217"/>
      <c r="KON1" s="217"/>
      <c r="KOO1" s="217"/>
      <c r="KOP1" s="217"/>
      <c r="KOQ1" s="217"/>
      <c r="KOR1" s="217"/>
      <c r="KOS1" s="217"/>
      <c r="KOT1" s="217"/>
      <c r="KOU1" s="217"/>
      <c r="KOV1" s="217"/>
      <c r="KOW1" s="217"/>
      <c r="KOX1" s="217"/>
      <c r="KOY1" s="217"/>
      <c r="KOZ1" s="217"/>
      <c r="KPA1" s="217"/>
      <c r="KPB1" s="217"/>
      <c r="KPC1" s="217"/>
      <c r="KPD1" s="217"/>
      <c r="KPE1" s="217"/>
      <c r="KPF1" s="217"/>
      <c r="KPG1" s="217"/>
      <c r="KPH1" s="217"/>
      <c r="KPI1" s="217"/>
      <c r="KPJ1" s="217"/>
      <c r="KPK1" s="217"/>
      <c r="KPL1" s="217"/>
      <c r="KPM1" s="217"/>
      <c r="KPN1" s="217"/>
      <c r="KPO1" s="217"/>
      <c r="KPP1" s="217"/>
      <c r="KPQ1" s="217"/>
      <c r="KPR1" s="217"/>
      <c r="KPS1" s="217"/>
      <c r="KPT1" s="217"/>
      <c r="KPU1" s="217"/>
      <c r="KPV1" s="217"/>
      <c r="KPW1" s="217"/>
      <c r="KPX1" s="217"/>
      <c r="KPY1" s="217"/>
      <c r="KPZ1" s="217"/>
      <c r="KQA1" s="217"/>
      <c r="KQB1" s="217"/>
      <c r="KQC1" s="217"/>
      <c r="KQD1" s="217"/>
      <c r="KQE1" s="217"/>
      <c r="KQF1" s="217"/>
      <c r="KQG1" s="217"/>
      <c r="KQH1" s="217"/>
      <c r="KQI1" s="217"/>
      <c r="KQJ1" s="217"/>
      <c r="KQK1" s="217"/>
      <c r="KQL1" s="217"/>
      <c r="KQM1" s="217"/>
      <c r="KQN1" s="217"/>
      <c r="KQO1" s="217"/>
      <c r="KQP1" s="217"/>
      <c r="KQQ1" s="217"/>
      <c r="KQR1" s="217"/>
      <c r="KQS1" s="217"/>
      <c r="KQT1" s="217"/>
      <c r="KQU1" s="217"/>
      <c r="KQV1" s="217"/>
      <c r="KQW1" s="217"/>
      <c r="KQX1" s="217"/>
      <c r="KQY1" s="217"/>
      <c r="KQZ1" s="217"/>
      <c r="KRA1" s="217"/>
      <c r="KRB1" s="217"/>
      <c r="KRC1" s="217"/>
      <c r="KRD1" s="217"/>
      <c r="KRE1" s="217"/>
      <c r="KRF1" s="217"/>
      <c r="KRG1" s="217"/>
      <c r="KRH1" s="217"/>
      <c r="KRI1" s="217"/>
      <c r="KRJ1" s="217"/>
      <c r="KRK1" s="217"/>
      <c r="KRL1" s="217"/>
      <c r="KRM1" s="217"/>
      <c r="KRN1" s="217"/>
      <c r="KRO1" s="217"/>
      <c r="KRP1" s="217"/>
      <c r="KRQ1" s="217"/>
      <c r="KRR1" s="217"/>
      <c r="KRS1" s="217"/>
      <c r="KRT1" s="217"/>
      <c r="KRU1" s="217"/>
      <c r="KRV1" s="217"/>
      <c r="KRW1" s="217"/>
      <c r="KRX1" s="217"/>
      <c r="KRY1" s="217"/>
      <c r="KRZ1" s="217"/>
      <c r="KSA1" s="217"/>
      <c r="KSB1" s="217"/>
      <c r="KSC1" s="217"/>
      <c r="KSD1" s="217"/>
      <c r="KSE1" s="217"/>
      <c r="KSF1" s="217"/>
      <c r="KSG1" s="217"/>
      <c r="KSH1" s="217"/>
      <c r="KSI1" s="217"/>
      <c r="KSJ1" s="217"/>
      <c r="KSK1" s="217"/>
      <c r="KSL1" s="217"/>
      <c r="KSM1" s="217"/>
      <c r="KSN1" s="217"/>
      <c r="KSO1" s="217"/>
      <c r="KSP1" s="217"/>
      <c r="KSQ1" s="217"/>
      <c r="KSR1" s="217"/>
      <c r="KSS1" s="217"/>
      <c r="KST1" s="217"/>
      <c r="KSU1" s="217"/>
      <c r="KSV1" s="217"/>
      <c r="KSW1" s="217"/>
      <c r="KSX1" s="217"/>
      <c r="KSY1" s="217"/>
      <c r="KSZ1" s="217"/>
      <c r="KTA1" s="217"/>
      <c r="KTB1" s="217"/>
      <c r="KTC1" s="217"/>
      <c r="KTD1" s="217"/>
      <c r="KTE1" s="217"/>
      <c r="KTF1" s="217"/>
      <c r="KTG1" s="217"/>
      <c r="KTH1" s="217"/>
      <c r="KTI1" s="217"/>
      <c r="KTJ1" s="217"/>
      <c r="KTK1" s="217"/>
      <c r="KTL1" s="217"/>
      <c r="KTM1" s="217"/>
      <c r="KTN1" s="217"/>
      <c r="KTO1" s="217"/>
      <c r="KTP1" s="217"/>
      <c r="KTQ1" s="217"/>
      <c r="KTR1" s="217"/>
      <c r="KTS1" s="217"/>
      <c r="KTT1" s="217"/>
      <c r="KTU1" s="217"/>
      <c r="KTV1" s="217"/>
      <c r="KTW1" s="217"/>
      <c r="KTX1" s="217"/>
      <c r="KTY1" s="217"/>
      <c r="KTZ1" s="217"/>
      <c r="KUA1" s="217"/>
      <c r="KUB1" s="217"/>
      <c r="KUC1" s="217"/>
      <c r="KUD1" s="217"/>
      <c r="KUE1" s="217"/>
      <c r="KUF1" s="217"/>
      <c r="KUG1" s="217"/>
      <c r="KUH1" s="217"/>
      <c r="KUI1" s="217"/>
      <c r="KUJ1" s="217"/>
      <c r="KUK1" s="217"/>
      <c r="KUL1" s="217"/>
      <c r="KUM1" s="217"/>
      <c r="KUN1" s="217"/>
      <c r="KUO1" s="217"/>
      <c r="KUP1" s="217"/>
      <c r="KUQ1" s="217"/>
      <c r="KUR1" s="217"/>
      <c r="KUS1" s="217"/>
      <c r="KUT1" s="217"/>
      <c r="KUU1" s="217"/>
      <c r="KUV1" s="217"/>
      <c r="KUW1" s="217"/>
      <c r="KUX1" s="217"/>
      <c r="KUY1" s="217"/>
      <c r="KUZ1" s="217"/>
      <c r="KVA1" s="217"/>
      <c r="KVB1" s="217"/>
      <c r="KVC1" s="217"/>
      <c r="KVD1" s="217"/>
      <c r="KVE1" s="217"/>
      <c r="KVF1" s="217"/>
      <c r="KVG1" s="217"/>
      <c r="KVH1" s="217"/>
      <c r="KVI1" s="217"/>
      <c r="KVJ1" s="217"/>
      <c r="KVK1" s="217"/>
      <c r="KVL1" s="217"/>
      <c r="KVM1" s="217"/>
      <c r="KVN1" s="217"/>
      <c r="KVO1" s="217"/>
      <c r="KVP1" s="217"/>
      <c r="KVQ1" s="217"/>
      <c r="KVR1" s="217"/>
      <c r="KVS1" s="217"/>
      <c r="KVT1" s="217"/>
      <c r="KVU1" s="217"/>
      <c r="KVV1" s="217"/>
      <c r="KVW1" s="217"/>
      <c r="KVX1" s="217"/>
      <c r="KVY1" s="217"/>
      <c r="KVZ1" s="217"/>
      <c r="KWA1" s="217"/>
      <c r="KWB1" s="217"/>
      <c r="KWC1" s="217"/>
      <c r="KWD1" s="217"/>
      <c r="KWE1" s="217"/>
      <c r="KWF1" s="217"/>
      <c r="KWG1" s="217"/>
      <c r="KWH1" s="217"/>
      <c r="KWI1" s="217"/>
      <c r="KWJ1" s="217"/>
      <c r="KWK1" s="217"/>
      <c r="KWL1" s="217"/>
      <c r="KWM1" s="217"/>
      <c r="KWN1" s="217"/>
      <c r="KWO1" s="217"/>
      <c r="KWP1" s="217"/>
      <c r="KWQ1" s="217"/>
      <c r="KWR1" s="217"/>
      <c r="KWS1" s="217"/>
      <c r="KWT1" s="217"/>
      <c r="KWU1" s="217"/>
      <c r="KWV1" s="217"/>
      <c r="KWW1" s="217"/>
      <c r="KWX1" s="217"/>
      <c r="KWY1" s="217"/>
      <c r="KWZ1" s="217"/>
      <c r="KXA1" s="217"/>
      <c r="KXB1" s="217"/>
      <c r="KXC1" s="217"/>
      <c r="KXD1" s="217"/>
      <c r="KXE1" s="217"/>
      <c r="KXF1" s="217"/>
      <c r="KXG1" s="217"/>
      <c r="KXH1" s="217"/>
      <c r="KXI1" s="217"/>
      <c r="KXJ1" s="217"/>
      <c r="KXK1" s="217"/>
      <c r="KXL1" s="217"/>
      <c r="KXM1" s="217"/>
      <c r="KXN1" s="217"/>
      <c r="KXO1" s="217"/>
      <c r="KXP1" s="217"/>
      <c r="KXQ1" s="217"/>
      <c r="KXR1" s="217"/>
      <c r="KXS1" s="217"/>
      <c r="KXT1" s="217"/>
      <c r="KXU1" s="217"/>
      <c r="KXV1" s="217"/>
      <c r="KXW1" s="217"/>
      <c r="KXX1" s="217"/>
      <c r="KXY1" s="217"/>
      <c r="KXZ1" s="217"/>
      <c r="KYA1" s="217"/>
      <c r="KYB1" s="217"/>
      <c r="KYC1" s="217"/>
      <c r="KYD1" s="217"/>
      <c r="KYE1" s="217"/>
      <c r="KYF1" s="217"/>
      <c r="KYG1" s="217"/>
      <c r="KYH1" s="217"/>
      <c r="KYI1" s="217"/>
      <c r="KYJ1" s="217"/>
      <c r="KYK1" s="217"/>
      <c r="KYL1" s="217"/>
      <c r="KYM1" s="217"/>
      <c r="KYN1" s="217"/>
      <c r="KYO1" s="217"/>
      <c r="KYP1" s="217"/>
      <c r="KYQ1" s="217"/>
      <c r="KYR1" s="217"/>
      <c r="KYS1" s="217"/>
      <c r="KYT1" s="217"/>
      <c r="KYU1" s="217"/>
      <c r="KYV1" s="217"/>
      <c r="KYW1" s="217"/>
      <c r="KYX1" s="217"/>
      <c r="KYY1" s="217"/>
      <c r="KYZ1" s="217"/>
      <c r="KZA1" s="217"/>
      <c r="KZB1" s="217"/>
      <c r="KZC1" s="217"/>
      <c r="KZD1" s="217"/>
      <c r="KZE1" s="217"/>
      <c r="KZF1" s="217"/>
      <c r="KZG1" s="217"/>
      <c r="KZH1" s="217"/>
      <c r="KZI1" s="217"/>
      <c r="KZJ1" s="217"/>
      <c r="KZK1" s="217"/>
      <c r="KZL1" s="217"/>
      <c r="KZM1" s="217"/>
      <c r="KZN1" s="217"/>
      <c r="KZO1" s="217"/>
      <c r="KZP1" s="217"/>
      <c r="KZQ1" s="217"/>
      <c r="KZR1" s="217"/>
      <c r="KZS1" s="217"/>
      <c r="KZT1" s="217"/>
      <c r="KZU1" s="217"/>
      <c r="KZV1" s="217"/>
      <c r="KZW1" s="217"/>
      <c r="KZX1" s="217"/>
      <c r="KZY1" s="217"/>
      <c r="KZZ1" s="217"/>
      <c r="LAA1" s="217"/>
      <c r="LAB1" s="217"/>
      <c r="LAC1" s="217"/>
      <c r="LAD1" s="217"/>
      <c r="LAE1" s="217"/>
      <c r="LAF1" s="217"/>
      <c r="LAG1" s="217"/>
      <c r="LAH1" s="217"/>
      <c r="LAI1" s="217"/>
      <c r="LAJ1" s="217"/>
      <c r="LAK1" s="217"/>
      <c r="LAL1" s="217"/>
      <c r="LAM1" s="217"/>
      <c r="LAN1" s="217"/>
      <c r="LAO1" s="217"/>
      <c r="LAP1" s="217"/>
      <c r="LAQ1" s="217"/>
      <c r="LAR1" s="217"/>
      <c r="LAS1" s="217"/>
      <c r="LAT1" s="217"/>
      <c r="LAU1" s="217"/>
      <c r="LAV1" s="217"/>
      <c r="LAW1" s="217"/>
      <c r="LAX1" s="217"/>
      <c r="LAY1" s="217"/>
      <c r="LAZ1" s="217"/>
      <c r="LBA1" s="217"/>
      <c r="LBB1" s="217"/>
      <c r="LBC1" s="217"/>
      <c r="LBD1" s="217"/>
      <c r="LBE1" s="217"/>
      <c r="LBF1" s="217"/>
      <c r="LBG1" s="217"/>
      <c r="LBH1" s="217"/>
      <c r="LBI1" s="217"/>
      <c r="LBJ1" s="217"/>
      <c r="LBK1" s="217"/>
      <c r="LBL1" s="217"/>
      <c r="LBM1" s="217"/>
      <c r="LBN1" s="217"/>
      <c r="LBO1" s="217"/>
      <c r="LBP1" s="217"/>
      <c r="LBQ1" s="217"/>
      <c r="LBR1" s="217"/>
      <c r="LBS1" s="217"/>
      <c r="LBT1" s="217"/>
      <c r="LBU1" s="217"/>
      <c r="LBV1" s="217"/>
      <c r="LBW1" s="217"/>
      <c r="LBX1" s="217"/>
      <c r="LBY1" s="217"/>
      <c r="LBZ1" s="217"/>
      <c r="LCA1" s="217"/>
      <c r="LCB1" s="217"/>
      <c r="LCC1" s="217"/>
      <c r="LCD1" s="217"/>
      <c r="LCE1" s="217"/>
      <c r="LCF1" s="217"/>
      <c r="LCG1" s="217"/>
      <c r="LCH1" s="217"/>
      <c r="LCI1" s="217"/>
      <c r="LCJ1" s="217"/>
      <c r="LCK1" s="217"/>
      <c r="LCL1" s="217"/>
      <c r="LCM1" s="217"/>
      <c r="LCN1" s="217"/>
      <c r="LCO1" s="217"/>
      <c r="LCP1" s="217"/>
      <c r="LCQ1" s="217"/>
      <c r="LCR1" s="217"/>
      <c r="LCS1" s="217"/>
      <c r="LCT1" s="217"/>
      <c r="LCU1" s="217"/>
      <c r="LCV1" s="217"/>
      <c r="LCW1" s="217"/>
      <c r="LCX1" s="217"/>
      <c r="LCY1" s="217"/>
      <c r="LCZ1" s="217"/>
      <c r="LDA1" s="217"/>
      <c r="LDB1" s="217"/>
      <c r="LDC1" s="217"/>
      <c r="LDD1" s="217"/>
      <c r="LDE1" s="217"/>
      <c r="LDF1" s="217"/>
      <c r="LDG1" s="217"/>
      <c r="LDH1" s="217"/>
      <c r="LDI1" s="217"/>
      <c r="LDJ1" s="217"/>
      <c r="LDK1" s="217"/>
      <c r="LDL1" s="217"/>
      <c r="LDM1" s="217"/>
      <c r="LDN1" s="217"/>
      <c r="LDO1" s="217"/>
      <c r="LDP1" s="217"/>
      <c r="LDQ1" s="217"/>
      <c r="LDR1" s="217"/>
      <c r="LDS1" s="217"/>
      <c r="LDT1" s="217"/>
      <c r="LDU1" s="217"/>
      <c r="LDV1" s="217"/>
      <c r="LDW1" s="217"/>
      <c r="LDX1" s="217"/>
      <c r="LDY1" s="217"/>
      <c r="LDZ1" s="217"/>
      <c r="LEA1" s="217"/>
      <c r="LEB1" s="217"/>
      <c r="LEC1" s="217"/>
      <c r="LED1" s="217"/>
      <c r="LEE1" s="217"/>
      <c r="LEF1" s="217"/>
      <c r="LEG1" s="217"/>
      <c r="LEH1" s="217"/>
      <c r="LEI1" s="217"/>
      <c r="LEJ1" s="217"/>
      <c r="LEK1" s="217"/>
      <c r="LEL1" s="217"/>
      <c r="LEM1" s="217"/>
      <c r="LEN1" s="217"/>
      <c r="LEO1" s="217"/>
      <c r="LEP1" s="217"/>
      <c r="LEQ1" s="217"/>
      <c r="LER1" s="217"/>
      <c r="LES1" s="217"/>
      <c r="LET1" s="217"/>
      <c r="LEU1" s="217"/>
      <c r="LEV1" s="217"/>
      <c r="LEW1" s="217"/>
      <c r="LEX1" s="217"/>
      <c r="LEY1" s="217"/>
      <c r="LEZ1" s="217"/>
      <c r="LFA1" s="217"/>
      <c r="LFB1" s="217"/>
      <c r="LFC1" s="217"/>
      <c r="LFD1" s="217"/>
      <c r="LFE1" s="217"/>
      <c r="LFF1" s="217"/>
      <c r="LFG1" s="217"/>
      <c r="LFH1" s="217"/>
      <c r="LFI1" s="217"/>
      <c r="LFJ1" s="217"/>
      <c r="LFK1" s="217"/>
      <c r="LFL1" s="217"/>
      <c r="LFM1" s="217"/>
      <c r="LFN1" s="217"/>
      <c r="LFO1" s="217"/>
      <c r="LFP1" s="217"/>
      <c r="LFQ1" s="217"/>
      <c r="LFR1" s="217"/>
      <c r="LFS1" s="217"/>
      <c r="LFT1" s="217"/>
      <c r="LFU1" s="217"/>
      <c r="LFV1" s="217"/>
      <c r="LFW1" s="217"/>
      <c r="LFX1" s="217"/>
      <c r="LFY1" s="217"/>
      <c r="LFZ1" s="217"/>
      <c r="LGA1" s="217"/>
      <c r="LGB1" s="217"/>
      <c r="LGC1" s="217"/>
      <c r="LGD1" s="217"/>
      <c r="LGE1" s="217"/>
      <c r="LGF1" s="217"/>
      <c r="LGG1" s="217"/>
      <c r="LGH1" s="217"/>
      <c r="LGI1" s="217"/>
      <c r="LGJ1" s="217"/>
      <c r="LGK1" s="217"/>
      <c r="LGL1" s="217"/>
      <c r="LGM1" s="217"/>
      <c r="LGN1" s="217"/>
      <c r="LGO1" s="217"/>
      <c r="LGP1" s="217"/>
      <c r="LGQ1" s="217"/>
      <c r="LGR1" s="217"/>
      <c r="LGS1" s="217"/>
      <c r="LGT1" s="217"/>
      <c r="LGU1" s="217"/>
      <c r="LGV1" s="217"/>
      <c r="LGW1" s="217"/>
      <c r="LGX1" s="217"/>
      <c r="LGY1" s="217"/>
      <c r="LGZ1" s="217"/>
      <c r="LHA1" s="217"/>
      <c r="LHB1" s="217"/>
      <c r="LHC1" s="217"/>
      <c r="LHD1" s="217"/>
      <c r="LHE1" s="217"/>
      <c r="LHF1" s="217"/>
      <c r="LHG1" s="217"/>
      <c r="LHH1" s="217"/>
      <c r="LHI1" s="217"/>
      <c r="LHJ1" s="217"/>
      <c r="LHK1" s="217"/>
      <c r="LHL1" s="217"/>
      <c r="LHM1" s="217"/>
      <c r="LHN1" s="217"/>
      <c r="LHO1" s="217"/>
      <c r="LHP1" s="217"/>
      <c r="LHQ1" s="217"/>
      <c r="LHR1" s="217"/>
      <c r="LHS1" s="217"/>
      <c r="LHT1" s="217"/>
      <c r="LHU1" s="217"/>
      <c r="LHV1" s="217"/>
      <c r="LHW1" s="217"/>
      <c r="LHX1" s="217"/>
      <c r="LHY1" s="217"/>
      <c r="LHZ1" s="217"/>
      <c r="LIA1" s="217"/>
      <c r="LIB1" s="217"/>
      <c r="LIC1" s="217"/>
      <c r="LID1" s="217"/>
      <c r="LIE1" s="217"/>
      <c r="LIF1" s="217"/>
      <c r="LIG1" s="217"/>
      <c r="LIH1" s="217"/>
      <c r="LII1" s="217"/>
      <c r="LIJ1" s="217"/>
      <c r="LIK1" s="217"/>
      <c r="LIL1" s="217"/>
      <c r="LIM1" s="217"/>
      <c r="LIN1" s="217"/>
      <c r="LIO1" s="217"/>
      <c r="LIP1" s="217"/>
      <c r="LIQ1" s="217"/>
      <c r="LIR1" s="217"/>
      <c r="LIS1" s="217"/>
      <c r="LIT1" s="217"/>
      <c r="LIU1" s="217"/>
      <c r="LIV1" s="217"/>
      <c r="LIW1" s="217"/>
      <c r="LIX1" s="217"/>
      <c r="LIY1" s="217"/>
      <c r="LIZ1" s="217"/>
      <c r="LJA1" s="217"/>
      <c r="LJB1" s="217"/>
      <c r="LJC1" s="217"/>
      <c r="LJD1" s="217"/>
      <c r="LJE1" s="217"/>
      <c r="LJF1" s="217"/>
      <c r="LJG1" s="217"/>
      <c r="LJH1" s="217"/>
      <c r="LJI1" s="217"/>
      <c r="LJJ1" s="217"/>
      <c r="LJK1" s="217"/>
      <c r="LJL1" s="217"/>
      <c r="LJM1" s="217"/>
      <c r="LJN1" s="217"/>
      <c r="LJO1" s="217"/>
      <c r="LJP1" s="217"/>
      <c r="LJQ1" s="217"/>
      <c r="LJR1" s="217"/>
      <c r="LJS1" s="217"/>
      <c r="LJT1" s="217"/>
      <c r="LJU1" s="217"/>
      <c r="LJV1" s="217"/>
      <c r="LJW1" s="217"/>
      <c r="LJX1" s="217"/>
      <c r="LJY1" s="217"/>
      <c r="LJZ1" s="217"/>
      <c r="LKA1" s="217"/>
      <c r="LKB1" s="217"/>
      <c r="LKC1" s="217"/>
      <c r="LKD1" s="217"/>
      <c r="LKE1" s="217"/>
      <c r="LKF1" s="217"/>
      <c r="LKG1" s="217"/>
      <c r="LKH1" s="217"/>
      <c r="LKI1" s="217"/>
      <c r="LKJ1" s="217"/>
      <c r="LKK1" s="217"/>
      <c r="LKL1" s="217"/>
      <c r="LKM1" s="217"/>
      <c r="LKN1" s="217"/>
      <c r="LKO1" s="217"/>
      <c r="LKP1" s="217"/>
      <c r="LKQ1" s="217"/>
      <c r="LKR1" s="217"/>
      <c r="LKS1" s="217"/>
      <c r="LKT1" s="217"/>
      <c r="LKU1" s="217"/>
      <c r="LKV1" s="217"/>
      <c r="LKW1" s="217"/>
      <c r="LKX1" s="217"/>
      <c r="LKY1" s="217"/>
      <c r="LKZ1" s="217"/>
      <c r="LLA1" s="217"/>
      <c r="LLB1" s="217"/>
      <c r="LLC1" s="217"/>
      <c r="LLD1" s="217"/>
      <c r="LLE1" s="217"/>
      <c r="LLF1" s="217"/>
      <c r="LLG1" s="217"/>
      <c r="LLH1" s="217"/>
      <c r="LLI1" s="217"/>
      <c r="LLJ1" s="217"/>
      <c r="LLK1" s="217"/>
      <c r="LLL1" s="217"/>
      <c r="LLM1" s="217"/>
      <c r="LLN1" s="217"/>
      <c r="LLO1" s="217"/>
      <c r="LLP1" s="217"/>
      <c r="LLQ1" s="217"/>
      <c r="LLR1" s="217"/>
      <c r="LLS1" s="217"/>
      <c r="LLT1" s="217"/>
      <c r="LLU1" s="217"/>
      <c r="LLV1" s="217"/>
      <c r="LLW1" s="217"/>
      <c r="LLX1" s="217"/>
      <c r="LLY1" s="217"/>
      <c r="LLZ1" s="217"/>
      <c r="LMA1" s="217"/>
      <c r="LMB1" s="217"/>
      <c r="LMC1" s="217"/>
      <c r="LMD1" s="217"/>
      <c r="LME1" s="217"/>
      <c r="LMF1" s="217"/>
      <c r="LMG1" s="217"/>
      <c r="LMH1" s="217"/>
      <c r="LMI1" s="217"/>
      <c r="LMJ1" s="217"/>
      <c r="LMK1" s="217"/>
      <c r="LML1" s="217"/>
      <c r="LMM1" s="217"/>
      <c r="LMN1" s="217"/>
      <c r="LMO1" s="217"/>
      <c r="LMP1" s="217"/>
      <c r="LMQ1" s="217"/>
      <c r="LMR1" s="217"/>
      <c r="LMS1" s="217"/>
      <c r="LMT1" s="217"/>
      <c r="LMU1" s="217"/>
      <c r="LMV1" s="217"/>
      <c r="LMW1" s="217"/>
      <c r="LMX1" s="217"/>
      <c r="LMY1" s="217"/>
      <c r="LMZ1" s="217"/>
      <c r="LNA1" s="217"/>
      <c r="LNB1" s="217"/>
      <c r="LNC1" s="217"/>
      <c r="LND1" s="217"/>
      <c r="LNE1" s="217"/>
      <c r="LNF1" s="217"/>
      <c r="LNG1" s="217"/>
      <c r="LNH1" s="217"/>
      <c r="LNI1" s="217"/>
      <c r="LNJ1" s="217"/>
      <c r="LNK1" s="217"/>
      <c r="LNL1" s="217"/>
      <c r="LNM1" s="217"/>
      <c r="LNN1" s="217"/>
      <c r="LNO1" s="217"/>
      <c r="LNP1" s="217"/>
      <c r="LNQ1" s="217"/>
      <c r="LNR1" s="217"/>
      <c r="LNS1" s="217"/>
      <c r="LNT1" s="217"/>
      <c r="LNU1" s="217"/>
      <c r="LNV1" s="217"/>
      <c r="LNW1" s="217"/>
      <c r="LNX1" s="217"/>
      <c r="LNY1" s="217"/>
      <c r="LNZ1" s="217"/>
      <c r="LOA1" s="217"/>
      <c r="LOB1" s="217"/>
      <c r="LOC1" s="217"/>
      <c r="LOD1" s="217"/>
      <c r="LOE1" s="217"/>
      <c r="LOF1" s="217"/>
      <c r="LOG1" s="217"/>
      <c r="LOH1" s="217"/>
      <c r="LOI1" s="217"/>
      <c r="LOJ1" s="217"/>
      <c r="LOK1" s="217"/>
      <c r="LOL1" s="217"/>
      <c r="LOM1" s="217"/>
      <c r="LON1" s="217"/>
      <c r="LOO1" s="217"/>
      <c r="LOP1" s="217"/>
      <c r="LOQ1" s="217"/>
      <c r="LOR1" s="217"/>
      <c r="LOS1" s="217"/>
      <c r="LOT1" s="217"/>
      <c r="LOU1" s="217"/>
      <c r="LOV1" s="217"/>
      <c r="LOW1" s="217"/>
      <c r="LOX1" s="217"/>
      <c r="LOY1" s="217"/>
      <c r="LOZ1" s="217"/>
      <c r="LPA1" s="217"/>
      <c r="LPB1" s="217"/>
      <c r="LPC1" s="217"/>
      <c r="LPD1" s="217"/>
      <c r="LPE1" s="217"/>
      <c r="LPF1" s="217"/>
      <c r="LPG1" s="217"/>
      <c r="LPH1" s="217"/>
      <c r="LPI1" s="217"/>
      <c r="LPJ1" s="217"/>
      <c r="LPK1" s="217"/>
      <c r="LPL1" s="217"/>
      <c r="LPM1" s="217"/>
      <c r="LPN1" s="217"/>
      <c r="LPO1" s="217"/>
      <c r="LPP1" s="217"/>
      <c r="LPQ1" s="217"/>
      <c r="LPR1" s="217"/>
      <c r="LPS1" s="217"/>
      <c r="LPT1" s="217"/>
      <c r="LPU1" s="217"/>
      <c r="LPV1" s="217"/>
      <c r="LPW1" s="217"/>
      <c r="LPX1" s="217"/>
      <c r="LPY1" s="217"/>
      <c r="LPZ1" s="217"/>
      <c r="LQA1" s="217"/>
      <c r="LQB1" s="217"/>
      <c r="LQC1" s="217"/>
      <c r="LQD1" s="217"/>
      <c r="LQE1" s="217"/>
      <c r="LQF1" s="217"/>
      <c r="LQG1" s="217"/>
      <c r="LQH1" s="217"/>
      <c r="LQI1" s="217"/>
      <c r="LQJ1" s="217"/>
      <c r="LQK1" s="217"/>
      <c r="LQL1" s="217"/>
      <c r="LQM1" s="217"/>
      <c r="LQN1" s="217"/>
      <c r="LQO1" s="217"/>
      <c r="LQP1" s="217"/>
      <c r="LQQ1" s="217"/>
      <c r="LQR1" s="217"/>
      <c r="LQS1" s="217"/>
      <c r="LQT1" s="217"/>
      <c r="LQU1" s="217"/>
      <c r="LQV1" s="217"/>
      <c r="LQW1" s="217"/>
      <c r="LQX1" s="217"/>
      <c r="LQY1" s="217"/>
      <c r="LQZ1" s="217"/>
      <c r="LRA1" s="217"/>
      <c r="LRB1" s="217"/>
      <c r="LRC1" s="217"/>
      <c r="LRD1" s="217"/>
      <c r="LRE1" s="217"/>
      <c r="LRF1" s="217"/>
      <c r="LRG1" s="217"/>
      <c r="LRH1" s="217"/>
      <c r="LRI1" s="217"/>
      <c r="LRJ1" s="217"/>
      <c r="LRK1" s="217"/>
      <c r="LRL1" s="217"/>
      <c r="LRM1" s="217"/>
      <c r="LRN1" s="217"/>
      <c r="LRO1" s="217"/>
      <c r="LRP1" s="217"/>
      <c r="LRQ1" s="217"/>
      <c r="LRR1" s="217"/>
      <c r="LRS1" s="217"/>
      <c r="LRT1" s="217"/>
      <c r="LRU1" s="217"/>
      <c r="LRV1" s="217"/>
      <c r="LRW1" s="217"/>
      <c r="LRX1" s="217"/>
      <c r="LRY1" s="217"/>
      <c r="LRZ1" s="217"/>
      <c r="LSA1" s="217"/>
      <c r="LSB1" s="217"/>
      <c r="LSC1" s="217"/>
      <c r="LSD1" s="217"/>
      <c r="LSE1" s="217"/>
      <c r="LSF1" s="217"/>
      <c r="LSG1" s="217"/>
      <c r="LSH1" s="217"/>
      <c r="LSI1" s="217"/>
      <c r="LSJ1" s="217"/>
      <c r="LSK1" s="217"/>
      <c r="LSL1" s="217"/>
      <c r="LSM1" s="217"/>
      <c r="LSN1" s="217"/>
      <c r="LSO1" s="217"/>
      <c r="LSP1" s="217"/>
      <c r="LSQ1" s="217"/>
      <c r="LSR1" s="217"/>
      <c r="LSS1" s="217"/>
      <c r="LST1" s="217"/>
      <c r="LSU1" s="217"/>
      <c r="LSV1" s="217"/>
      <c r="LSW1" s="217"/>
      <c r="LSX1" s="217"/>
      <c r="LSY1" s="217"/>
      <c r="LSZ1" s="217"/>
      <c r="LTA1" s="217"/>
      <c r="LTB1" s="217"/>
      <c r="LTC1" s="217"/>
      <c r="LTD1" s="217"/>
      <c r="LTE1" s="217"/>
      <c r="LTF1" s="217"/>
      <c r="LTG1" s="217"/>
      <c r="LTH1" s="217"/>
      <c r="LTI1" s="217"/>
      <c r="LTJ1" s="217"/>
      <c r="LTK1" s="217"/>
      <c r="LTL1" s="217"/>
      <c r="LTM1" s="217"/>
      <c r="LTN1" s="217"/>
      <c r="LTO1" s="217"/>
      <c r="LTP1" s="217"/>
      <c r="LTQ1" s="217"/>
      <c r="LTR1" s="217"/>
      <c r="LTS1" s="217"/>
      <c r="LTT1" s="217"/>
      <c r="LTU1" s="217"/>
      <c r="LTV1" s="217"/>
      <c r="LTW1" s="217"/>
      <c r="LTX1" s="217"/>
      <c r="LTY1" s="217"/>
      <c r="LTZ1" s="217"/>
      <c r="LUA1" s="217"/>
      <c r="LUB1" s="217"/>
      <c r="LUC1" s="217"/>
      <c r="LUD1" s="217"/>
      <c r="LUE1" s="217"/>
      <c r="LUF1" s="217"/>
      <c r="LUG1" s="217"/>
      <c r="LUH1" s="217"/>
      <c r="LUI1" s="217"/>
      <c r="LUJ1" s="217"/>
      <c r="LUK1" s="217"/>
      <c r="LUL1" s="217"/>
      <c r="LUM1" s="217"/>
      <c r="LUN1" s="217"/>
      <c r="LUO1" s="217"/>
      <c r="LUP1" s="217"/>
      <c r="LUQ1" s="217"/>
      <c r="LUR1" s="217"/>
      <c r="LUS1" s="217"/>
      <c r="LUT1" s="217"/>
      <c r="LUU1" s="217"/>
      <c r="LUV1" s="217"/>
      <c r="LUW1" s="217"/>
      <c r="LUX1" s="217"/>
      <c r="LUY1" s="217"/>
      <c r="LUZ1" s="217"/>
      <c r="LVA1" s="217"/>
      <c r="LVB1" s="217"/>
      <c r="LVC1" s="217"/>
      <c r="LVD1" s="217"/>
      <c r="LVE1" s="217"/>
      <c r="LVF1" s="217"/>
      <c r="LVG1" s="217"/>
      <c r="LVH1" s="217"/>
      <c r="LVI1" s="217"/>
      <c r="LVJ1" s="217"/>
      <c r="LVK1" s="217"/>
      <c r="LVL1" s="217"/>
      <c r="LVM1" s="217"/>
      <c r="LVN1" s="217"/>
      <c r="LVO1" s="217"/>
      <c r="LVP1" s="217"/>
      <c r="LVQ1" s="217"/>
      <c r="LVR1" s="217"/>
      <c r="LVS1" s="217"/>
      <c r="LVT1" s="217"/>
      <c r="LVU1" s="217"/>
      <c r="LVV1" s="217"/>
      <c r="LVW1" s="217"/>
      <c r="LVX1" s="217"/>
      <c r="LVY1" s="217"/>
      <c r="LVZ1" s="217"/>
      <c r="LWA1" s="217"/>
      <c r="LWB1" s="217"/>
      <c r="LWC1" s="217"/>
      <c r="LWD1" s="217"/>
      <c r="LWE1" s="217"/>
      <c r="LWF1" s="217"/>
      <c r="LWG1" s="217"/>
      <c r="LWH1" s="217"/>
      <c r="LWI1" s="217"/>
      <c r="LWJ1" s="217"/>
      <c r="LWK1" s="217"/>
      <c r="LWL1" s="217"/>
      <c r="LWM1" s="217"/>
      <c r="LWN1" s="217"/>
      <c r="LWO1" s="217"/>
      <c r="LWP1" s="217"/>
      <c r="LWQ1" s="217"/>
      <c r="LWR1" s="217"/>
      <c r="LWS1" s="217"/>
      <c r="LWT1" s="217"/>
      <c r="LWU1" s="217"/>
      <c r="LWV1" s="217"/>
      <c r="LWW1" s="217"/>
      <c r="LWX1" s="217"/>
      <c r="LWY1" s="217"/>
      <c r="LWZ1" s="217"/>
      <c r="LXA1" s="217"/>
      <c r="LXB1" s="217"/>
      <c r="LXC1" s="217"/>
      <c r="LXD1" s="217"/>
      <c r="LXE1" s="217"/>
      <c r="LXF1" s="217"/>
      <c r="LXG1" s="217"/>
      <c r="LXH1" s="217"/>
      <c r="LXI1" s="217"/>
      <c r="LXJ1" s="217"/>
      <c r="LXK1" s="217"/>
      <c r="LXL1" s="217"/>
      <c r="LXM1" s="217"/>
      <c r="LXN1" s="217"/>
      <c r="LXO1" s="217"/>
      <c r="LXP1" s="217"/>
      <c r="LXQ1" s="217"/>
      <c r="LXR1" s="217"/>
      <c r="LXS1" s="217"/>
      <c r="LXT1" s="217"/>
      <c r="LXU1" s="217"/>
      <c r="LXV1" s="217"/>
      <c r="LXW1" s="217"/>
      <c r="LXX1" s="217"/>
      <c r="LXY1" s="217"/>
      <c r="LXZ1" s="217"/>
      <c r="LYA1" s="217"/>
      <c r="LYB1" s="217"/>
      <c r="LYC1" s="217"/>
      <c r="LYD1" s="217"/>
      <c r="LYE1" s="217"/>
      <c r="LYF1" s="217"/>
      <c r="LYG1" s="217"/>
      <c r="LYH1" s="217"/>
      <c r="LYI1" s="217"/>
      <c r="LYJ1" s="217"/>
      <c r="LYK1" s="217"/>
      <c r="LYL1" s="217"/>
      <c r="LYM1" s="217"/>
      <c r="LYN1" s="217"/>
      <c r="LYO1" s="217"/>
      <c r="LYP1" s="217"/>
      <c r="LYQ1" s="217"/>
      <c r="LYR1" s="217"/>
      <c r="LYS1" s="217"/>
      <c r="LYT1" s="217"/>
      <c r="LYU1" s="217"/>
      <c r="LYV1" s="217"/>
      <c r="LYW1" s="217"/>
      <c r="LYX1" s="217"/>
      <c r="LYY1" s="217"/>
      <c r="LYZ1" s="217"/>
      <c r="LZA1" s="217"/>
      <c r="LZB1" s="217"/>
      <c r="LZC1" s="217"/>
      <c r="LZD1" s="217"/>
      <c r="LZE1" s="217"/>
      <c r="LZF1" s="217"/>
      <c r="LZG1" s="217"/>
      <c r="LZH1" s="217"/>
      <c r="LZI1" s="217"/>
      <c r="LZJ1" s="217"/>
      <c r="LZK1" s="217"/>
      <c r="LZL1" s="217"/>
      <c r="LZM1" s="217"/>
      <c r="LZN1" s="217"/>
      <c r="LZO1" s="217"/>
      <c r="LZP1" s="217"/>
      <c r="LZQ1" s="217"/>
      <c r="LZR1" s="217"/>
      <c r="LZS1" s="217"/>
      <c r="LZT1" s="217"/>
      <c r="LZU1" s="217"/>
      <c r="LZV1" s="217"/>
      <c r="LZW1" s="217"/>
      <c r="LZX1" s="217"/>
      <c r="LZY1" s="217"/>
      <c r="LZZ1" s="217"/>
      <c r="MAA1" s="217"/>
      <c r="MAB1" s="217"/>
      <c r="MAC1" s="217"/>
      <c r="MAD1" s="217"/>
      <c r="MAE1" s="217"/>
      <c r="MAF1" s="217"/>
      <c r="MAG1" s="217"/>
      <c r="MAH1" s="217"/>
      <c r="MAI1" s="217"/>
      <c r="MAJ1" s="217"/>
      <c r="MAK1" s="217"/>
      <c r="MAL1" s="217"/>
      <c r="MAM1" s="217"/>
      <c r="MAN1" s="217"/>
      <c r="MAO1" s="217"/>
      <c r="MAP1" s="217"/>
      <c r="MAQ1" s="217"/>
      <c r="MAR1" s="217"/>
      <c r="MAS1" s="217"/>
      <c r="MAT1" s="217"/>
      <c r="MAU1" s="217"/>
      <c r="MAV1" s="217"/>
      <c r="MAW1" s="217"/>
      <c r="MAX1" s="217"/>
      <c r="MAY1" s="217"/>
      <c r="MAZ1" s="217"/>
      <c r="MBA1" s="217"/>
      <c r="MBB1" s="217"/>
      <c r="MBC1" s="217"/>
      <c r="MBD1" s="217"/>
      <c r="MBE1" s="217"/>
      <c r="MBF1" s="217"/>
      <c r="MBG1" s="217"/>
      <c r="MBH1" s="217"/>
      <c r="MBI1" s="217"/>
      <c r="MBJ1" s="217"/>
      <c r="MBK1" s="217"/>
      <c r="MBL1" s="217"/>
      <c r="MBM1" s="217"/>
      <c r="MBN1" s="217"/>
      <c r="MBO1" s="217"/>
      <c r="MBP1" s="217"/>
      <c r="MBQ1" s="217"/>
      <c r="MBR1" s="217"/>
      <c r="MBS1" s="217"/>
      <c r="MBT1" s="217"/>
      <c r="MBU1" s="217"/>
      <c r="MBV1" s="217"/>
      <c r="MBW1" s="217"/>
      <c r="MBX1" s="217"/>
      <c r="MBY1" s="217"/>
      <c r="MBZ1" s="217"/>
      <c r="MCA1" s="217"/>
      <c r="MCB1" s="217"/>
      <c r="MCC1" s="217"/>
      <c r="MCD1" s="217"/>
      <c r="MCE1" s="217"/>
      <c r="MCF1" s="217"/>
      <c r="MCG1" s="217"/>
      <c r="MCH1" s="217"/>
      <c r="MCI1" s="217"/>
      <c r="MCJ1" s="217"/>
      <c r="MCK1" s="217"/>
      <c r="MCL1" s="217"/>
      <c r="MCM1" s="217"/>
      <c r="MCN1" s="217"/>
      <c r="MCO1" s="217"/>
      <c r="MCP1" s="217"/>
      <c r="MCQ1" s="217"/>
      <c r="MCR1" s="217"/>
      <c r="MCS1" s="217"/>
      <c r="MCT1" s="217"/>
      <c r="MCU1" s="217"/>
      <c r="MCV1" s="217"/>
      <c r="MCW1" s="217"/>
      <c r="MCX1" s="217"/>
      <c r="MCY1" s="217"/>
      <c r="MCZ1" s="217"/>
      <c r="MDA1" s="217"/>
      <c r="MDB1" s="217"/>
      <c r="MDC1" s="217"/>
      <c r="MDD1" s="217"/>
      <c r="MDE1" s="217"/>
      <c r="MDF1" s="217"/>
      <c r="MDG1" s="217"/>
      <c r="MDH1" s="217"/>
      <c r="MDI1" s="217"/>
      <c r="MDJ1" s="217"/>
      <c r="MDK1" s="217"/>
      <c r="MDL1" s="217"/>
      <c r="MDM1" s="217"/>
      <c r="MDN1" s="217"/>
      <c r="MDO1" s="217"/>
      <c r="MDP1" s="217"/>
      <c r="MDQ1" s="217"/>
      <c r="MDR1" s="217"/>
      <c r="MDS1" s="217"/>
      <c r="MDT1" s="217"/>
      <c r="MDU1" s="217"/>
      <c r="MDV1" s="217"/>
      <c r="MDW1" s="217"/>
      <c r="MDX1" s="217"/>
      <c r="MDY1" s="217"/>
      <c r="MDZ1" s="217"/>
      <c r="MEA1" s="217"/>
      <c r="MEB1" s="217"/>
      <c r="MEC1" s="217"/>
      <c r="MED1" s="217"/>
      <c r="MEE1" s="217"/>
      <c r="MEF1" s="217"/>
      <c r="MEG1" s="217"/>
      <c r="MEH1" s="217"/>
      <c r="MEI1" s="217"/>
      <c r="MEJ1" s="217"/>
      <c r="MEK1" s="217"/>
      <c r="MEL1" s="217"/>
      <c r="MEM1" s="217"/>
      <c r="MEN1" s="217"/>
      <c r="MEO1" s="217"/>
      <c r="MEP1" s="217"/>
      <c r="MEQ1" s="217"/>
      <c r="MER1" s="217"/>
      <c r="MES1" s="217"/>
      <c r="MET1" s="217"/>
      <c r="MEU1" s="217"/>
      <c r="MEV1" s="217"/>
      <c r="MEW1" s="217"/>
      <c r="MEX1" s="217"/>
      <c r="MEY1" s="217"/>
      <c r="MEZ1" s="217"/>
      <c r="MFA1" s="217"/>
      <c r="MFB1" s="217"/>
      <c r="MFC1" s="217"/>
      <c r="MFD1" s="217"/>
      <c r="MFE1" s="217"/>
      <c r="MFF1" s="217"/>
      <c r="MFG1" s="217"/>
      <c r="MFH1" s="217"/>
      <c r="MFI1" s="217"/>
      <c r="MFJ1" s="217"/>
      <c r="MFK1" s="217"/>
      <c r="MFL1" s="217"/>
      <c r="MFM1" s="217"/>
      <c r="MFN1" s="217"/>
      <c r="MFO1" s="217"/>
      <c r="MFP1" s="217"/>
      <c r="MFQ1" s="217"/>
      <c r="MFR1" s="217"/>
      <c r="MFS1" s="217"/>
      <c r="MFT1" s="217"/>
      <c r="MFU1" s="217"/>
      <c r="MFV1" s="217"/>
      <c r="MFW1" s="217"/>
      <c r="MFX1" s="217"/>
      <c r="MFY1" s="217"/>
      <c r="MFZ1" s="217"/>
      <c r="MGA1" s="217"/>
      <c r="MGB1" s="217"/>
      <c r="MGC1" s="217"/>
      <c r="MGD1" s="217"/>
      <c r="MGE1" s="217"/>
      <c r="MGF1" s="217"/>
      <c r="MGG1" s="217"/>
      <c r="MGH1" s="217"/>
      <c r="MGI1" s="217"/>
      <c r="MGJ1" s="217"/>
      <c r="MGK1" s="217"/>
      <c r="MGL1" s="217"/>
      <c r="MGM1" s="217"/>
      <c r="MGN1" s="217"/>
      <c r="MGO1" s="217"/>
      <c r="MGP1" s="217"/>
      <c r="MGQ1" s="217"/>
      <c r="MGR1" s="217"/>
      <c r="MGS1" s="217"/>
      <c r="MGT1" s="217"/>
      <c r="MGU1" s="217"/>
      <c r="MGV1" s="217"/>
      <c r="MGW1" s="217"/>
      <c r="MGX1" s="217"/>
      <c r="MGY1" s="217"/>
      <c r="MGZ1" s="217"/>
      <c r="MHA1" s="217"/>
      <c r="MHB1" s="217"/>
      <c r="MHC1" s="217"/>
      <c r="MHD1" s="217"/>
      <c r="MHE1" s="217"/>
      <c r="MHF1" s="217"/>
      <c r="MHG1" s="217"/>
      <c r="MHH1" s="217"/>
      <c r="MHI1" s="217"/>
      <c r="MHJ1" s="217"/>
      <c r="MHK1" s="217"/>
      <c r="MHL1" s="217"/>
      <c r="MHM1" s="217"/>
      <c r="MHN1" s="217"/>
      <c r="MHO1" s="217"/>
      <c r="MHP1" s="217"/>
      <c r="MHQ1" s="217"/>
      <c r="MHR1" s="217"/>
      <c r="MHS1" s="217"/>
      <c r="MHT1" s="217"/>
      <c r="MHU1" s="217"/>
      <c r="MHV1" s="217"/>
      <c r="MHW1" s="217"/>
      <c r="MHX1" s="217"/>
      <c r="MHY1" s="217"/>
      <c r="MHZ1" s="217"/>
      <c r="MIA1" s="217"/>
      <c r="MIB1" s="217"/>
      <c r="MIC1" s="217"/>
      <c r="MID1" s="217"/>
      <c r="MIE1" s="217"/>
      <c r="MIF1" s="217"/>
      <c r="MIG1" s="217"/>
      <c r="MIH1" s="217"/>
      <c r="MII1" s="217"/>
      <c r="MIJ1" s="217"/>
      <c r="MIK1" s="217"/>
      <c r="MIL1" s="217"/>
      <c r="MIM1" s="217"/>
      <c r="MIN1" s="217"/>
      <c r="MIO1" s="217"/>
      <c r="MIP1" s="217"/>
      <c r="MIQ1" s="217"/>
      <c r="MIR1" s="217"/>
      <c r="MIS1" s="217"/>
      <c r="MIT1" s="217"/>
      <c r="MIU1" s="217"/>
      <c r="MIV1" s="217"/>
      <c r="MIW1" s="217"/>
      <c r="MIX1" s="217"/>
      <c r="MIY1" s="217"/>
      <c r="MIZ1" s="217"/>
      <c r="MJA1" s="217"/>
      <c r="MJB1" s="217"/>
      <c r="MJC1" s="217"/>
      <c r="MJD1" s="217"/>
      <c r="MJE1" s="217"/>
      <c r="MJF1" s="217"/>
      <c r="MJG1" s="217"/>
      <c r="MJH1" s="217"/>
      <c r="MJI1" s="217"/>
      <c r="MJJ1" s="217"/>
      <c r="MJK1" s="217"/>
      <c r="MJL1" s="217"/>
      <c r="MJM1" s="217"/>
      <c r="MJN1" s="217"/>
      <c r="MJO1" s="217"/>
      <c r="MJP1" s="217"/>
      <c r="MJQ1" s="217"/>
      <c r="MJR1" s="217"/>
      <c r="MJS1" s="217"/>
      <c r="MJT1" s="217"/>
      <c r="MJU1" s="217"/>
      <c r="MJV1" s="217"/>
      <c r="MJW1" s="217"/>
      <c r="MJX1" s="217"/>
      <c r="MJY1" s="217"/>
      <c r="MJZ1" s="217"/>
      <c r="MKA1" s="217"/>
      <c r="MKB1" s="217"/>
      <c r="MKC1" s="217"/>
      <c r="MKD1" s="217"/>
      <c r="MKE1" s="217"/>
      <c r="MKF1" s="217"/>
      <c r="MKG1" s="217"/>
      <c r="MKH1" s="217"/>
      <c r="MKI1" s="217"/>
      <c r="MKJ1" s="217"/>
      <c r="MKK1" s="217"/>
      <c r="MKL1" s="217"/>
      <c r="MKM1" s="217"/>
      <c r="MKN1" s="217"/>
      <c r="MKO1" s="217"/>
      <c r="MKP1" s="217"/>
      <c r="MKQ1" s="217"/>
      <c r="MKR1" s="217"/>
      <c r="MKS1" s="217"/>
      <c r="MKT1" s="217"/>
      <c r="MKU1" s="217"/>
      <c r="MKV1" s="217"/>
      <c r="MKW1" s="217"/>
      <c r="MKX1" s="217"/>
      <c r="MKY1" s="217"/>
      <c r="MKZ1" s="217"/>
      <c r="MLA1" s="217"/>
      <c r="MLB1" s="217"/>
      <c r="MLC1" s="217"/>
      <c r="MLD1" s="217"/>
      <c r="MLE1" s="217"/>
      <c r="MLF1" s="217"/>
      <c r="MLG1" s="217"/>
      <c r="MLH1" s="217"/>
      <c r="MLI1" s="217"/>
      <c r="MLJ1" s="217"/>
      <c r="MLK1" s="217"/>
      <c r="MLL1" s="217"/>
      <c r="MLM1" s="217"/>
      <c r="MLN1" s="217"/>
      <c r="MLO1" s="217"/>
      <c r="MLP1" s="217"/>
      <c r="MLQ1" s="217"/>
      <c r="MLR1" s="217"/>
      <c r="MLS1" s="217"/>
      <c r="MLT1" s="217"/>
      <c r="MLU1" s="217"/>
      <c r="MLV1" s="217"/>
      <c r="MLW1" s="217"/>
      <c r="MLX1" s="217"/>
      <c r="MLY1" s="217"/>
      <c r="MLZ1" s="217"/>
      <c r="MMA1" s="217"/>
      <c r="MMB1" s="217"/>
      <c r="MMC1" s="217"/>
      <c r="MMD1" s="217"/>
      <c r="MME1" s="217"/>
      <c r="MMF1" s="217"/>
      <c r="MMG1" s="217"/>
      <c r="MMH1" s="217"/>
      <c r="MMI1" s="217"/>
      <c r="MMJ1" s="217"/>
      <c r="MMK1" s="217"/>
      <c r="MML1" s="217"/>
      <c r="MMM1" s="217"/>
      <c r="MMN1" s="217"/>
      <c r="MMO1" s="217"/>
      <c r="MMP1" s="217"/>
      <c r="MMQ1" s="217"/>
      <c r="MMR1" s="217"/>
      <c r="MMS1" s="217"/>
      <c r="MMT1" s="217"/>
      <c r="MMU1" s="217"/>
      <c r="MMV1" s="217"/>
      <c r="MMW1" s="217"/>
      <c r="MMX1" s="217"/>
      <c r="MMY1" s="217"/>
      <c r="MMZ1" s="217"/>
      <c r="MNA1" s="217"/>
      <c r="MNB1" s="217"/>
      <c r="MNC1" s="217"/>
      <c r="MND1" s="217"/>
      <c r="MNE1" s="217"/>
      <c r="MNF1" s="217"/>
      <c r="MNG1" s="217"/>
      <c r="MNH1" s="217"/>
      <c r="MNI1" s="217"/>
      <c r="MNJ1" s="217"/>
      <c r="MNK1" s="217"/>
      <c r="MNL1" s="217"/>
      <c r="MNM1" s="217"/>
      <c r="MNN1" s="217"/>
      <c r="MNO1" s="217"/>
      <c r="MNP1" s="217"/>
      <c r="MNQ1" s="217"/>
      <c r="MNR1" s="217"/>
      <c r="MNS1" s="217"/>
      <c r="MNT1" s="217"/>
      <c r="MNU1" s="217"/>
      <c r="MNV1" s="217"/>
      <c r="MNW1" s="217"/>
      <c r="MNX1" s="217"/>
      <c r="MNY1" s="217"/>
      <c r="MNZ1" s="217"/>
      <c r="MOA1" s="217"/>
      <c r="MOB1" s="217"/>
      <c r="MOC1" s="217"/>
      <c r="MOD1" s="217"/>
      <c r="MOE1" s="217"/>
      <c r="MOF1" s="217"/>
      <c r="MOG1" s="217"/>
      <c r="MOH1" s="217"/>
      <c r="MOI1" s="217"/>
      <c r="MOJ1" s="217"/>
      <c r="MOK1" s="217"/>
      <c r="MOL1" s="217"/>
      <c r="MOM1" s="217"/>
      <c r="MON1" s="217"/>
      <c r="MOO1" s="217"/>
      <c r="MOP1" s="217"/>
      <c r="MOQ1" s="217"/>
      <c r="MOR1" s="217"/>
      <c r="MOS1" s="217"/>
      <c r="MOT1" s="217"/>
      <c r="MOU1" s="217"/>
      <c r="MOV1" s="217"/>
      <c r="MOW1" s="217"/>
      <c r="MOX1" s="217"/>
      <c r="MOY1" s="217"/>
      <c r="MOZ1" s="217"/>
      <c r="MPA1" s="217"/>
      <c r="MPB1" s="217"/>
      <c r="MPC1" s="217"/>
      <c r="MPD1" s="217"/>
      <c r="MPE1" s="217"/>
      <c r="MPF1" s="217"/>
      <c r="MPG1" s="217"/>
      <c r="MPH1" s="217"/>
      <c r="MPI1" s="217"/>
      <c r="MPJ1" s="217"/>
      <c r="MPK1" s="217"/>
      <c r="MPL1" s="217"/>
      <c r="MPM1" s="217"/>
      <c r="MPN1" s="217"/>
      <c r="MPO1" s="217"/>
      <c r="MPP1" s="217"/>
      <c r="MPQ1" s="217"/>
      <c r="MPR1" s="217"/>
      <c r="MPS1" s="217"/>
      <c r="MPT1" s="217"/>
      <c r="MPU1" s="217"/>
      <c r="MPV1" s="217"/>
      <c r="MPW1" s="217"/>
      <c r="MPX1" s="217"/>
      <c r="MPY1" s="217"/>
      <c r="MPZ1" s="217"/>
      <c r="MQA1" s="217"/>
      <c r="MQB1" s="217"/>
      <c r="MQC1" s="217"/>
      <c r="MQD1" s="217"/>
      <c r="MQE1" s="217"/>
      <c r="MQF1" s="217"/>
      <c r="MQG1" s="217"/>
      <c r="MQH1" s="217"/>
      <c r="MQI1" s="217"/>
      <c r="MQJ1" s="217"/>
      <c r="MQK1" s="217"/>
      <c r="MQL1" s="217"/>
      <c r="MQM1" s="217"/>
      <c r="MQN1" s="217"/>
      <c r="MQO1" s="217"/>
      <c r="MQP1" s="217"/>
      <c r="MQQ1" s="217"/>
      <c r="MQR1" s="217"/>
      <c r="MQS1" s="217"/>
      <c r="MQT1" s="217"/>
      <c r="MQU1" s="217"/>
      <c r="MQV1" s="217"/>
      <c r="MQW1" s="217"/>
      <c r="MQX1" s="217"/>
      <c r="MQY1" s="217"/>
      <c r="MQZ1" s="217"/>
      <c r="MRA1" s="217"/>
      <c r="MRB1" s="217"/>
      <c r="MRC1" s="217"/>
      <c r="MRD1" s="217"/>
      <c r="MRE1" s="217"/>
      <c r="MRF1" s="217"/>
      <c r="MRG1" s="217"/>
      <c r="MRH1" s="217"/>
      <c r="MRI1" s="217"/>
      <c r="MRJ1" s="217"/>
      <c r="MRK1" s="217"/>
      <c r="MRL1" s="217"/>
      <c r="MRM1" s="217"/>
      <c r="MRN1" s="217"/>
      <c r="MRO1" s="217"/>
      <c r="MRP1" s="217"/>
      <c r="MRQ1" s="217"/>
      <c r="MRR1" s="217"/>
      <c r="MRS1" s="217"/>
      <c r="MRT1" s="217"/>
      <c r="MRU1" s="217"/>
      <c r="MRV1" s="217"/>
      <c r="MRW1" s="217"/>
      <c r="MRX1" s="217"/>
      <c r="MRY1" s="217"/>
      <c r="MRZ1" s="217"/>
      <c r="MSA1" s="217"/>
      <c r="MSB1" s="217"/>
      <c r="MSC1" s="217"/>
      <c r="MSD1" s="217"/>
      <c r="MSE1" s="217"/>
      <c r="MSF1" s="217"/>
      <c r="MSG1" s="217"/>
      <c r="MSH1" s="217"/>
      <c r="MSI1" s="217"/>
      <c r="MSJ1" s="217"/>
      <c r="MSK1" s="217"/>
      <c r="MSL1" s="217"/>
      <c r="MSM1" s="217"/>
      <c r="MSN1" s="217"/>
      <c r="MSO1" s="217"/>
      <c r="MSP1" s="217"/>
      <c r="MSQ1" s="217"/>
      <c r="MSR1" s="217"/>
      <c r="MSS1" s="217"/>
      <c r="MST1" s="217"/>
      <c r="MSU1" s="217"/>
      <c r="MSV1" s="217"/>
      <c r="MSW1" s="217"/>
      <c r="MSX1" s="217"/>
      <c r="MSY1" s="217"/>
      <c r="MSZ1" s="217"/>
      <c r="MTA1" s="217"/>
      <c r="MTB1" s="217"/>
      <c r="MTC1" s="217"/>
      <c r="MTD1" s="217"/>
      <c r="MTE1" s="217"/>
      <c r="MTF1" s="217"/>
      <c r="MTG1" s="217"/>
      <c r="MTH1" s="217"/>
      <c r="MTI1" s="217"/>
      <c r="MTJ1" s="217"/>
      <c r="MTK1" s="217"/>
      <c r="MTL1" s="217"/>
      <c r="MTM1" s="217"/>
      <c r="MTN1" s="217"/>
      <c r="MTO1" s="217"/>
      <c r="MTP1" s="217"/>
      <c r="MTQ1" s="217"/>
      <c r="MTR1" s="217"/>
      <c r="MTS1" s="217"/>
      <c r="MTT1" s="217"/>
      <c r="MTU1" s="217"/>
      <c r="MTV1" s="217"/>
      <c r="MTW1" s="217"/>
      <c r="MTX1" s="217"/>
      <c r="MTY1" s="217"/>
      <c r="MTZ1" s="217"/>
      <c r="MUA1" s="217"/>
      <c r="MUB1" s="217"/>
      <c r="MUC1" s="217"/>
      <c r="MUD1" s="217"/>
      <c r="MUE1" s="217"/>
      <c r="MUF1" s="217"/>
      <c r="MUG1" s="217"/>
      <c r="MUH1" s="217"/>
      <c r="MUI1" s="217"/>
      <c r="MUJ1" s="217"/>
      <c r="MUK1" s="217"/>
      <c r="MUL1" s="217"/>
      <c r="MUM1" s="217"/>
      <c r="MUN1" s="217"/>
      <c r="MUO1" s="217"/>
      <c r="MUP1" s="217"/>
      <c r="MUQ1" s="217"/>
      <c r="MUR1" s="217"/>
      <c r="MUS1" s="217"/>
      <c r="MUT1" s="217"/>
      <c r="MUU1" s="217"/>
      <c r="MUV1" s="217"/>
      <c r="MUW1" s="217"/>
      <c r="MUX1" s="217"/>
      <c r="MUY1" s="217"/>
      <c r="MUZ1" s="217"/>
      <c r="MVA1" s="217"/>
      <c r="MVB1" s="217"/>
      <c r="MVC1" s="217"/>
      <c r="MVD1" s="217"/>
      <c r="MVE1" s="217"/>
      <c r="MVF1" s="217"/>
      <c r="MVG1" s="217"/>
      <c r="MVH1" s="217"/>
      <c r="MVI1" s="217"/>
      <c r="MVJ1" s="217"/>
      <c r="MVK1" s="217"/>
      <c r="MVL1" s="217"/>
      <c r="MVM1" s="217"/>
      <c r="MVN1" s="217"/>
      <c r="MVO1" s="217"/>
      <c r="MVP1" s="217"/>
      <c r="MVQ1" s="217"/>
      <c r="MVR1" s="217"/>
      <c r="MVS1" s="217"/>
      <c r="MVT1" s="217"/>
      <c r="MVU1" s="217"/>
      <c r="MVV1" s="217"/>
      <c r="MVW1" s="217"/>
      <c r="MVX1" s="217"/>
      <c r="MVY1" s="217"/>
      <c r="MVZ1" s="217"/>
      <c r="MWA1" s="217"/>
      <c r="MWB1" s="217"/>
      <c r="MWC1" s="217"/>
      <c r="MWD1" s="217"/>
      <c r="MWE1" s="217"/>
      <c r="MWF1" s="217"/>
      <c r="MWG1" s="217"/>
      <c r="MWH1" s="217"/>
      <c r="MWI1" s="217"/>
      <c r="MWJ1" s="217"/>
      <c r="MWK1" s="217"/>
      <c r="MWL1" s="217"/>
      <c r="MWM1" s="217"/>
      <c r="MWN1" s="217"/>
      <c r="MWO1" s="217"/>
      <c r="MWP1" s="217"/>
      <c r="MWQ1" s="217"/>
      <c r="MWR1" s="217"/>
      <c r="MWS1" s="217"/>
      <c r="MWT1" s="217"/>
      <c r="MWU1" s="217"/>
      <c r="MWV1" s="217"/>
      <c r="MWW1" s="217"/>
      <c r="MWX1" s="217"/>
      <c r="MWY1" s="217"/>
      <c r="MWZ1" s="217"/>
      <c r="MXA1" s="217"/>
      <c r="MXB1" s="217"/>
      <c r="MXC1" s="217"/>
      <c r="MXD1" s="217"/>
      <c r="MXE1" s="217"/>
      <c r="MXF1" s="217"/>
      <c r="MXG1" s="217"/>
      <c r="MXH1" s="217"/>
      <c r="MXI1" s="217"/>
      <c r="MXJ1" s="217"/>
      <c r="MXK1" s="217"/>
      <c r="MXL1" s="217"/>
      <c r="MXM1" s="217"/>
      <c r="MXN1" s="217"/>
      <c r="MXO1" s="217"/>
      <c r="MXP1" s="217"/>
      <c r="MXQ1" s="217"/>
      <c r="MXR1" s="217"/>
      <c r="MXS1" s="217"/>
      <c r="MXT1" s="217"/>
      <c r="MXU1" s="217"/>
      <c r="MXV1" s="217"/>
      <c r="MXW1" s="217"/>
      <c r="MXX1" s="217"/>
      <c r="MXY1" s="217"/>
      <c r="MXZ1" s="217"/>
      <c r="MYA1" s="217"/>
      <c r="MYB1" s="217"/>
      <c r="MYC1" s="217"/>
      <c r="MYD1" s="217"/>
      <c r="MYE1" s="217"/>
      <c r="MYF1" s="217"/>
      <c r="MYG1" s="217"/>
      <c r="MYH1" s="217"/>
      <c r="MYI1" s="217"/>
      <c r="MYJ1" s="217"/>
      <c r="MYK1" s="217"/>
      <c r="MYL1" s="217"/>
      <c r="MYM1" s="217"/>
      <c r="MYN1" s="217"/>
      <c r="MYO1" s="217"/>
      <c r="MYP1" s="217"/>
      <c r="MYQ1" s="217"/>
      <c r="MYR1" s="217"/>
      <c r="MYS1" s="217"/>
      <c r="MYT1" s="217"/>
      <c r="MYU1" s="217"/>
      <c r="MYV1" s="217"/>
      <c r="MYW1" s="217"/>
      <c r="MYX1" s="217"/>
      <c r="MYY1" s="217"/>
      <c r="MYZ1" s="217"/>
      <c r="MZA1" s="217"/>
      <c r="MZB1" s="217"/>
      <c r="MZC1" s="217"/>
      <c r="MZD1" s="217"/>
      <c r="MZE1" s="217"/>
      <c r="MZF1" s="217"/>
      <c r="MZG1" s="217"/>
      <c r="MZH1" s="217"/>
      <c r="MZI1" s="217"/>
      <c r="MZJ1" s="217"/>
      <c r="MZK1" s="217"/>
      <c r="MZL1" s="217"/>
      <c r="MZM1" s="217"/>
      <c r="MZN1" s="217"/>
      <c r="MZO1" s="217"/>
      <c r="MZP1" s="217"/>
      <c r="MZQ1" s="217"/>
      <c r="MZR1" s="217"/>
      <c r="MZS1" s="217"/>
      <c r="MZT1" s="217"/>
      <c r="MZU1" s="217"/>
      <c r="MZV1" s="217"/>
      <c r="MZW1" s="217"/>
      <c r="MZX1" s="217"/>
      <c r="MZY1" s="217"/>
      <c r="MZZ1" s="217"/>
      <c r="NAA1" s="217"/>
      <c r="NAB1" s="217"/>
      <c r="NAC1" s="217"/>
      <c r="NAD1" s="217"/>
      <c r="NAE1" s="217"/>
      <c r="NAF1" s="217"/>
      <c r="NAG1" s="217"/>
      <c r="NAH1" s="217"/>
      <c r="NAI1" s="217"/>
      <c r="NAJ1" s="217"/>
      <c r="NAK1" s="217"/>
      <c r="NAL1" s="217"/>
      <c r="NAM1" s="217"/>
      <c r="NAN1" s="217"/>
      <c r="NAO1" s="217"/>
      <c r="NAP1" s="217"/>
      <c r="NAQ1" s="217"/>
      <c r="NAR1" s="217"/>
      <c r="NAS1" s="217"/>
      <c r="NAT1" s="217"/>
      <c r="NAU1" s="217"/>
      <c r="NAV1" s="217"/>
      <c r="NAW1" s="217"/>
      <c r="NAX1" s="217"/>
      <c r="NAY1" s="217"/>
      <c r="NAZ1" s="217"/>
      <c r="NBA1" s="217"/>
      <c r="NBB1" s="217"/>
      <c r="NBC1" s="217"/>
      <c r="NBD1" s="217"/>
      <c r="NBE1" s="217"/>
      <c r="NBF1" s="217"/>
      <c r="NBG1" s="217"/>
      <c r="NBH1" s="217"/>
      <c r="NBI1" s="217"/>
      <c r="NBJ1" s="217"/>
      <c r="NBK1" s="217"/>
      <c r="NBL1" s="217"/>
      <c r="NBM1" s="217"/>
      <c r="NBN1" s="217"/>
      <c r="NBO1" s="217"/>
      <c r="NBP1" s="217"/>
      <c r="NBQ1" s="217"/>
      <c r="NBR1" s="217"/>
      <c r="NBS1" s="217"/>
      <c r="NBT1" s="217"/>
      <c r="NBU1" s="217"/>
      <c r="NBV1" s="217"/>
      <c r="NBW1" s="217"/>
      <c r="NBX1" s="217"/>
      <c r="NBY1" s="217"/>
      <c r="NBZ1" s="217"/>
      <c r="NCA1" s="217"/>
      <c r="NCB1" s="217"/>
      <c r="NCC1" s="217"/>
      <c r="NCD1" s="217"/>
      <c r="NCE1" s="217"/>
      <c r="NCF1" s="217"/>
      <c r="NCG1" s="217"/>
      <c r="NCH1" s="217"/>
      <c r="NCI1" s="217"/>
      <c r="NCJ1" s="217"/>
      <c r="NCK1" s="217"/>
      <c r="NCL1" s="217"/>
      <c r="NCM1" s="217"/>
      <c r="NCN1" s="217"/>
      <c r="NCO1" s="217"/>
      <c r="NCP1" s="217"/>
      <c r="NCQ1" s="217"/>
      <c r="NCR1" s="217"/>
      <c r="NCS1" s="217"/>
      <c r="NCT1" s="217"/>
      <c r="NCU1" s="217"/>
      <c r="NCV1" s="217"/>
      <c r="NCW1" s="217"/>
      <c r="NCX1" s="217"/>
      <c r="NCY1" s="217"/>
      <c r="NCZ1" s="217"/>
      <c r="NDA1" s="217"/>
      <c r="NDB1" s="217"/>
      <c r="NDC1" s="217"/>
      <c r="NDD1" s="217"/>
      <c r="NDE1" s="217"/>
      <c r="NDF1" s="217"/>
      <c r="NDG1" s="217"/>
      <c r="NDH1" s="217"/>
      <c r="NDI1" s="217"/>
      <c r="NDJ1" s="217"/>
      <c r="NDK1" s="217"/>
      <c r="NDL1" s="217"/>
      <c r="NDM1" s="217"/>
      <c r="NDN1" s="217"/>
      <c r="NDO1" s="217"/>
      <c r="NDP1" s="217"/>
      <c r="NDQ1" s="217"/>
      <c r="NDR1" s="217"/>
      <c r="NDS1" s="217"/>
      <c r="NDT1" s="217"/>
      <c r="NDU1" s="217"/>
      <c r="NDV1" s="217"/>
      <c r="NDW1" s="217"/>
      <c r="NDX1" s="217"/>
      <c r="NDY1" s="217"/>
      <c r="NDZ1" s="217"/>
      <c r="NEA1" s="217"/>
      <c r="NEB1" s="217"/>
      <c r="NEC1" s="217"/>
      <c r="NED1" s="217"/>
      <c r="NEE1" s="217"/>
      <c r="NEF1" s="217"/>
      <c r="NEG1" s="217"/>
      <c r="NEH1" s="217"/>
      <c r="NEI1" s="217"/>
      <c r="NEJ1" s="217"/>
      <c r="NEK1" s="217"/>
      <c r="NEL1" s="217"/>
      <c r="NEM1" s="217"/>
      <c r="NEN1" s="217"/>
      <c r="NEO1" s="217"/>
      <c r="NEP1" s="217"/>
      <c r="NEQ1" s="217"/>
      <c r="NER1" s="217"/>
      <c r="NES1" s="217"/>
      <c r="NET1" s="217"/>
      <c r="NEU1" s="217"/>
      <c r="NEV1" s="217"/>
      <c r="NEW1" s="217"/>
      <c r="NEX1" s="217"/>
      <c r="NEY1" s="217"/>
      <c r="NEZ1" s="217"/>
      <c r="NFA1" s="217"/>
      <c r="NFB1" s="217"/>
      <c r="NFC1" s="217"/>
      <c r="NFD1" s="217"/>
      <c r="NFE1" s="217"/>
      <c r="NFF1" s="217"/>
      <c r="NFG1" s="217"/>
      <c r="NFH1" s="217"/>
      <c r="NFI1" s="217"/>
      <c r="NFJ1" s="217"/>
      <c r="NFK1" s="217"/>
      <c r="NFL1" s="217"/>
      <c r="NFM1" s="217"/>
      <c r="NFN1" s="217"/>
      <c r="NFO1" s="217"/>
      <c r="NFP1" s="217"/>
      <c r="NFQ1" s="217"/>
      <c r="NFR1" s="217"/>
      <c r="NFS1" s="217"/>
      <c r="NFT1" s="217"/>
      <c r="NFU1" s="217"/>
      <c r="NFV1" s="217"/>
      <c r="NFW1" s="217"/>
      <c r="NFX1" s="217"/>
      <c r="NFY1" s="217"/>
      <c r="NFZ1" s="217"/>
      <c r="NGA1" s="217"/>
      <c r="NGB1" s="217"/>
      <c r="NGC1" s="217"/>
      <c r="NGD1" s="217"/>
      <c r="NGE1" s="217"/>
      <c r="NGF1" s="217"/>
      <c r="NGG1" s="217"/>
      <c r="NGH1" s="217"/>
      <c r="NGI1" s="217"/>
      <c r="NGJ1" s="217"/>
      <c r="NGK1" s="217"/>
      <c r="NGL1" s="217"/>
      <c r="NGM1" s="217"/>
      <c r="NGN1" s="217"/>
      <c r="NGO1" s="217"/>
      <c r="NGP1" s="217"/>
      <c r="NGQ1" s="217"/>
      <c r="NGR1" s="217"/>
      <c r="NGS1" s="217"/>
      <c r="NGT1" s="217"/>
      <c r="NGU1" s="217"/>
      <c r="NGV1" s="217"/>
      <c r="NGW1" s="217"/>
      <c r="NGX1" s="217"/>
      <c r="NGY1" s="217"/>
      <c r="NGZ1" s="217"/>
      <c r="NHA1" s="217"/>
      <c r="NHB1" s="217"/>
      <c r="NHC1" s="217"/>
      <c r="NHD1" s="217"/>
      <c r="NHE1" s="217"/>
      <c r="NHF1" s="217"/>
      <c r="NHG1" s="217"/>
      <c r="NHH1" s="217"/>
      <c r="NHI1" s="217"/>
      <c r="NHJ1" s="217"/>
      <c r="NHK1" s="217"/>
      <c r="NHL1" s="217"/>
      <c r="NHM1" s="217"/>
      <c r="NHN1" s="217"/>
      <c r="NHO1" s="217"/>
      <c r="NHP1" s="217"/>
      <c r="NHQ1" s="217"/>
      <c r="NHR1" s="217"/>
      <c r="NHS1" s="217"/>
      <c r="NHT1" s="217"/>
      <c r="NHU1" s="217"/>
      <c r="NHV1" s="217"/>
      <c r="NHW1" s="217"/>
      <c r="NHX1" s="217"/>
      <c r="NHY1" s="217"/>
      <c r="NHZ1" s="217"/>
      <c r="NIA1" s="217"/>
      <c r="NIB1" s="217"/>
      <c r="NIC1" s="217"/>
      <c r="NID1" s="217"/>
      <c r="NIE1" s="217"/>
      <c r="NIF1" s="217"/>
      <c r="NIG1" s="217"/>
      <c r="NIH1" s="217"/>
      <c r="NII1" s="217"/>
      <c r="NIJ1" s="217"/>
      <c r="NIK1" s="217"/>
      <c r="NIL1" s="217"/>
      <c r="NIM1" s="217"/>
      <c r="NIN1" s="217"/>
      <c r="NIO1" s="217"/>
      <c r="NIP1" s="217"/>
      <c r="NIQ1" s="217"/>
      <c r="NIR1" s="217"/>
      <c r="NIS1" s="217"/>
      <c r="NIT1" s="217"/>
      <c r="NIU1" s="217"/>
      <c r="NIV1" s="217"/>
      <c r="NIW1" s="217"/>
      <c r="NIX1" s="217"/>
      <c r="NIY1" s="217"/>
      <c r="NIZ1" s="217"/>
      <c r="NJA1" s="217"/>
      <c r="NJB1" s="217"/>
      <c r="NJC1" s="217"/>
      <c r="NJD1" s="217"/>
      <c r="NJE1" s="217"/>
      <c r="NJF1" s="217"/>
      <c r="NJG1" s="217"/>
      <c r="NJH1" s="217"/>
      <c r="NJI1" s="217"/>
      <c r="NJJ1" s="217"/>
      <c r="NJK1" s="217"/>
      <c r="NJL1" s="217"/>
      <c r="NJM1" s="217"/>
      <c r="NJN1" s="217"/>
      <c r="NJO1" s="217"/>
      <c r="NJP1" s="217"/>
      <c r="NJQ1" s="217"/>
      <c r="NJR1" s="217"/>
      <c r="NJS1" s="217"/>
      <c r="NJT1" s="217"/>
      <c r="NJU1" s="217"/>
      <c r="NJV1" s="217"/>
      <c r="NJW1" s="217"/>
      <c r="NJX1" s="217"/>
      <c r="NJY1" s="217"/>
      <c r="NJZ1" s="217"/>
      <c r="NKA1" s="217"/>
      <c r="NKB1" s="217"/>
      <c r="NKC1" s="217"/>
      <c r="NKD1" s="217"/>
      <c r="NKE1" s="217"/>
      <c r="NKF1" s="217"/>
      <c r="NKG1" s="217"/>
      <c r="NKH1" s="217"/>
      <c r="NKI1" s="217"/>
      <c r="NKJ1" s="217"/>
      <c r="NKK1" s="217"/>
      <c r="NKL1" s="217"/>
      <c r="NKM1" s="217"/>
      <c r="NKN1" s="217"/>
      <c r="NKO1" s="217"/>
      <c r="NKP1" s="217"/>
      <c r="NKQ1" s="217"/>
      <c r="NKR1" s="217"/>
      <c r="NKS1" s="217"/>
      <c r="NKT1" s="217"/>
      <c r="NKU1" s="217"/>
      <c r="NKV1" s="217"/>
      <c r="NKW1" s="217"/>
      <c r="NKX1" s="217"/>
      <c r="NKY1" s="217"/>
      <c r="NKZ1" s="217"/>
      <c r="NLA1" s="217"/>
      <c r="NLB1" s="217"/>
      <c r="NLC1" s="217"/>
      <c r="NLD1" s="217"/>
      <c r="NLE1" s="217"/>
      <c r="NLF1" s="217"/>
      <c r="NLG1" s="217"/>
      <c r="NLH1" s="217"/>
      <c r="NLI1" s="217"/>
      <c r="NLJ1" s="217"/>
      <c r="NLK1" s="217"/>
      <c r="NLL1" s="217"/>
      <c r="NLM1" s="217"/>
      <c r="NLN1" s="217"/>
      <c r="NLO1" s="217"/>
      <c r="NLP1" s="217"/>
      <c r="NLQ1" s="217"/>
      <c r="NLR1" s="217"/>
      <c r="NLS1" s="217"/>
      <c r="NLT1" s="217"/>
      <c r="NLU1" s="217"/>
      <c r="NLV1" s="217"/>
      <c r="NLW1" s="217"/>
      <c r="NLX1" s="217"/>
      <c r="NLY1" s="217"/>
      <c r="NLZ1" s="217"/>
      <c r="NMA1" s="217"/>
      <c r="NMB1" s="217"/>
      <c r="NMC1" s="217"/>
      <c r="NMD1" s="217"/>
      <c r="NME1" s="217"/>
      <c r="NMF1" s="217"/>
      <c r="NMG1" s="217"/>
      <c r="NMH1" s="217"/>
      <c r="NMI1" s="217"/>
      <c r="NMJ1" s="217"/>
      <c r="NMK1" s="217"/>
      <c r="NML1" s="217"/>
      <c r="NMM1" s="217"/>
      <c r="NMN1" s="217"/>
      <c r="NMO1" s="217"/>
      <c r="NMP1" s="217"/>
      <c r="NMQ1" s="217"/>
      <c r="NMR1" s="217"/>
      <c r="NMS1" s="217"/>
      <c r="NMT1" s="217"/>
      <c r="NMU1" s="217"/>
      <c r="NMV1" s="217"/>
      <c r="NMW1" s="217"/>
      <c r="NMX1" s="217"/>
      <c r="NMY1" s="217"/>
      <c r="NMZ1" s="217"/>
      <c r="NNA1" s="217"/>
      <c r="NNB1" s="217"/>
      <c r="NNC1" s="217"/>
      <c r="NND1" s="217"/>
      <c r="NNE1" s="217"/>
      <c r="NNF1" s="217"/>
      <c r="NNG1" s="217"/>
      <c r="NNH1" s="217"/>
      <c r="NNI1" s="217"/>
      <c r="NNJ1" s="217"/>
      <c r="NNK1" s="217"/>
      <c r="NNL1" s="217"/>
      <c r="NNM1" s="217"/>
      <c r="NNN1" s="217"/>
      <c r="NNO1" s="217"/>
      <c r="NNP1" s="217"/>
      <c r="NNQ1" s="217"/>
      <c r="NNR1" s="217"/>
      <c r="NNS1" s="217"/>
      <c r="NNT1" s="217"/>
      <c r="NNU1" s="217"/>
      <c r="NNV1" s="217"/>
      <c r="NNW1" s="217"/>
      <c r="NNX1" s="217"/>
      <c r="NNY1" s="217"/>
      <c r="NNZ1" s="217"/>
      <c r="NOA1" s="217"/>
      <c r="NOB1" s="217"/>
      <c r="NOC1" s="217"/>
      <c r="NOD1" s="217"/>
      <c r="NOE1" s="217"/>
      <c r="NOF1" s="217"/>
      <c r="NOG1" s="217"/>
      <c r="NOH1" s="217"/>
      <c r="NOI1" s="217"/>
      <c r="NOJ1" s="217"/>
      <c r="NOK1" s="217"/>
      <c r="NOL1" s="217"/>
      <c r="NOM1" s="217"/>
      <c r="NON1" s="217"/>
      <c r="NOO1" s="217"/>
      <c r="NOP1" s="217"/>
      <c r="NOQ1" s="217"/>
      <c r="NOR1" s="217"/>
      <c r="NOS1" s="217"/>
      <c r="NOT1" s="217"/>
      <c r="NOU1" s="217"/>
      <c r="NOV1" s="217"/>
      <c r="NOW1" s="217"/>
      <c r="NOX1" s="217"/>
      <c r="NOY1" s="217"/>
      <c r="NOZ1" s="217"/>
      <c r="NPA1" s="217"/>
      <c r="NPB1" s="217"/>
      <c r="NPC1" s="217"/>
      <c r="NPD1" s="217"/>
      <c r="NPE1" s="217"/>
      <c r="NPF1" s="217"/>
      <c r="NPG1" s="217"/>
      <c r="NPH1" s="217"/>
      <c r="NPI1" s="217"/>
      <c r="NPJ1" s="217"/>
      <c r="NPK1" s="217"/>
      <c r="NPL1" s="217"/>
      <c r="NPM1" s="217"/>
      <c r="NPN1" s="217"/>
      <c r="NPO1" s="217"/>
      <c r="NPP1" s="217"/>
      <c r="NPQ1" s="217"/>
      <c r="NPR1" s="217"/>
      <c r="NPS1" s="217"/>
      <c r="NPT1" s="217"/>
      <c r="NPU1" s="217"/>
      <c r="NPV1" s="217"/>
      <c r="NPW1" s="217"/>
      <c r="NPX1" s="217"/>
      <c r="NPY1" s="217"/>
      <c r="NPZ1" s="217"/>
      <c r="NQA1" s="217"/>
      <c r="NQB1" s="217"/>
      <c r="NQC1" s="217"/>
      <c r="NQD1" s="217"/>
      <c r="NQE1" s="217"/>
      <c r="NQF1" s="217"/>
      <c r="NQG1" s="217"/>
      <c r="NQH1" s="217"/>
      <c r="NQI1" s="217"/>
      <c r="NQJ1" s="217"/>
      <c r="NQK1" s="217"/>
      <c r="NQL1" s="217"/>
      <c r="NQM1" s="217"/>
      <c r="NQN1" s="217"/>
      <c r="NQO1" s="217"/>
      <c r="NQP1" s="217"/>
      <c r="NQQ1" s="217"/>
      <c r="NQR1" s="217"/>
      <c r="NQS1" s="217"/>
      <c r="NQT1" s="217"/>
      <c r="NQU1" s="217"/>
      <c r="NQV1" s="217"/>
      <c r="NQW1" s="217"/>
      <c r="NQX1" s="217"/>
      <c r="NQY1" s="217"/>
      <c r="NQZ1" s="217"/>
      <c r="NRA1" s="217"/>
      <c r="NRB1" s="217"/>
      <c r="NRC1" s="217"/>
      <c r="NRD1" s="217"/>
      <c r="NRE1" s="217"/>
      <c r="NRF1" s="217"/>
      <c r="NRG1" s="217"/>
      <c r="NRH1" s="217"/>
      <c r="NRI1" s="217"/>
      <c r="NRJ1" s="217"/>
      <c r="NRK1" s="217"/>
      <c r="NRL1" s="217"/>
      <c r="NRM1" s="217"/>
      <c r="NRN1" s="217"/>
      <c r="NRO1" s="217"/>
      <c r="NRP1" s="217"/>
      <c r="NRQ1" s="217"/>
      <c r="NRR1" s="217"/>
      <c r="NRS1" s="217"/>
      <c r="NRT1" s="217"/>
      <c r="NRU1" s="217"/>
      <c r="NRV1" s="217"/>
      <c r="NRW1" s="217"/>
      <c r="NRX1" s="217"/>
      <c r="NRY1" s="217"/>
      <c r="NRZ1" s="217"/>
      <c r="NSA1" s="217"/>
      <c r="NSB1" s="217"/>
      <c r="NSC1" s="217"/>
      <c r="NSD1" s="217"/>
      <c r="NSE1" s="217"/>
      <c r="NSF1" s="217"/>
      <c r="NSG1" s="217"/>
      <c r="NSH1" s="217"/>
      <c r="NSI1" s="217"/>
      <c r="NSJ1" s="217"/>
      <c r="NSK1" s="217"/>
      <c r="NSL1" s="217"/>
      <c r="NSM1" s="217"/>
      <c r="NSN1" s="217"/>
      <c r="NSO1" s="217"/>
      <c r="NSP1" s="217"/>
      <c r="NSQ1" s="217"/>
      <c r="NSR1" s="217"/>
      <c r="NSS1" s="217"/>
      <c r="NST1" s="217"/>
      <c r="NSU1" s="217"/>
      <c r="NSV1" s="217"/>
      <c r="NSW1" s="217"/>
      <c r="NSX1" s="217"/>
      <c r="NSY1" s="217"/>
      <c r="NSZ1" s="217"/>
      <c r="NTA1" s="217"/>
      <c r="NTB1" s="217"/>
      <c r="NTC1" s="217"/>
      <c r="NTD1" s="217"/>
      <c r="NTE1" s="217"/>
      <c r="NTF1" s="217"/>
      <c r="NTG1" s="217"/>
      <c r="NTH1" s="217"/>
      <c r="NTI1" s="217"/>
      <c r="NTJ1" s="217"/>
      <c r="NTK1" s="217"/>
      <c r="NTL1" s="217"/>
      <c r="NTM1" s="217"/>
      <c r="NTN1" s="217"/>
      <c r="NTO1" s="217"/>
      <c r="NTP1" s="217"/>
      <c r="NTQ1" s="217"/>
      <c r="NTR1" s="217"/>
      <c r="NTS1" s="217"/>
      <c r="NTT1" s="217"/>
      <c r="NTU1" s="217"/>
      <c r="NTV1" s="217"/>
      <c r="NTW1" s="217"/>
      <c r="NTX1" s="217"/>
      <c r="NTY1" s="217"/>
      <c r="NTZ1" s="217"/>
      <c r="NUA1" s="217"/>
      <c r="NUB1" s="217"/>
      <c r="NUC1" s="217"/>
      <c r="NUD1" s="217"/>
      <c r="NUE1" s="217"/>
      <c r="NUF1" s="217"/>
      <c r="NUG1" s="217"/>
      <c r="NUH1" s="217"/>
      <c r="NUI1" s="217"/>
      <c r="NUJ1" s="217"/>
      <c r="NUK1" s="217"/>
      <c r="NUL1" s="217"/>
      <c r="NUM1" s="217"/>
      <c r="NUN1" s="217"/>
      <c r="NUO1" s="217"/>
      <c r="NUP1" s="217"/>
      <c r="NUQ1" s="217"/>
      <c r="NUR1" s="217"/>
      <c r="NUS1" s="217"/>
      <c r="NUT1" s="217"/>
      <c r="NUU1" s="217"/>
      <c r="NUV1" s="217"/>
      <c r="NUW1" s="217"/>
      <c r="NUX1" s="217"/>
      <c r="NUY1" s="217"/>
      <c r="NUZ1" s="217"/>
      <c r="NVA1" s="217"/>
      <c r="NVB1" s="217"/>
      <c r="NVC1" s="217"/>
      <c r="NVD1" s="217"/>
      <c r="NVE1" s="217"/>
      <c r="NVF1" s="217"/>
      <c r="NVG1" s="217"/>
      <c r="NVH1" s="217"/>
      <c r="NVI1" s="217"/>
      <c r="NVJ1" s="217"/>
      <c r="NVK1" s="217"/>
      <c r="NVL1" s="217"/>
      <c r="NVM1" s="217"/>
      <c r="NVN1" s="217"/>
      <c r="NVO1" s="217"/>
      <c r="NVP1" s="217"/>
      <c r="NVQ1" s="217"/>
      <c r="NVR1" s="217"/>
      <c r="NVS1" s="217"/>
      <c r="NVT1" s="217"/>
      <c r="NVU1" s="217"/>
      <c r="NVV1" s="217"/>
      <c r="NVW1" s="217"/>
      <c r="NVX1" s="217"/>
      <c r="NVY1" s="217"/>
      <c r="NVZ1" s="217"/>
      <c r="NWA1" s="217"/>
      <c r="NWB1" s="217"/>
      <c r="NWC1" s="217"/>
      <c r="NWD1" s="217"/>
      <c r="NWE1" s="217"/>
      <c r="NWF1" s="217"/>
      <c r="NWG1" s="217"/>
      <c r="NWH1" s="217"/>
      <c r="NWI1" s="217"/>
      <c r="NWJ1" s="217"/>
      <c r="NWK1" s="217"/>
      <c r="NWL1" s="217"/>
      <c r="NWM1" s="217"/>
      <c r="NWN1" s="217"/>
      <c r="NWO1" s="217"/>
      <c r="NWP1" s="217"/>
      <c r="NWQ1" s="217"/>
      <c r="NWR1" s="217"/>
      <c r="NWS1" s="217"/>
      <c r="NWT1" s="217"/>
      <c r="NWU1" s="217"/>
      <c r="NWV1" s="217"/>
      <c r="NWW1" s="217"/>
      <c r="NWX1" s="217"/>
      <c r="NWY1" s="217"/>
      <c r="NWZ1" s="217"/>
      <c r="NXA1" s="217"/>
      <c r="NXB1" s="217"/>
      <c r="NXC1" s="217"/>
      <c r="NXD1" s="217"/>
      <c r="NXE1" s="217"/>
      <c r="NXF1" s="217"/>
      <c r="NXG1" s="217"/>
      <c r="NXH1" s="217"/>
      <c r="NXI1" s="217"/>
      <c r="NXJ1" s="217"/>
      <c r="NXK1" s="217"/>
      <c r="NXL1" s="217"/>
      <c r="NXM1" s="217"/>
      <c r="NXN1" s="217"/>
      <c r="NXO1" s="217"/>
      <c r="NXP1" s="217"/>
      <c r="NXQ1" s="217"/>
      <c r="NXR1" s="217"/>
      <c r="NXS1" s="217"/>
      <c r="NXT1" s="217"/>
      <c r="NXU1" s="217"/>
      <c r="NXV1" s="217"/>
      <c r="NXW1" s="217"/>
      <c r="NXX1" s="217"/>
      <c r="NXY1" s="217"/>
      <c r="NXZ1" s="217"/>
      <c r="NYA1" s="217"/>
      <c r="NYB1" s="217"/>
      <c r="NYC1" s="217"/>
      <c r="NYD1" s="217"/>
      <c r="NYE1" s="217"/>
      <c r="NYF1" s="217"/>
      <c r="NYG1" s="217"/>
      <c r="NYH1" s="217"/>
      <c r="NYI1" s="217"/>
      <c r="NYJ1" s="217"/>
      <c r="NYK1" s="217"/>
      <c r="NYL1" s="217"/>
      <c r="NYM1" s="217"/>
      <c r="NYN1" s="217"/>
      <c r="NYO1" s="217"/>
      <c r="NYP1" s="217"/>
      <c r="NYQ1" s="217"/>
      <c r="NYR1" s="217"/>
      <c r="NYS1" s="217"/>
      <c r="NYT1" s="217"/>
      <c r="NYU1" s="217"/>
      <c r="NYV1" s="217"/>
      <c r="NYW1" s="217"/>
      <c r="NYX1" s="217"/>
      <c r="NYY1" s="217"/>
      <c r="NYZ1" s="217"/>
      <c r="NZA1" s="217"/>
      <c r="NZB1" s="217"/>
      <c r="NZC1" s="217"/>
      <c r="NZD1" s="217"/>
      <c r="NZE1" s="217"/>
      <c r="NZF1" s="217"/>
      <c r="NZG1" s="217"/>
      <c r="NZH1" s="217"/>
      <c r="NZI1" s="217"/>
      <c r="NZJ1" s="217"/>
      <c r="NZK1" s="217"/>
      <c r="NZL1" s="217"/>
      <c r="NZM1" s="217"/>
      <c r="NZN1" s="217"/>
      <c r="NZO1" s="217"/>
      <c r="NZP1" s="217"/>
      <c r="NZQ1" s="217"/>
      <c r="NZR1" s="217"/>
      <c r="NZS1" s="217"/>
      <c r="NZT1" s="217"/>
      <c r="NZU1" s="217"/>
      <c r="NZV1" s="217"/>
      <c r="NZW1" s="217"/>
      <c r="NZX1" s="217"/>
      <c r="NZY1" s="217"/>
      <c r="NZZ1" s="217"/>
      <c r="OAA1" s="217"/>
      <c r="OAB1" s="217"/>
      <c r="OAC1" s="217"/>
      <c r="OAD1" s="217"/>
      <c r="OAE1" s="217"/>
      <c r="OAF1" s="217"/>
      <c r="OAG1" s="217"/>
      <c r="OAH1" s="217"/>
      <c r="OAI1" s="217"/>
      <c r="OAJ1" s="217"/>
      <c r="OAK1" s="217"/>
      <c r="OAL1" s="217"/>
      <c r="OAM1" s="217"/>
      <c r="OAN1" s="217"/>
      <c r="OAO1" s="217"/>
      <c r="OAP1" s="217"/>
      <c r="OAQ1" s="217"/>
      <c r="OAR1" s="217"/>
      <c r="OAS1" s="217"/>
      <c r="OAT1" s="217"/>
      <c r="OAU1" s="217"/>
      <c r="OAV1" s="217"/>
      <c r="OAW1" s="217"/>
      <c r="OAX1" s="217"/>
      <c r="OAY1" s="217"/>
      <c r="OAZ1" s="217"/>
      <c r="OBA1" s="217"/>
      <c r="OBB1" s="217"/>
      <c r="OBC1" s="217"/>
      <c r="OBD1" s="217"/>
      <c r="OBE1" s="217"/>
      <c r="OBF1" s="217"/>
      <c r="OBG1" s="217"/>
      <c r="OBH1" s="217"/>
      <c r="OBI1" s="217"/>
      <c r="OBJ1" s="217"/>
      <c r="OBK1" s="217"/>
      <c r="OBL1" s="217"/>
      <c r="OBM1" s="217"/>
      <c r="OBN1" s="217"/>
      <c r="OBO1" s="217"/>
      <c r="OBP1" s="217"/>
      <c r="OBQ1" s="217"/>
      <c r="OBR1" s="217"/>
      <c r="OBS1" s="217"/>
      <c r="OBT1" s="217"/>
      <c r="OBU1" s="217"/>
      <c r="OBV1" s="217"/>
      <c r="OBW1" s="217"/>
      <c r="OBX1" s="217"/>
      <c r="OBY1" s="217"/>
      <c r="OBZ1" s="217"/>
      <c r="OCA1" s="217"/>
      <c r="OCB1" s="217"/>
      <c r="OCC1" s="217"/>
      <c r="OCD1" s="217"/>
      <c r="OCE1" s="217"/>
      <c r="OCF1" s="217"/>
      <c r="OCG1" s="217"/>
      <c r="OCH1" s="217"/>
      <c r="OCI1" s="217"/>
      <c r="OCJ1" s="217"/>
      <c r="OCK1" s="217"/>
      <c r="OCL1" s="217"/>
      <c r="OCM1" s="217"/>
      <c r="OCN1" s="217"/>
      <c r="OCO1" s="217"/>
      <c r="OCP1" s="217"/>
      <c r="OCQ1" s="217"/>
      <c r="OCR1" s="217"/>
      <c r="OCS1" s="217"/>
      <c r="OCT1" s="217"/>
      <c r="OCU1" s="217"/>
      <c r="OCV1" s="217"/>
      <c r="OCW1" s="217"/>
      <c r="OCX1" s="217"/>
      <c r="OCY1" s="217"/>
      <c r="OCZ1" s="217"/>
      <c r="ODA1" s="217"/>
      <c r="ODB1" s="217"/>
      <c r="ODC1" s="217"/>
      <c r="ODD1" s="217"/>
      <c r="ODE1" s="217"/>
      <c r="ODF1" s="217"/>
      <c r="ODG1" s="217"/>
      <c r="ODH1" s="217"/>
      <c r="ODI1" s="217"/>
      <c r="ODJ1" s="217"/>
      <c r="ODK1" s="217"/>
      <c r="ODL1" s="217"/>
      <c r="ODM1" s="217"/>
      <c r="ODN1" s="217"/>
      <c r="ODO1" s="217"/>
      <c r="ODP1" s="217"/>
      <c r="ODQ1" s="217"/>
      <c r="ODR1" s="217"/>
      <c r="ODS1" s="217"/>
      <c r="ODT1" s="217"/>
      <c r="ODU1" s="217"/>
      <c r="ODV1" s="217"/>
      <c r="ODW1" s="217"/>
      <c r="ODX1" s="217"/>
      <c r="ODY1" s="217"/>
      <c r="ODZ1" s="217"/>
      <c r="OEA1" s="217"/>
      <c r="OEB1" s="217"/>
      <c r="OEC1" s="217"/>
      <c r="OED1" s="217"/>
      <c r="OEE1" s="217"/>
      <c r="OEF1" s="217"/>
      <c r="OEG1" s="217"/>
      <c r="OEH1" s="217"/>
      <c r="OEI1" s="217"/>
      <c r="OEJ1" s="217"/>
      <c r="OEK1" s="217"/>
      <c r="OEL1" s="217"/>
      <c r="OEM1" s="217"/>
      <c r="OEN1" s="217"/>
      <c r="OEO1" s="217"/>
      <c r="OEP1" s="217"/>
      <c r="OEQ1" s="217"/>
      <c r="OER1" s="217"/>
      <c r="OES1" s="217"/>
      <c r="OET1" s="217"/>
      <c r="OEU1" s="217"/>
      <c r="OEV1" s="217"/>
      <c r="OEW1" s="217"/>
      <c r="OEX1" s="217"/>
      <c r="OEY1" s="217"/>
      <c r="OEZ1" s="217"/>
      <c r="OFA1" s="217"/>
      <c r="OFB1" s="217"/>
      <c r="OFC1" s="217"/>
      <c r="OFD1" s="217"/>
      <c r="OFE1" s="217"/>
      <c r="OFF1" s="217"/>
      <c r="OFG1" s="217"/>
      <c r="OFH1" s="217"/>
      <c r="OFI1" s="217"/>
      <c r="OFJ1" s="217"/>
      <c r="OFK1" s="217"/>
      <c r="OFL1" s="217"/>
      <c r="OFM1" s="217"/>
      <c r="OFN1" s="217"/>
      <c r="OFO1" s="217"/>
      <c r="OFP1" s="217"/>
      <c r="OFQ1" s="217"/>
      <c r="OFR1" s="217"/>
      <c r="OFS1" s="217"/>
      <c r="OFT1" s="217"/>
      <c r="OFU1" s="217"/>
      <c r="OFV1" s="217"/>
      <c r="OFW1" s="217"/>
      <c r="OFX1" s="217"/>
      <c r="OFY1" s="217"/>
      <c r="OFZ1" s="217"/>
      <c r="OGA1" s="217"/>
      <c r="OGB1" s="217"/>
      <c r="OGC1" s="217"/>
      <c r="OGD1" s="217"/>
      <c r="OGE1" s="217"/>
      <c r="OGF1" s="217"/>
      <c r="OGG1" s="217"/>
      <c r="OGH1" s="217"/>
      <c r="OGI1" s="217"/>
      <c r="OGJ1" s="217"/>
      <c r="OGK1" s="217"/>
      <c r="OGL1" s="217"/>
      <c r="OGM1" s="217"/>
      <c r="OGN1" s="217"/>
      <c r="OGO1" s="217"/>
      <c r="OGP1" s="217"/>
      <c r="OGQ1" s="217"/>
      <c r="OGR1" s="217"/>
      <c r="OGS1" s="217"/>
      <c r="OGT1" s="217"/>
      <c r="OGU1" s="217"/>
      <c r="OGV1" s="217"/>
      <c r="OGW1" s="217"/>
      <c r="OGX1" s="217"/>
      <c r="OGY1" s="217"/>
      <c r="OGZ1" s="217"/>
      <c r="OHA1" s="217"/>
      <c r="OHB1" s="217"/>
      <c r="OHC1" s="217"/>
      <c r="OHD1" s="217"/>
      <c r="OHE1" s="217"/>
      <c r="OHF1" s="217"/>
      <c r="OHG1" s="217"/>
      <c r="OHH1" s="217"/>
      <c r="OHI1" s="217"/>
      <c r="OHJ1" s="217"/>
      <c r="OHK1" s="217"/>
      <c r="OHL1" s="217"/>
      <c r="OHM1" s="217"/>
      <c r="OHN1" s="217"/>
      <c r="OHO1" s="217"/>
      <c r="OHP1" s="217"/>
      <c r="OHQ1" s="217"/>
      <c r="OHR1" s="217"/>
      <c r="OHS1" s="217"/>
      <c r="OHT1" s="217"/>
      <c r="OHU1" s="217"/>
      <c r="OHV1" s="217"/>
      <c r="OHW1" s="217"/>
      <c r="OHX1" s="217"/>
      <c r="OHY1" s="217"/>
      <c r="OHZ1" s="217"/>
      <c r="OIA1" s="217"/>
      <c r="OIB1" s="217"/>
      <c r="OIC1" s="217"/>
      <c r="OID1" s="217"/>
      <c r="OIE1" s="217"/>
      <c r="OIF1" s="217"/>
      <c r="OIG1" s="217"/>
      <c r="OIH1" s="217"/>
      <c r="OII1" s="217"/>
      <c r="OIJ1" s="217"/>
      <c r="OIK1" s="217"/>
      <c r="OIL1" s="217"/>
      <c r="OIM1" s="217"/>
      <c r="OIN1" s="217"/>
      <c r="OIO1" s="217"/>
      <c r="OIP1" s="217"/>
      <c r="OIQ1" s="217"/>
      <c r="OIR1" s="217"/>
      <c r="OIS1" s="217"/>
      <c r="OIT1" s="217"/>
      <c r="OIU1" s="217"/>
      <c r="OIV1" s="217"/>
      <c r="OIW1" s="217"/>
      <c r="OIX1" s="217"/>
      <c r="OIY1" s="217"/>
      <c r="OIZ1" s="217"/>
      <c r="OJA1" s="217"/>
      <c r="OJB1" s="217"/>
      <c r="OJC1" s="217"/>
      <c r="OJD1" s="217"/>
      <c r="OJE1" s="217"/>
      <c r="OJF1" s="217"/>
      <c r="OJG1" s="217"/>
      <c r="OJH1" s="217"/>
      <c r="OJI1" s="217"/>
      <c r="OJJ1" s="217"/>
      <c r="OJK1" s="217"/>
      <c r="OJL1" s="217"/>
      <c r="OJM1" s="217"/>
      <c r="OJN1" s="217"/>
      <c r="OJO1" s="217"/>
      <c r="OJP1" s="217"/>
      <c r="OJQ1" s="217"/>
      <c r="OJR1" s="217"/>
      <c r="OJS1" s="217"/>
      <c r="OJT1" s="217"/>
      <c r="OJU1" s="217"/>
      <c r="OJV1" s="217"/>
      <c r="OJW1" s="217"/>
      <c r="OJX1" s="217"/>
      <c r="OJY1" s="217"/>
      <c r="OJZ1" s="217"/>
      <c r="OKA1" s="217"/>
      <c r="OKB1" s="217"/>
      <c r="OKC1" s="217"/>
      <c r="OKD1" s="217"/>
      <c r="OKE1" s="217"/>
      <c r="OKF1" s="217"/>
      <c r="OKG1" s="217"/>
      <c r="OKH1" s="217"/>
      <c r="OKI1" s="217"/>
      <c r="OKJ1" s="217"/>
      <c r="OKK1" s="217"/>
      <c r="OKL1" s="217"/>
      <c r="OKM1" s="217"/>
      <c r="OKN1" s="217"/>
      <c r="OKO1" s="217"/>
      <c r="OKP1" s="217"/>
      <c r="OKQ1" s="217"/>
      <c r="OKR1" s="217"/>
      <c r="OKS1" s="217"/>
      <c r="OKT1" s="217"/>
      <c r="OKU1" s="217"/>
      <c r="OKV1" s="217"/>
      <c r="OKW1" s="217"/>
      <c r="OKX1" s="217"/>
      <c r="OKY1" s="217"/>
      <c r="OKZ1" s="217"/>
      <c r="OLA1" s="217"/>
      <c r="OLB1" s="217"/>
      <c r="OLC1" s="217"/>
      <c r="OLD1" s="217"/>
      <c r="OLE1" s="217"/>
      <c r="OLF1" s="217"/>
      <c r="OLG1" s="217"/>
      <c r="OLH1" s="217"/>
      <c r="OLI1" s="217"/>
      <c r="OLJ1" s="217"/>
      <c r="OLK1" s="217"/>
      <c r="OLL1" s="217"/>
      <c r="OLM1" s="217"/>
      <c r="OLN1" s="217"/>
      <c r="OLO1" s="217"/>
      <c r="OLP1" s="217"/>
      <c r="OLQ1" s="217"/>
      <c r="OLR1" s="217"/>
      <c r="OLS1" s="217"/>
      <c r="OLT1" s="217"/>
      <c r="OLU1" s="217"/>
      <c r="OLV1" s="217"/>
      <c r="OLW1" s="217"/>
      <c r="OLX1" s="217"/>
      <c r="OLY1" s="217"/>
      <c r="OLZ1" s="217"/>
      <c r="OMA1" s="217"/>
      <c r="OMB1" s="217"/>
      <c r="OMC1" s="217"/>
      <c r="OMD1" s="217"/>
      <c r="OME1" s="217"/>
      <c r="OMF1" s="217"/>
      <c r="OMG1" s="217"/>
      <c r="OMH1" s="217"/>
      <c r="OMI1" s="217"/>
      <c r="OMJ1" s="217"/>
      <c r="OMK1" s="217"/>
      <c r="OML1" s="217"/>
      <c r="OMM1" s="217"/>
      <c r="OMN1" s="217"/>
      <c r="OMO1" s="217"/>
      <c r="OMP1" s="217"/>
      <c r="OMQ1" s="217"/>
      <c r="OMR1" s="217"/>
      <c r="OMS1" s="217"/>
      <c r="OMT1" s="217"/>
      <c r="OMU1" s="217"/>
      <c r="OMV1" s="217"/>
      <c r="OMW1" s="217"/>
      <c r="OMX1" s="217"/>
      <c r="OMY1" s="217"/>
      <c r="OMZ1" s="217"/>
      <c r="ONA1" s="217"/>
      <c r="ONB1" s="217"/>
      <c r="ONC1" s="217"/>
      <c r="OND1" s="217"/>
      <c r="ONE1" s="217"/>
      <c r="ONF1" s="217"/>
      <c r="ONG1" s="217"/>
      <c r="ONH1" s="217"/>
      <c r="ONI1" s="217"/>
      <c r="ONJ1" s="217"/>
      <c r="ONK1" s="217"/>
      <c r="ONL1" s="217"/>
      <c r="ONM1" s="217"/>
      <c r="ONN1" s="217"/>
      <c r="ONO1" s="217"/>
      <c r="ONP1" s="217"/>
      <c r="ONQ1" s="217"/>
      <c r="ONR1" s="217"/>
      <c r="ONS1" s="217"/>
      <c r="ONT1" s="217"/>
      <c r="ONU1" s="217"/>
      <c r="ONV1" s="217"/>
      <c r="ONW1" s="217"/>
      <c r="ONX1" s="217"/>
      <c r="ONY1" s="217"/>
      <c r="ONZ1" s="217"/>
      <c r="OOA1" s="217"/>
      <c r="OOB1" s="217"/>
      <c r="OOC1" s="217"/>
      <c r="OOD1" s="217"/>
      <c r="OOE1" s="217"/>
      <c r="OOF1" s="217"/>
      <c r="OOG1" s="217"/>
      <c r="OOH1" s="217"/>
      <c r="OOI1" s="217"/>
      <c r="OOJ1" s="217"/>
      <c r="OOK1" s="217"/>
      <c r="OOL1" s="217"/>
      <c r="OOM1" s="217"/>
      <c r="OON1" s="217"/>
      <c r="OOO1" s="217"/>
      <c r="OOP1" s="217"/>
      <c r="OOQ1" s="217"/>
      <c r="OOR1" s="217"/>
      <c r="OOS1" s="217"/>
      <c r="OOT1" s="217"/>
      <c r="OOU1" s="217"/>
      <c r="OOV1" s="217"/>
      <c r="OOW1" s="217"/>
      <c r="OOX1" s="217"/>
      <c r="OOY1" s="217"/>
      <c r="OOZ1" s="217"/>
      <c r="OPA1" s="217"/>
      <c r="OPB1" s="217"/>
      <c r="OPC1" s="217"/>
      <c r="OPD1" s="217"/>
      <c r="OPE1" s="217"/>
      <c r="OPF1" s="217"/>
      <c r="OPG1" s="217"/>
      <c r="OPH1" s="217"/>
      <c r="OPI1" s="217"/>
      <c r="OPJ1" s="217"/>
      <c r="OPK1" s="217"/>
      <c r="OPL1" s="217"/>
      <c r="OPM1" s="217"/>
      <c r="OPN1" s="217"/>
      <c r="OPO1" s="217"/>
      <c r="OPP1" s="217"/>
      <c r="OPQ1" s="217"/>
      <c r="OPR1" s="217"/>
      <c r="OPS1" s="217"/>
      <c r="OPT1" s="217"/>
      <c r="OPU1" s="217"/>
      <c r="OPV1" s="217"/>
      <c r="OPW1" s="217"/>
      <c r="OPX1" s="217"/>
      <c r="OPY1" s="217"/>
      <c r="OPZ1" s="217"/>
      <c r="OQA1" s="217"/>
      <c r="OQB1" s="217"/>
      <c r="OQC1" s="217"/>
      <c r="OQD1" s="217"/>
      <c r="OQE1" s="217"/>
      <c r="OQF1" s="217"/>
      <c r="OQG1" s="217"/>
      <c r="OQH1" s="217"/>
      <c r="OQI1" s="217"/>
      <c r="OQJ1" s="217"/>
      <c r="OQK1" s="217"/>
      <c r="OQL1" s="217"/>
      <c r="OQM1" s="217"/>
      <c r="OQN1" s="217"/>
      <c r="OQO1" s="217"/>
      <c r="OQP1" s="217"/>
      <c r="OQQ1" s="217"/>
      <c r="OQR1" s="217"/>
      <c r="OQS1" s="217"/>
      <c r="OQT1" s="217"/>
      <c r="OQU1" s="217"/>
      <c r="OQV1" s="217"/>
      <c r="OQW1" s="217"/>
      <c r="OQX1" s="217"/>
      <c r="OQY1" s="217"/>
      <c r="OQZ1" s="217"/>
      <c r="ORA1" s="217"/>
      <c r="ORB1" s="217"/>
      <c r="ORC1" s="217"/>
      <c r="ORD1" s="217"/>
      <c r="ORE1" s="217"/>
      <c r="ORF1" s="217"/>
      <c r="ORG1" s="217"/>
      <c r="ORH1" s="217"/>
      <c r="ORI1" s="217"/>
      <c r="ORJ1" s="217"/>
      <c r="ORK1" s="217"/>
      <c r="ORL1" s="217"/>
      <c r="ORM1" s="217"/>
      <c r="ORN1" s="217"/>
      <c r="ORO1" s="217"/>
      <c r="ORP1" s="217"/>
      <c r="ORQ1" s="217"/>
      <c r="ORR1" s="217"/>
      <c r="ORS1" s="217"/>
      <c r="ORT1" s="217"/>
      <c r="ORU1" s="217"/>
      <c r="ORV1" s="217"/>
      <c r="ORW1" s="217"/>
      <c r="ORX1" s="217"/>
      <c r="ORY1" s="217"/>
      <c r="ORZ1" s="217"/>
      <c r="OSA1" s="217"/>
      <c r="OSB1" s="217"/>
      <c r="OSC1" s="217"/>
      <c r="OSD1" s="217"/>
      <c r="OSE1" s="217"/>
      <c r="OSF1" s="217"/>
      <c r="OSG1" s="217"/>
      <c r="OSH1" s="217"/>
      <c r="OSI1" s="217"/>
      <c r="OSJ1" s="217"/>
      <c r="OSK1" s="217"/>
      <c r="OSL1" s="217"/>
      <c r="OSM1" s="217"/>
      <c r="OSN1" s="217"/>
      <c r="OSO1" s="217"/>
      <c r="OSP1" s="217"/>
      <c r="OSQ1" s="217"/>
      <c r="OSR1" s="217"/>
      <c r="OSS1" s="217"/>
      <c r="OST1" s="217"/>
      <c r="OSU1" s="217"/>
      <c r="OSV1" s="217"/>
      <c r="OSW1" s="217"/>
      <c r="OSX1" s="217"/>
      <c r="OSY1" s="217"/>
      <c r="OSZ1" s="217"/>
      <c r="OTA1" s="217"/>
      <c r="OTB1" s="217"/>
      <c r="OTC1" s="217"/>
      <c r="OTD1" s="217"/>
      <c r="OTE1" s="217"/>
      <c r="OTF1" s="217"/>
      <c r="OTG1" s="217"/>
      <c r="OTH1" s="217"/>
      <c r="OTI1" s="217"/>
      <c r="OTJ1" s="217"/>
      <c r="OTK1" s="217"/>
      <c r="OTL1" s="217"/>
      <c r="OTM1" s="217"/>
      <c r="OTN1" s="217"/>
      <c r="OTO1" s="217"/>
      <c r="OTP1" s="217"/>
      <c r="OTQ1" s="217"/>
      <c r="OTR1" s="217"/>
      <c r="OTS1" s="217"/>
      <c r="OTT1" s="217"/>
      <c r="OTU1" s="217"/>
      <c r="OTV1" s="217"/>
      <c r="OTW1" s="217"/>
      <c r="OTX1" s="217"/>
      <c r="OTY1" s="217"/>
      <c r="OTZ1" s="217"/>
      <c r="OUA1" s="217"/>
      <c r="OUB1" s="217"/>
      <c r="OUC1" s="217"/>
      <c r="OUD1" s="217"/>
      <c r="OUE1" s="217"/>
      <c r="OUF1" s="217"/>
      <c r="OUG1" s="217"/>
      <c r="OUH1" s="217"/>
      <c r="OUI1" s="217"/>
      <c r="OUJ1" s="217"/>
      <c r="OUK1" s="217"/>
      <c r="OUL1" s="217"/>
      <c r="OUM1" s="217"/>
      <c r="OUN1" s="217"/>
      <c r="OUO1" s="217"/>
      <c r="OUP1" s="217"/>
      <c r="OUQ1" s="217"/>
      <c r="OUR1" s="217"/>
      <c r="OUS1" s="217"/>
      <c r="OUT1" s="217"/>
      <c r="OUU1" s="217"/>
      <c r="OUV1" s="217"/>
      <c r="OUW1" s="217"/>
      <c r="OUX1" s="217"/>
      <c r="OUY1" s="217"/>
      <c r="OUZ1" s="217"/>
      <c r="OVA1" s="217"/>
      <c r="OVB1" s="217"/>
      <c r="OVC1" s="217"/>
      <c r="OVD1" s="217"/>
      <c r="OVE1" s="217"/>
      <c r="OVF1" s="217"/>
      <c r="OVG1" s="217"/>
      <c r="OVH1" s="217"/>
      <c r="OVI1" s="217"/>
      <c r="OVJ1" s="217"/>
      <c r="OVK1" s="217"/>
      <c r="OVL1" s="217"/>
      <c r="OVM1" s="217"/>
      <c r="OVN1" s="217"/>
      <c r="OVO1" s="217"/>
      <c r="OVP1" s="217"/>
      <c r="OVQ1" s="217"/>
      <c r="OVR1" s="217"/>
      <c r="OVS1" s="217"/>
      <c r="OVT1" s="217"/>
      <c r="OVU1" s="217"/>
      <c r="OVV1" s="217"/>
      <c r="OVW1" s="217"/>
      <c r="OVX1" s="217"/>
      <c r="OVY1" s="217"/>
      <c r="OVZ1" s="217"/>
      <c r="OWA1" s="217"/>
      <c r="OWB1" s="217"/>
      <c r="OWC1" s="217"/>
      <c r="OWD1" s="217"/>
      <c r="OWE1" s="217"/>
      <c r="OWF1" s="217"/>
      <c r="OWG1" s="217"/>
      <c r="OWH1" s="217"/>
      <c r="OWI1" s="217"/>
      <c r="OWJ1" s="217"/>
      <c r="OWK1" s="217"/>
      <c r="OWL1" s="217"/>
      <c r="OWM1" s="217"/>
      <c r="OWN1" s="217"/>
      <c r="OWO1" s="217"/>
      <c r="OWP1" s="217"/>
      <c r="OWQ1" s="217"/>
      <c r="OWR1" s="217"/>
      <c r="OWS1" s="217"/>
      <c r="OWT1" s="217"/>
      <c r="OWU1" s="217"/>
      <c r="OWV1" s="217"/>
      <c r="OWW1" s="217"/>
      <c r="OWX1" s="217"/>
      <c r="OWY1" s="217"/>
      <c r="OWZ1" s="217"/>
      <c r="OXA1" s="217"/>
      <c r="OXB1" s="217"/>
      <c r="OXC1" s="217"/>
      <c r="OXD1" s="217"/>
      <c r="OXE1" s="217"/>
      <c r="OXF1" s="217"/>
      <c r="OXG1" s="217"/>
      <c r="OXH1" s="217"/>
      <c r="OXI1" s="217"/>
      <c r="OXJ1" s="217"/>
      <c r="OXK1" s="217"/>
      <c r="OXL1" s="217"/>
      <c r="OXM1" s="217"/>
      <c r="OXN1" s="217"/>
      <c r="OXO1" s="217"/>
      <c r="OXP1" s="217"/>
      <c r="OXQ1" s="217"/>
      <c r="OXR1" s="217"/>
      <c r="OXS1" s="217"/>
      <c r="OXT1" s="217"/>
      <c r="OXU1" s="217"/>
      <c r="OXV1" s="217"/>
      <c r="OXW1" s="217"/>
      <c r="OXX1" s="217"/>
      <c r="OXY1" s="217"/>
      <c r="OXZ1" s="217"/>
      <c r="OYA1" s="217"/>
      <c r="OYB1" s="217"/>
      <c r="OYC1" s="217"/>
      <c r="OYD1" s="217"/>
      <c r="OYE1" s="217"/>
      <c r="OYF1" s="217"/>
      <c r="OYG1" s="217"/>
      <c r="OYH1" s="217"/>
      <c r="OYI1" s="217"/>
      <c r="OYJ1" s="217"/>
      <c r="OYK1" s="217"/>
      <c r="OYL1" s="217"/>
      <c r="OYM1" s="217"/>
      <c r="OYN1" s="217"/>
      <c r="OYO1" s="217"/>
      <c r="OYP1" s="217"/>
      <c r="OYQ1" s="217"/>
      <c r="OYR1" s="217"/>
      <c r="OYS1" s="217"/>
      <c r="OYT1" s="217"/>
      <c r="OYU1" s="217"/>
      <c r="OYV1" s="217"/>
      <c r="OYW1" s="217"/>
      <c r="OYX1" s="217"/>
      <c r="OYY1" s="217"/>
      <c r="OYZ1" s="217"/>
      <c r="OZA1" s="217"/>
      <c r="OZB1" s="217"/>
      <c r="OZC1" s="217"/>
      <c r="OZD1" s="217"/>
      <c r="OZE1" s="217"/>
      <c r="OZF1" s="217"/>
      <c r="OZG1" s="217"/>
      <c r="OZH1" s="217"/>
      <c r="OZI1" s="217"/>
      <c r="OZJ1" s="217"/>
      <c r="OZK1" s="217"/>
      <c r="OZL1" s="217"/>
      <c r="OZM1" s="217"/>
      <c r="OZN1" s="217"/>
      <c r="OZO1" s="217"/>
      <c r="OZP1" s="217"/>
      <c r="OZQ1" s="217"/>
      <c r="OZR1" s="217"/>
      <c r="OZS1" s="217"/>
      <c r="OZT1" s="217"/>
      <c r="OZU1" s="217"/>
      <c r="OZV1" s="217"/>
      <c r="OZW1" s="217"/>
      <c r="OZX1" s="217"/>
      <c r="OZY1" s="217"/>
      <c r="OZZ1" s="217"/>
      <c r="PAA1" s="217"/>
      <c r="PAB1" s="217"/>
      <c r="PAC1" s="217"/>
      <c r="PAD1" s="217"/>
      <c r="PAE1" s="217"/>
      <c r="PAF1" s="217"/>
      <c r="PAG1" s="217"/>
      <c r="PAH1" s="217"/>
      <c r="PAI1" s="217"/>
      <c r="PAJ1" s="217"/>
      <c r="PAK1" s="217"/>
      <c r="PAL1" s="217"/>
      <c r="PAM1" s="217"/>
      <c r="PAN1" s="217"/>
      <c r="PAO1" s="217"/>
      <c r="PAP1" s="217"/>
      <c r="PAQ1" s="217"/>
      <c r="PAR1" s="217"/>
      <c r="PAS1" s="217"/>
      <c r="PAT1" s="217"/>
      <c r="PAU1" s="217"/>
      <c r="PAV1" s="217"/>
      <c r="PAW1" s="217"/>
      <c r="PAX1" s="217"/>
      <c r="PAY1" s="217"/>
      <c r="PAZ1" s="217"/>
      <c r="PBA1" s="217"/>
      <c r="PBB1" s="217"/>
      <c r="PBC1" s="217"/>
      <c r="PBD1" s="217"/>
      <c r="PBE1" s="217"/>
      <c r="PBF1" s="217"/>
      <c r="PBG1" s="217"/>
      <c r="PBH1" s="217"/>
      <c r="PBI1" s="217"/>
      <c r="PBJ1" s="217"/>
      <c r="PBK1" s="217"/>
      <c r="PBL1" s="217"/>
      <c r="PBM1" s="217"/>
      <c r="PBN1" s="217"/>
      <c r="PBO1" s="217"/>
      <c r="PBP1" s="217"/>
      <c r="PBQ1" s="217"/>
      <c r="PBR1" s="217"/>
      <c r="PBS1" s="217"/>
      <c r="PBT1" s="217"/>
      <c r="PBU1" s="217"/>
      <c r="PBV1" s="217"/>
      <c r="PBW1" s="217"/>
      <c r="PBX1" s="217"/>
      <c r="PBY1" s="217"/>
      <c r="PBZ1" s="217"/>
      <c r="PCA1" s="217"/>
      <c r="PCB1" s="217"/>
      <c r="PCC1" s="217"/>
      <c r="PCD1" s="217"/>
      <c r="PCE1" s="217"/>
      <c r="PCF1" s="217"/>
      <c r="PCG1" s="217"/>
      <c r="PCH1" s="217"/>
      <c r="PCI1" s="217"/>
      <c r="PCJ1" s="217"/>
      <c r="PCK1" s="217"/>
      <c r="PCL1" s="217"/>
      <c r="PCM1" s="217"/>
      <c r="PCN1" s="217"/>
      <c r="PCO1" s="217"/>
      <c r="PCP1" s="217"/>
      <c r="PCQ1" s="217"/>
      <c r="PCR1" s="217"/>
      <c r="PCS1" s="217"/>
      <c r="PCT1" s="217"/>
      <c r="PCU1" s="217"/>
      <c r="PCV1" s="217"/>
      <c r="PCW1" s="217"/>
      <c r="PCX1" s="217"/>
      <c r="PCY1" s="217"/>
      <c r="PCZ1" s="217"/>
      <c r="PDA1" s="217"/>
      <c r="PDB1" s="217"/>
      <c r="PDC1" s="217"/>
      <c r="PDD1" s="217"/>
      <c r="PDE1" s="217"/>
      <c r="PDF1" s="217"/>
      <c r="PDG1" s="217"/>
      <c r="PDH1" s="217"/>
      <c r="PDI1" s="217"/>
      <c r="PDJ1" s="217"/>
      <c r="PDK1" s="217"/>
      <c r="PDL1" s="217"/>
      <c r="PDM1" s="217"/>
      <c r="PDN1" s="217"/>
      <c r="PDO1" s="217"/>
      <c r="PDP1" s="217"/>
      <c r="PDQ1" s="217"/>
      <c r="PDR1" s="217"/>
      <c r="PDS1" s="217"/>
      <c r="PDT1" s="217"/>
      <c r="PDU1" s="217"/>
      <c r="PDV1" s="217"/>
      <c r="PDW1" s="217"/>
      <c r="PDX1" s="217"/>
      <c r="PDY1" s="217"/>
      <c r="PDZ1" s="217"/>
      <c r="PEA1" s="217"/>
      <c r="PEB1" s="217"/>
      <c r="PEC1" s="217"/>
      <c r="PED1" s="217"/>
      <c r="PEE1" s="217"/>
      <c r="PEF1" s="217"/>
      <c r="PEG1" s="217"/>
      <c r="PEH1" s="217"/>
      <c r="PEI1" s="217"/>
      <c r="PEJ1" s="217"/>
      <c r="PEK1" s="217"/>
      <c r="PEL1" s="217"/>
      <c r="PEM1" s="217"/>
      <c r="PEN1" s="217"/>
      <c r="PEO1" s="217"/>
      <c r="PEP1" s="217"/>
      <c r="PEQ1" s="217"/>
      <c r="PER1" s="217"/>
      <c r="PES1" s="217"/>
      <c r="PET1" s="217"/>
      <c r="PEU1" s="217"/>
      <c r="PEV1" s="217"/>
      <c r="PEW1" s="217"/>
      <c r="PEX1" s="217"/>
      <c r="PEY1" s="217"/>
      <c r="PEZ1" s="217"/>
      <c r="PFA1" s="217"/>
      <c r="PFB1" s="217"/>
      <c r="PFC1" s="217"/>
      <c r="PFD1" s="217"/>
      <c r="PFE1" s="217"/>
      <c r="PFF1" s="217"/>
      <c r="PFG1" s="217"/>
      <c r="PFH1" s="217"/>
      <c r="PFI1" s="217"/>
      <c r="PFJ1" s="217"/>
      <c r="PFK1" s="217"/>
      <c r="PFL1" s="217"/>
      <c r="PFM1" s="217"/>
      <c r="PFN1" s="217"/>
      <c r="PFO1" s="217"/>
      <c r="PFP1" s="217"/>
      <c r="PFQ1" s="217"/>
      <c r="PFR1" s="217"/>
      <c r="PFS1" s="217"/>
      <c r="PFT1" s="217"/>
      <c r="PFU1" s="217"/>
      <c r="PFV1" s="217"/>
      <c r="PFW1" s="217"/>
      <c r="PFX1" s="217"/>
      <c r="PFY1" s="217"/>
      <c r="PFZ1" s="217"/>
      <c r="PGA1" s="217"/>
      <c r="PGB1" s="217"/>
      <c r="PGC1" s="217"/>
      <c r="PGD1" s="217"/>
      <c r="PGE1" s="217"/>
      <c r="PGF1" s="217"/>
      <c r="PGG1" s="217"/>
      <c r="PGH1" s="217"/>
      <c r="PGI1" s="217"/>
      <c r="PGJ1" s="217"/>
      <c r="PGK1" s="217"/>
      <c r="PGL1" s="217"/>
      <c r="PGM1" s="217"/>
      <c r="PGN1" s="217"/>
      <c r="PGO1" s="217"/>
      <c r="PGP1" s="217"/>
      <c r="PGQ1" s="217"/>
      <c r="PGR1" s="217"/>
      <c r="PGS1" s="217"/>
      <c r="PGT1" s="217"/>
      <c r="PGU1" s="217"/>
      <c r="PGV1" s="217"/>
      <c r="PGW1" s="217"/>
      <c r="PGX1" s="217"/>
      <c r="PGY1" s="217"/>
      <c r="PGZ1" s="217"/>
      <c r="PHA1" s="217"/>
      <c r="PHB1" s="217"/>
      <c r="PHC1" s="217"/>
      <c r="PHD1" s="217"/>
      <c r="PHE1" s="217"/>
      <c r="PHF1" s="217"/>
      <c r="PHG1" s="217"/>
      <c r="PHH1" s="217"/>
      <c r="PHI1" s="217"/>
      <c r="PHJ1" s="217"/>
      <c r="PHK1" s="217"/>
      <c r="PHL1" s="217"/>
      <c r="PHM1" s="217"/>
      <c r="PHN1" s="217"/>
      <c r="PHO1" s="217"/>
      <c r="PHP1" s="217"/>
      <c r="PHQ1" s="217"/>
      <c r="PHR1" s="217"/>
      <c r="PHS1" s="217"/>
      <c r="PHT1" s="217"/>
      <c r="PHU1" s="217"/>
      <c r="PHV1" s="217"/>
      <c r="PHW1" s="217"/>
      <c r="PHX1" s="217"/>
      <c r="PHY1" s="217"/>
      <c r="PHZ1" s="217"/>
      <c r="PIA1" s="217"/>
      <c r="PIB1" s="217"/>
      <c r="PIC1" s="217"/>
      <c r="PID1" s="217"/>
      <c r="PIE1" s="217"/>
      <c r="PIF1" s="217"/>
      <c r="PIG1" s="217"/>
      <c r="PIH1" s="217"/>
      <c r="PII1" s="217"/>
      <c r="PIJ1" s="217"/>
      <c r="PIK1" s="217"/>
      <c r="PIL1" s="217"/>
      <c r="PIM1" s="217"/>
      <c r="PIN1" s="217"/>
      <c r="PIO1" s="217"/>
      <c r="PIP1" s="217"/>
      <c r="PIQ1" s="217"/>
      <c r="PIR1" s="217"/>
      <c r="PIS1" s="217"/>
      <c r="PIT1" s="217"/>
      <c r="PIU1" s="217"/>
      <c r="PIV1" s="217"/>
      <c r="PIW1" s="217"/>
      <c r="PIX1" s="217"/>
      <c r="PIY1" s="217"/>
      <c r="PIZ1" s="217"/>
      <c r="PJA1" s="217"/>
      <c r="PJB1" s="217"/>
      <c r="PJC1" s="217"/>
      <c r="PJD1" s="217"/>
      <c r="PJE1" s="217"/>
      <c r="PJF1" s="217"/>
      <c r="PJG1" s="217"/>
      <c r="PJH1" s="217"/>
      <c r="PJI1" s="217"/>
      <c r="PJJ1" s="217"/>
      <c r="PJK1" s="217"/>
      <c r="PJL1" s="217"/>
      <c r="PJM1" s="217"/>
      <c r="PJN1" s="217"/>
      <c r="PJO1" s="217"/>
      <c r="PJP1" s="217"/>
      <c r="PJQ1" s="217"/>
      <c r="PJR1" s="217"/>
      <c r="PJS1" s="217"/>
      <c r="PJT1" s="217"/>
      <c r="PJU1" s="217"/>
      <c r="PJV1" s="217"/>
      <c r="PJW1" s="217"/>
      <c r="PJX1" s="217"/>
      <c r="PJY1" s="217"/>
      <c r="PJZ1" s="217"/>
      <c r="PKA1" s="217"/>
      <c r="PKB1" s="217"/>
      <c r="PKC1" s="217"/>
      <c r="PKD1" s="217"/>
      <c r="PKE1" s="217"/>
      <c r="PKF1" s="217"/>
      <c r="PKG1" s="217"/>
      <c r="PKH1" s="217"/>
      <c r="PKI1" s="217"/>
      <c r="PKJ1" s="217"/>
      <c r="PKK1" s="217"/>
      <c r="PKL1" s="217"/>
      <c r="PKM1" s="217"/>
      <c r="PKN1" s="217"/>
      <c r="PKO1" s="217"/>
      <c r="PKP1" s="217"/>
      <c r="PKQ1" s="217"/>
      <c r="PKR1" s="217"/>
      <c r="PKS1" s="217"/>
      <c r="PKT1" s="217"/>
      <c r="PKU1" s="217"/>
      <c r="PKV1" s="217"/>
      <c r="PKW1" s="217"/>
      <c r="PKX1" s="217"/>
      <c r="PKY1" s="217"/>
      <c r="PKZ1" s="217"/>
      <c r="PLA1" s="217"/>
      <c r="PLB1" s="217"/>
      <c r="PLC1" s="217"/>
      <c r="PLD1" s="217"/>
      <c r="PLE1" s="217"/>
      <c r="PLF1" s="217"/>
      <c r="PLG1" s="217"/>
      <c r="PLH1" s="217"/>
      <c r="PLI1" s="217"/>
      <c r="PLJ1" s="217"/>
      <c r="PLK1" s="217"/>
      <c r="PLL1" s="217"/>
      <c r="PLM1" s="217"/>
      <c r="PLN1" s="217"/>
      <c r="PLO1" s="217"/>
      <c r="PLP1" s="217"/>
      <c r="PLQ1" s="217"/>
      <c r="PLR1" s="217"/>
      <c r="PLS1" s="217"/>
      <c r="PLT1" s="217"/>
      <c r="PLU1" s="217"/>
      <c r="PLV1" s="217"/>
      <c r="PLW1" s="217"/>
      <c r="PLX1" s="217"/>
      <c r="PLY1" s="217"/>
      <c r="PLZ1" s="217"/>
      <c r="PMA1" s="217"/>
      <c r="PMB1" s="217"/>
      <c r="PMC1" s="217"/>
      <c r="PMD1" s="217"/>
      <c r="PME1" s="217"/>
      <c r="PMF1" s="217"/>
      <c r="PMG1" s="217"/>
      <c r="PMH1" s="217"/>
      <c r="PMI1" s="217"/>
      <c r="PMJ1" s="217"/>
      <c r="PMK1" s="217"/>
      <c r="PML1" s="217"/>
      <c r="PMM1" s="217"/>
      <c r="PMN1" s="217"/>
      <c r="PMO1" s="217"/>
      <c r="PMP1" s="217"/>
      <c r="PMQ1" s="217"/>
      <c r="PMR1" s="217"/>
      <c r="PMS1" s="217"/>
      <c r="PMT1" s="217"/>
      <c r="PMU1" s="217"/>
      <c r="PMV1" s="217"/>
      <c r="PMW1" s="217"/>
      <c r="PMX1" s="217"/>
      <c r="PMY1" s="217"/>
      <c r="PMZ1" s="217"/>
      <c r="PNA1" s="217"/>
      <c r="PNB1" s="217"/>
      <c r="PNC1" s="217"/>
      <c r="PND1" s="217"/>
      <c r="PNE1" s="217"/>
      <c r="PNF1" s="217"/>
      <c r="PNG1" s="217"/>
      <c r="PNH1" s="217"/>
      <c r="PNI1" s="217"/>
      <c r="PNJ1" s="217"/>
      <c r="PNK1" s="217"/>
      <c r="PNL1" s="217"/>
      <c r="PNM1" s="217"/>
      <c r="PNN1" s="217"/>
      <c r="PNO1" s="217"/>
      <c r="PNP1" s="217"/>
      <c r="PNQ1" s="217"/>
      <c r="PNR1" s="217"/>
      <c r="PNS1" s="217"/>
      <c r="PNT1" s="217"/>
      <c r="PNU1" s="217"/>
      <c r="PNV1" s="217"/>
      <c r="PNW1" s="217"/>
      <c r="PNX1" s="217"/>
      <c r="PNY1" s="217"/>
      <c r="PNZ1" s="217"/>
      <c r="POA1" s="217"/>
      <c r="POB1" s="217"/>
      <c r="POC1" s="217"/>
      <c r="POD1" s="217"/>
      <c r="POE1" s="217"/>
      <c r="POF1" s="217"/>
      <c r="POG1" s="217"/>
      <c r="POH1" s="217"/>
      <c r="POI1" s="217"/>
      <c r="POJ1" s="217"/>
      <c r="POK1" s="217"/>
      <c r="POL1" s="217"/>
      <c r="POM1" s="217"/>
      <c r="PON1" s="217"/>
      <c r="POO1" s="217"/>
      <c r="POP1" s="217"/>
      <c r="POQ1" s="217"/>
      <c r="POR1" s="217"/>
      <c r="POS1" s="217"/>
      <c r="POT1" s="217"/>
      <c r="POU1" s="217"/>
      <c r="POV1" s="217"/>
      <c r="POW1" s="217"/>
      <c r="POX1" s="217"/>
      <c r="POY1" s="217"/>
      <c r="POZ1" s="217"/>
      <c r="PPA1" s="217"/>
      <c r="PPB1" s="217"/>
      <c r="PPC1" s="217"/>
      <c r="PPD1" s="217"/>
      <c r="PPE1" s="217"/>
      <c r="PPF1" s="217"/>
      <c r="PPG1" s="217"/>
      <c r="PPH1" s="217"/>
      <c r="PPI1" s="217"/>
      <c r="PPJ1" s="217"/>
      <c r="PPK1" s="217"/>
      <c r="PPL1" s="217"/>
      <c r="PPM1" s="217"/>
      <c r="PPN1" s="217"/>
      <c r="PPO1" s="217"/>
      <c r="PPP1" s="217"/>
      <c r="PPQ1" s="217"/>
      <c r="PPR1" s="217"/>
      <c r="PPS1" s="217"/>
      <c r="PPT1" s="217"/>
      <c r="PPU1" s="217"/>
      <c r="PPV1" s="217"/>
      <c r="PPW1" s="217"/>
      <c r="PPX1" s="217"/>
      <c r="PPY1" s="217"/>
      <c r="PPZ1" s="217"/>
      <c r="PQA1" s="217"/>
      <c r="PQB1" s="217"/>
      <c r="PQC1" s="217"/>
      <c r="PQD1" s="217"/>
      <c r="PQE1" s="217"/>
      <c r="PQF1" s="217"/>
      <c r="PQG1" s="217"/>
      <c r="PQH1" s="217"/>
      <c r="PQI1" s="217"/>
      <c r="PQJ1" s="217"/>
      <c r="PQK1" s="217"/>
      <c r="PQL1" s="217"/>
      <c r="PQM1" s="217"/>
      <c r="PQN1" s="217"/>
      <c r="PQO1" s="217"/>
      <c r="PQP1" s="217"/>
      <c r="PQQ1" s="217"/>
      <c r="PQR1" s="217"/>
      <c r="PQS1" s="217"/>
      <c r="PQT1" s="217"/>
      <c r="PQU1" s="217"/>
      <c r="PQV1" s="217"/>
      <c r="PQW1" s="217"/>
      <c r="PQX1" s="217"/>
      <c r="PQY1" s="217"/>
      <c r="PQZ1" s="217"/>
      <c r="PRA1" s="217"/>
      <c r="PRB1" s="217"/>
      <c r="PRC1" s="217"/>
      <c r="PRD1" s="217"/>
      <c r="PRE1" s="217"/>
      <c r="PRF1" s="217"/>
      <c r="PRG1" s="217"/>
      <c r="PRH1" s="217"/>
      <c r="PRI1" s="217"/>
      <c r="PRJ1" s="217"/>
      <c r="PRK1" s="217"/>
      <c r="PRL1" s="217"/>
      <c r="PRM1" s="217"/>
      <c r="PRN1" s="217"/>
      <c r="PRO1" s="217"/>
      <c r="PRP1" s="217"/>
      <c r="PRQ1" s="217"/>
      <c r="PRR1" s="217"/>
      <c r="PRS1" s="217"/>
      <c r="PRT1" s="217"/>
      <c r="PRU1" s="217"/>
      <c r="PRV1" s="217"/>
      <c r="PRW1" s="217"/>
      <c r="PRX1" s="217"/>
      <c r="PRY1" s="217"/>
      <c r="PRZ1" s="217"/>
      <c r="PSA1" s="217"/>
      <c r="PSB1" s="217"/>
      <c r="PSC1" s="217"/>
      <c r="PSD1" s="217"/>
      <c r="PSE1" s="217"/>
      <c r="PSF1" s="217"/>
      <c r="PSG1" s="217"/>
      <c r="PSH1" s="217"/>
      <c r="PSI1" s="217"/>
      <c r="PSJ1" s="217"/>
      <c r="PSK1" s="217"/>
      <c r="PSL1" s="217"/>
      <c r="PSM1" s="217"/>
      <c r="PSN1" s="217"/>
      <c r="PSO1" s="217"/>
      <c r="PSP1" s="217"/>
      <c r="PSQ1" s="217"/>
      <c r="PSR1" s="217"/>
      <c r="PSS1" s="217"/>
      <c r="PST1" s="217"/>
      <c r="PSU1" s="217"/>
      <c r="PSV1" s="217"/>
      <c r="PSW1" s="217"/>
      <c r="PSX1" s="217"/>
      <c r="PSY1" s="217"/>
      <c r="PSZ1" s="217"/>
      <c r="PTA1" s="217"/>
      <c r="PTB1" s="217"/>
      <c r="PTC1" s="217"/>
      <c r="PTD1" s="217"/>
      <c r="PTE1" s="217"/>
      <c r="PTF1" s="217"/>
      <c r="PTG1" s="217"/>
      <c r="PTH1" s="217"/>
      <c r="PTI1" s="217"/>
      <c r="PTJ1" s="217"/>
      <c r="PTK1" s="217"/>
      <c r="PTL1" s="217"/>
      <c r="PTM1" s="217"/>
      <c r="PTN1" s="217"/>
      <c r="PTO1" s="217"/>
      <c r="PTP1" s="217"/>
      <c r="PTQ1" s="217"/>
      <c r="PTR1" s="217"/>
      <c r="PTS1" s="217"/>
      <c r="PTT1" s="217"/>
      <c r="PTU1" s="217"/>
      <c r="PTV1" s="217"/>
      <c r="PTW1" s="217"/>
      <c r="PTX1" s="217"/>
      <c r="PTY1" s="217"/>
      <c r="PTZ1" s="217"/>
      <c r="PUA1" s="217"/>
      <c r="PUB1" s="217"/>
      <c r="PUC1" s="217"/>
      <c r="PUD1" s="217"/>
      <c r="PUE1" s="217"/>
      <c r="PUF1" s="217"/>
      <c r="PUG1" s="217"/>
      <c r="PUH1" s="217"/>
      <c r="PUI1" s="217"/>
      <c r="PUJ1" s="217"/>
      <c r="PUK1" s="217"/>
      <c r="PUL1" s="217"/>
      <c r="PUM1" s="217"/>
      <c r="PUN1" s="217"/>
      <c r="PUO1" s="217"/>
      <c r="PUP1" s="217"/>
      <c r="PUQ1" s="217"/>
      <c r="PUR1" s="217"/>
      <c r="PUS1" s="217"/>
      <c r="PUT1" s="217"/>
      <c r="PUU1" s="217"/>
      <c r="PUV1" s="217"/>
      <c r="PUW1" s="217"/>
      <c r="PUX1" s="217"/>
      <c r="PUY1" s="217"/>
      <c r="PUZ1" s="217"/>
      <c r="PVA1" s="217"/>
      <c r="PVB1" s="217"/>
      <c r="PVC1" s="217"/>
      <c r="PVD1" s="217"/>
      <c r="PVE1" s="217"/>
      <c r="PVF1" s="217"/>
      <c r="PVG1" s="217"/>
      <c r="PVH1" s="217"/>
      <c r="PVI1" s="217"/>
      <c r="PVJ1" s="217"/>
      <c r="PVK1" s="217"/>
      <c r="PVL1" s="217"/>
      <c r="PVM1" s="217"/>
      <c r="PVN1" s="217"/>
      <c r="PVO1" s="217"/>
      <c r="PVP1" s="217"/>
      <c r="PVQ1" s="217"/>
      <c r="PVR1" s="217"/>
      <c r="PVS1" s="217"/>
      <c r="PVT1" s="217"/>
      <c r="PVU1" s="217"/>
      <c r="PVV1" s="217"/>
      <c r="PVW1" s="217"/>
      <c r="PVX1" s="217"/>
      <c r="PVY1" s="217"/>
      <c r="PVZ1" s="217"/>
      <c r="PWA1" s="217"/>
      <c r="PWB1" s="217"/>
      <c r="PWC1" s="217"/>
      <c r="PWD1" s="217"/>
      <c r="PWE1" s="217"/>
      <c r="PWF1" s="217"/>
      <c r="PWG1" s="217"/>
      <c r="PWH1" s="217"/>
      <c r="PWI1" s="217"/>
      <c r="PWJ1" s="217"/>
      <c r="PWK1" s="217"/>
      <c r="PWL1" s="217"/>
      <c r="PWM1" s="217"/>
      <c r="PWN1" s="217"/>
      <c r="PWO1" s="217"/>
      <c r="PWP1" s="217"/>
      <c r="PWQ1" s="217"/>
      <c r="PWR1" s="217"/>
      <c r="PWS1" s="217"/>
      <c r="PWT1" s="217"/>
      <c r="PWU1" s="217"/>
      <c r="PWV1" s="217"/>
      <c r="PWW1" s="217"/>
      <c r="PWX1" s="217"/>
      <c r="PWY1" s="217"/>
      <c r="PWZ1" s="217"/>
      <c r="PXA1" s="217"/>
      <c r="PXB1" s="217"/>
      <c r="PXC1" s="217"/>
      <c r="PXD1" s="217"/>
      <c r="PXE1" s="217"/>
      <c r="PXF1" s="217"/>
      <c r="PXG1" s="217"/>
      <c r="PXH1" s="217"/>
      <c r="PXI1" s="217"/>
      <c r="PXJ1" s="217"/>
      <c r="PXK1" s="217"/>
      <c r="PXL1" s="217"/>
      <c r="PXM1" s="217"/>
      <c r="PXN1" s="217"/>
      <c r="PXO1" s="217"/>
      <c r="PXP1" s="217"/>
      <c r="PXQ1" s="217"/>
      <c r="PXR1" s="217"/>
      <c r="PXS1" s="217"/>
      <c r="PXT1" s="217"/>
      <c r="PXU1" s="217"/>
      <c r="PXV1" s="217"/>
      <c r="PXW1" s="217"/>
      <c r="PXX1" s="217"/>
      <c r="PXY1" s="217"/>
      <c r="PXZ1" s="217"/>
      <c r="PYA1" s="217"/>
      <c r="PYB1" s="217"/>
      <c r="PYC1" s="217"/>
      <c r="PYD1" s="217"/>
      <c r="PYE1" s="217"/>
      <c r="PYF1" s="217"/>
      <c r="PYG1" s="217"/>
      <c r="PYH1" s="217"/>
      <c r="PYI1" s="217"/>
      <c r="PYJ1" s="217"/>
      <c r="PYK1" s="217"/>
      <c r="PYL1" s="217"/>
      <c r="PYM1" s="217"/>
      <c r="PYN1" s="217"/>
      <c r="PYO1" s="217"/>
      <c r="PYP1" s="217"/>
      <c r="PYQ1" s="217"/>
      <c r="PYR1" s="217"/>
      <c r="PYS1" s="217"/>
      <c r="PYT1" s="217"/>
      <c r="PYU1" s="217"/>
      <c r="PYV1" s="217"/>
      <c r="PYW1" s="217"/>
      <c r="PYX1" s="217"/>
      <c r="PYY1" s="217"/>
      <c r="PYZ1" s="217"/>
      <c r="PZA1" s="217"/>
      <c r="PZB1" s="217"/>
      <c r="PZC1" s="217"/>
      <c r="PZD1" s="217"/>
      <c r="PZE1" s="217"/>
      <c r="PZF1" s="217"/>
      <c r="PZG1" s="217"/>
      <c r="PZH1" s="217"/>
      <c r="PZI1" s="217"/>
      <c r="PZJ1" s="217"/>
      <c r="PZK1" s="217"/>
      <c r="PZL1" s="217"/>
      <c r="PZM1" s="217"/>
      <c r="PZN1" s="217"/>
      <c r="PZO1" s="217"/>
      <c r="PZP1" s="217"/>
      <c r="PZQ1" s="217"/>
      <c r="PZR1" s="217"/>
      <c r="PZS1" s="217"/>
      <c r="PZT1" s="217"/>
      <c r="PZU1" s="217"/>
      <c r="PZV1" s="217"/>
      <c r="PZW1" s="217"/>
      <c r="PZX1" s="217"/>
      <c r="PZY1" s="217"/>
      <c r="PZZ1" s="217"/>
      <c r="QAA1" s="217"/>
      <c r="QAB1" s="217"/>
      <c r="QAC1" s="217"/>
      <c r="QAD1" s="217"/>
      <c r="QAE1" s="217"/>
      <c r="QAF1" s="217"/>
      <c r="QAG1" s="217"/>
      <c r="QAH1" s="217"/>
      <c r="QAI1" s="217"/>
      <c r="QAJ1" s="217"/>
      <c r="QAK1" s="217"/>
      <c r="QAL1" s="217"/>
      <c r="QAM1" s="217"/>
      <c r="QAN1" s="217"/>
      <c r="QAO1" s="217"/>
      <c r="QAP1" s="217"/>
      <c r="QAQ1" s="217"/>
      <c r="QAR1" s="217"/>
      <c r="QAS1" s="217"/>
      <c r="QAT1" s="217"/>
      <c r="QAU1" s="217"/>
      <c r="QAV1" s="217"/>
      <c r="QAW1" s="217"/>
      <c r="QAX1" s="217"/>
      <c r="QAY1" s="217"/>
      <c r="QAZ1" s="217"/>
      <c r="QBA1" s="217"/>
      <c r="QBB1" s="217"/>
      <c r="QBC1" s="217"/>
      <c r="QBD1" s="217"/>
      <c r="QBE1" s="217"/>
      <c r="QBF1" s="217"/>
      <c r="QBG1" s="217"/>
      <c r="QBH1" s="217"/>
      <c r="QBI1" s="217"/>
      <c r="QBJ1" s="217"/>
      <c r="QBK1" s="217"/>
      <c r="QBL1" s="217"/>
      <c r="QBM1" s="217"/>
      <c r="QBN1" s="217"/>
      <c r="QBO1" s="217"/>
      <c r="QBP1" s="217"/>
      <c r="QBQ1" s="217"/>
      <c r="QBR1" s="217"/>
      <c r="QBS1" s="217"/>
      <c r="QBT1" s="217"/>
      <c r="QBU1" s="217"/>
      <c r="QBV1" s="217"/>
      <c r="QBW1" s="217"/>
      <c r="QBX1" s="217"/>
      <c r="QBY1" s="217"/>
      <c r="QBZ1" s="217"/>
      <c r="QCA1" s="217"/>
      <c r="QCB1" s="217"/>
      <c r="QCC1" s="217"/>
      <c r="QCD1" s="217"/>
      <c r="QCE1" s="217"/>
      <c r="QCF1" s="217"/>
      <c r="QCG1" s="217"/>
      <c r="QCH1" s="217"/>
      <c r="QCI1" s="217"/>
      <c r="QCJ1" s="217"/>
      <c r="QCK1" s="217"/>
      <c r="QCL1" s="217"/>
      <c r="QCM1" s="217"/>
      <c r="QCN1" s="217"/>
      <c r="QCO1" s="217"/>
      <c r="QCP1" s="217"/>
      <c r="QCQ1" s="217"/>
      <c r="QCR1" s="217"/>
      <c r="QCS1" s="217"/>
      <c r="QCT1" s="217"/>
      <c r="QCU1" s="217"/>
      <c r="QCV1" s="217"/>
      <c r="QCW1" s="217"/>
      <c r="QCX1" s="217"/>
      <c r="QCY1" s="217"/>
      <c r="QCZ1" s="217"/>
      <c r="QDA1" s="217"/>
      <c r="QDB1" s="217"/>
      <c r="QDC1" s="217"/>
      <c r="QDD1" s="217"/>
      <c r="QDE1" s="217"/>
      <c r="QDF1" s="217"/>
      <c r="QDG1" s="217"/>
      <c r="QDH1" s="217"/>
      <c r="QDI1" s="217"/>
      <c r="QDJ1" s="217"/>
      <c r="QDK1" s="217"/>
      <c r="QDL1" s="217"/>
      <c r="QDM1" s="217"/>
      <c r="QDN1" s="217"/>
      <c r="QDO1" s="217"/>
      <c r="QDP1" s="217"/>
      <c r="QDQ1" s="217"/>
      <c r="QDR1" s="217"/>
      <c r="QDS1" s="217"/>
      <c r="QDT1" s="217"/>
      <c r="QDU1" s="217"/>
      <c r="QDV1" s="217"/>
      <c r="QDW1" s="217"/>
      <c r="QDX1" s="217"/>
      <c r="QDY1" s="217"/>
      <c r="QDZ1" s="217"/>
      <c r="QEA1" s="217"/>
      <c r="QEB1" s="217"/>
      <c r="QEC1" s="217"/>
      <c r="QED1" s="217"/>
      <c r="QEE1" s="217"/>
      <c r="QEF1" s="217"/>
      <c r="QEG1" s="217"/>
      <c r="QEH1" s="217"/>
      <c r="QEI1" s="217"/>
      <c r="QEJ1" s="217"/>
      <c r="QEK1" s="217"/>
      <c r="QEL1" s="217"/>
      <c r="QEM1" s="217"/>
      <c r="QEN1" s="217"/>
      <c r="QEO1" s="217"/>
      <c r="QEP1" s="217"/>
      <c r="QEQ1" s="217"/>
      <c r="QER1" s="217"/>
      <c r="QES1" s="217"/>
      <c r="QET1" s="217"/>
      <c r="QEU1" s="217"/>
      <c r="QEV1" s="217"/>
      <c r="QEW1" s="217"/>
      <c r="QEX1" s="217"/>
      <c r="QEY1" s="217"/>
      <c r="QEZ1" s="217"/>
      <c r="QFA1" s="217"/>
      <c r="QFB1" s="217"/>
      <c r="QFC1" s="217"/>
      <c r="QFD1" s="217"/>
      <c r="QFE1" s="217"/>
      <c r="QFF1" s="217"/>
      <c r="QFG1" s="217"/>
      <c r="QFH1" s="217"/>
      <c r="QFI1" s="217"/>
      <c r="QFJ1" s="217"/>
      <c r="QFK1" s="217"/>
      <c r="QFL1" s="217"/>
      <c r="QFM1" s="217"/>
      <c r="QFN1" s="217"/>
      <c r="QFO1" s="217"/>
      <c r="QFP1" s="217"/>
      <c r="QFQ1" s="217"/>
      <c r="QFR1" s="217"/>
      <c r="QFS1" s="217"/>
      <c r="QFT1" s="217"/>
      <c r="QFU1" s="217"/>
      <c r="QFV1" s="217"/>
      <c r="QFW1" s="217"/>
      <c r="QFX1" s="217"/>
      <c r="QFY1" s="217"/>
      <c r="QFZ1" s="217"/>
      <c r="QGA1" s="217"/>
      <c r="QGB1" s="217"/>
      <c r="QGC1" s="217"/>
      <c r="QGD1" s="217"/>
      <c r="QGE1" s="217"/>
      <c r="QGF1" s="217"/>
      <c r="QGG1" s="217"/>
      <c r="QGH1" s="217"/>
      <c r="QGI1" s="217"/>
      <c r="QGJ1" s="217"/>
      <c r="QGK1" s="217"/>
      <c r="QGL1" s="217"/>
      <c r="QGM1" s="217"/>
      <c r="QGN1" s="217"/>
      <c r="QGO1" s="217"/>
      <c r="QGP1" s="217"/>
      <c r="QGQ1" s="217"/>
      <c r="QGR1" s="217"/>
      <c r="QGS1" s="217"/>
      <c r="QGT1" s="217"/>
      <c r="QGU1" s="217"/>
      <c r="QGV1" s="217"/>
      <c r="QGW1" s="217"/>
      <c r="QGX1" s="217"/>
      <c r="QGY1" s="217"/>
      <c r="QGZ1" s="217"/>
      <c r="QHA1" s="217"/>
      <c r="QHB1" s="217"/>
      <c r="QHC1" s="217"/>
      <c r="QHD1" s="217"/>
      <c r="QHE1" s="217"/>
      <c r="QHF1" s="217"/>
      <c r="QHG1" s="217"/>
      <c r="QHH1" s="217"/>
      <c r="QHI1" s="217"/>
      <c r="QHJ1" s="217"/>
      <c r="QHK1" s="217"/>
      <c r="QHL1" s="217"/>
      <c r="QHM1" s="217"/>
      <c r="QHN1" s="217"/>
      <c r="QHO1" s="217"/>
      <c r="QHP1" s="217"/>
      <c r="QHQ1" s="217"/>
      <c r="QHR1" s="217"/>
      <c r="QHS1" s="217"/>
      <c r="QHT1" s="217"/>
      <c r="QHU1" s="217"/>
      <c r="QHV1" s="217"/>
      <c r="QHW1" s="217"/>
      <c r="QHX1" s="217"/>
      <c r="QHY1" s="217"/>
      <c r="QHZ1" s="217"/>
      <c r="QIA1" s="217"/>
      <c r="QIB1" s="217"/>
      <c r="QIC1" s="217"/>
      <c r="QID1" s="217"/>
      <c r="QIE1" s="217"/>
      <c r="QIF1" s="217"/>
      <c r="QIG1" s="217"/>
      <c r="QIH1" s="217"/>
      <c r="QII1" s="217"/>
      <c r="QIJ1" s="217"/>
      <c r="QIK1" s="217"/>
      <c r="QIL1" s="217"/>
      <c r="QIM1" s="217"/>
      <c r="QIN1" s="217"/>
      <c r="QIO1" s="217"/>
      <c r="QIP1" s="217"/>
      <c r="QIQ1" s="217"/>
      <c r="QIR1" s="217"/>
      <c r="QIS1" s="217"/>
      <c r="QIT1" s="217"/>
      <c r="QIU1" s="217"/>
      <c r="QIV1" s="217"/>
      <c r="QIW1" s="217"/>
      <c r="QIX1" s="217"/>
      <c r="QIY1" s="217"/>
      <c r="QIZ1" s="217"/>
      <c r="QJA1" s="217"/>
      <c r="QJB1" s="217"/>
      <c r="QJC1" s="217"/>
      <c r="QJD1" s="217"/>
      <c r="QJE1" s="217"/>
      <c r="QJF1" s="217"/>
      <c r="QJG1" s="217"/>
      <c r="QJH1" s="217"/>
      <c r="QJI1" s="217"/>
      <c r="QJJ1" s="217"/>
      <c r="QJK1" s="217"/>
      <c r="QJL1" s="217"/>
      <c r="QJM1" s="217"/>
      <c r="QJN1" s="217"/>
      <c r="QJO1" s="217"/>
      <c r="QJP1" s="217"/>
      <c r="QJQ1" s="217"/>
      <c r="QJR1" s="217"/>
      <c r="QJS1" s="217"/>
      <c r="QJT1" s="217"/>
      <c r="QJU1" s="217"/>
      <c r="QJV1" s="217"/>
      <c r="QJW1" s="217"/>
      <c r="QJX1" s="217"/>
      <c r="QJY1" s="217"/>
      <c r="QJZ1" s="217"/>
      <c r="QKA1" s="217"/>
      <c r="QKB1" s="217"/>
      <c r="QKC1" s="217"/>
      <c r="QKD1" s="217"/>
      <c r="QKE1" s="217"/>
      <c r="QKF1" s="217"/>
      <c r="QKG1" s="217"/>
      <c r="QKH1" s="217"/>
      <c r="QKI1" s="217"/>
      <c r="QKJ1" s="217"/>
      <c r="QKK1" s="217"/>
      <c r="QKL1" s="217"/>
      <c r="QKM1" s="217"/>
      <c r="QKN1" s="217"/>
      <c r="QKO1" s="217"/>
      <c r="QKP1" s="217"/>
      <c r="QKQ1" s="217"/>
      <c r="QKR1" s="217"/>
      <c r="QKS1" s="217"/>
      <c r="QKT1" s="217"/>
      <c r="QKU1" s="217"/>
      <c r="QKV1" s="217"/>
      <c r="QKW1" s="217"/>
      <c r="QKX1" s="217"/>
      <c r="QKY1" s="217"/>
      <c r="QKZ1" s="217"/>
      <c r="QLA1" s="217"/>
      <c r="QLB1" s="217"/>
      <c r="QLC1" s="217"/>
      <c r="QLD1" s="217"/>
      <c r="QLE1" s="217"/>
      <c r="QLF1" s="217"/>
      <c r="QLG1" s="217"/>
      <c r="QLH1" s="217"/>
      <c r="QLI1" s="217"/>
      <c r="QLJ1" s="217"/>
      <c r="QLK1" s="217"/>
      <c r="QLL1" s="217"/>
      <c r="QLM1" s="217"/>
      <c r="QLN1" s="217"/>
      <c r="QLO1" s="217"/>
      <c r="QLP1" s="217"/>
      <c r="QLQ1" s="217"/>
      <c r="QLR1" s="217"/>
      <c r="QLS1" s="217"/>
      <c r="QLT1" s="217"/>
      <c r="QLU1" s="217"/>
      <c r="QLV1" s="217"/>
      <c r="QLW1" s="217"/>
      <c r="QLX1" s="217"/>
      <c r="QLY1" s="217"/>
      <c r="QLZ1" s="217"/>
      <c r="QMA1" s="217"/>
      <c r="QMB1" s="217"/>
      <c r="QMC1" s="217"/>
      <c r="QMD1" s="217"/>
      <c r="QME1" s="217"/>
      <c r="QMF1" s="217"/>
      <c r="QMG1" s="217"/>
      <c r="QMH1" s="217"/>
      <c r="QMI1" s="217"/>
      <c r="QMJ1" s="217"/>
      <c r="QMK1" s="217"/>
      <c r="QML1" s="217"/>
      <c r="QMM1" s="217"/>
      <c r="QMN1" s="217"/>
      <c r="QMO1" s="217"/>
      <c r="QMP1" s="217"/>
      <c r="QMQ1" s="217"/>
      <c r="QMR1" s="217"/>
      <c r="QMS1" s="217"/>
      <c r="QMT1" s="217"/>
      <c r="QMU1" s="217"/>
      <c r="QMV1" s="217"/>
      <c r="QMW1" s="217"/>
      <c r="QMX1" s="217"/>
      <c r="QMY1" s="217"/>
      <c r="QMZ1" s="217"/>
      <c r="QNA1" s="217"/>
      <c r="QNB1" s="217"/>
      <c r="QNC1" s="217"/>
      <c r="QND1" s="217"/>
      <c r="QNE1" s="217"/>
      <c r="QNF1" s="217"/>
      <c r="QNG1" s="217"/>
      <c r="QNH1" s="217"/>
      <c r="QNI1" s="217"/>
      <c r="QNJ1" s="217"/>
      <c r="QNK1" s="217"/>
      <c r="QNL1" s="217"/>
      <c r="QNM1" s="217"/>
      <c r="QNN1" s="217"/>
      <c r="QNO1" s="217"/>
      <c r="QNP1" s="217"/>
      <c r="QNQ1" s="217"/>
      <c r="QNR1" s="217"/>
      <c r="QNS1" s="217"/>
      <c r="QNT1" s="217"/>
      <c r="QNU1" s="217"/>
      <c r="QNV1" s="217"/>
      <c r="QNW1" s="217"/>
      <c r="QNX1" s="217"/>
      <c r="QNY1" s="217"/>
      <c r="QNZ1" s="217"/>
      <c r="QOA1" s="217"/>
      <c r="QOB1" s="217"/>
      <c r="QOC1" s="217"/>
      <c r="QOD1" s="217"/>
      <c r="QOE1" s="217"/>
      <c r="QOF1" s="217"/>
      <c r="QOG1" s="217"/>
      <c r="QOH1" s="217"/>
      <c r="QOI1" s="217"/>
      <c r="QOJ1" s="217"/>
      <c r="QOK1" s="217"/>
      <c r="QOL1" s="217"/>
      <c r="QOM1" s="217"/>
      <c r="QON1" s="217"/>
      <c r="QOO1" s="217"/>
      <c r="QOP1" s="217"/>
      <c r="QOQ1" s="217"/>
      <c r="QOR1" s="217"/>
      <c r="QOS1" s="217"/>
      <c r="QOT1" s="217"/>
      <c r="QOU1" s="217"/>
      <c r="QOV1" s="217"/>
      <c r="QOW1" s="217"/>
      <c r="QOX1" s="217"/>
      <c r="QOY1" s="217"/>
      <c r="QOZ1" s="217"/>
      <c r="QPA1" s="217"/>
      <c r="QPB1" s="217"/>
      <c r="QPC1" s="217"/>
      <c r="QPD1" s="217"/>
      <c r="QPE1" s="217"/>
      <c r="QPF1" s="217"/>
      <c r="QPG1" s="217"/>
      <c r="QPH1" s="217"/>
      <c r="QPI1" s="217"/>
      <c r="QPJ1" s="217"/>
      <c r="QPK1" s="217"/>
      <c r="QPL1" s="217"/>
      <c r="QPM1" s="217"/>
      <c r="QPN1" s="217"/>
      <c r="QPO1" s="217"/>
      <c r="QPP1" s="217"/>
      <c r="QPQ1" s="217"/>
      <c r="QPR1" s="217"/>
      <c r="QPS1" s="217"/>
      <c r="QPT1" s="217"/>
      <c r="QPU1" s="217"/>
      <c r="QPV1" s="217"/>
      <c r="QPW1" s="217"/>
      <c r="QPX1" s="217"/>
      <c r="QPY1" s="217"/>
      <c r="QPZ1" s="217"/>
      <c r="QQA1" s="217"/>
      <c r="QQB1" s="217"/>
      <c r="QQC1" s="217"/>
      <c r="QQD1" s="217"/>
      <c r="QQE1" s="217"/>
      <c r="QQF1" s="217"/>
      <c r="QQG1" s="217"/>
      <c r="QQH1" s="217"/>
      <c r="QQI1" s="217"/>
      <c r="QQJ1" s="217"/>
      <c r="QQK1" s="217"/>
      <c r="QQL1" s="217"/>
      <c r="QQM1" s="217"/>
      <c r="QQN1" s="217"/>
      <c r="QQO1" s="217"/>
      <c r="QQP1" s="217"/>
      <c r="QQQ1" s="217"/>
      <c r="QQR1" s="217"/>
      <c r="QQS1" s="217"/>
      <c r="QQT1" s="217"/>
      <c r="QQU1" s="217"/>
      <c r="QQV1" s="217"/>
      <c r="QQW1" s="217"/>
      <c r="QQX1" s="217"/>
      <c r="QQY1" s="217"/>
      <c r="QQZ1" s="217"/>
      <c r="QRA1" s="217"/>
      <c r="QRB1" s="217"/>
      <c r="QRC1" s="217"/>
      <c r="QRD1" s="217"/>
      <c r="QRE1" s="217"/>
      <c r="QRF1" s="217"/>
      <c r="QRG1" s="217"/>
      <c r="QRH1" s="217"/>
      <c r="QRI1" s="217"/>
      <c r="QRJ1" s="217"/>
      <c r="QRK1" s="217"/>
      <c r="QRL1" s="217"/>
      <c r="QRM1" s="217"/>
      <c r="QRN1" s="217"/>
      <c r="QRO1" s="217"/>
      <c r="QRP1" s="217"/>
      <c r="QRQ1" s="217"/>
      <c r="QRR1" s="217"/>
      <c r="QRS1" s="217"/>
      <c r="QRT1" s="217"/>
      <c r="QRU1" s="217"/>
      <c r="QRV1" s="217"/>
      <c r="QRW1" s="217"/>
      <c r="QRX1" s="217"/>
      <c r="QRY1" s="217"/>
      <c r="QRZ1" s="217"/>
      <c r="QSA1" s="217"/>
      <c r="QSB1" s="217"/>
      <c r="QSC1" s="217"/>
      <c r="QSD1" s="217"/>
      <c r="QSE1" s="217"/>
      <c r="QSF1" s="217"/>
      <c r="QSG1" s="217"/>
      <c r="QSH1" s="217"/>
      <c r="QSI1" s="217"/>
      <c r="QSJ1" s="217"/>
      <c r="QSK1" s="217"/>
      <c r="QSL1" s="217"/>
      <c r="QSM1" s="217"/>
      <c r="QSN1" s="217"/>
      <c r="QSO1" s="217"/>
      <c r="QSP1" s="217"/>
      <c r="QSQ1" s="217"/>
      <c r="QSR1" s="217"/>
      <c r="QSS1" s="217"/>
      <c r="QST1" s="217"/>
      <c r="QSU1" s="217"/>
      <c r="QSV1" s="217"/>
      <c r="QSW1" s="217"/>
      <c r="QSX1" s="217"/>
      <c r="QSY1" s="217"/>
      <c r="QSZ1" s="217"/>
      <c r="QTA1" s="217"/>
      <c r="QTB1" s="217"/>
      <c r="QTC1" s="217"/>
      <c r="QTD1" s="217"/>
      <c r="QTE1" s="217"/>
      <c r="QTF1" s="217"/>
      <c r="QTG1" s="217"/>
      <c r="QTH1" s="217"/>
      <c r="QTI1" s="217"/>
      <c r="QTJ1" s="217"/>
      <c r="QTK1" s="217"/>
      <c r="QTL1" s="217"/>
      <c r="QTM1" s="217"/>
      <c r="QTN1" s="217"/>
      <c r="QTO1" s="217"/>
      <c r="QTP1" s="217"/>
      <c r="QTQ1" s="217"/>
      <c r="QTR1" s="217"/>
      <c r="QTS1" s="217"/>
      <c r="QTT1" s="217"/>
      <c r="QTU1" s="217"/>
      <c r="QTV1" s="217"/>
      <c r="QTW1" s="217"/>
      <c r="QTX1" s="217"/>
      <c r="QTY1" s="217"/>
      <c r="QTZ1" s="217"/>
      <c r="QUA1" s="217"/>
      <c r="QUB1" s="217"/>
      <c r="QUC1" s="217"/>
      <c r="QUD1" s="217"/>
      <c r="QUE1" s="217"/>
      <c r="QUF1" s="217"/>
      <c r="QUG1" s="217"/>
      <c r="QUH1" s="217"/>
      <c r="QUI1" s="217"/>
      <c r="QUJ1" s="217"/>
      <c r="QUK1" s="217"/>
      <c r="QUL1" s="217"/>
      <c r="QUM1" s="217"/>
      <c r="QUN1" s="217"/>
      <c r="QUO1" s="217"/>
      <c r="QUP1" s="217"/>
      <c r="QUQ1" s="217"/>
      <c r="QUR1" s="217"/>
      <c r="QUS1" s="217"/>
      <c r="QUT1" s="217"/>
      <c r="QUU1" s="217"/>
      <c r="QUV1" s="217"/>
      <c r="QUW1" s="217"/>
      <c r="QUX1" s="217"/>
      <c r="QUY1" s="217"/>
      <c r="QUZ1" s="217"/>
      <c r="QVA1" s="217"/>
      <c r="QVB1" s="217"/>
      <c r="QVC1" s="217"/>
      <c r="QVD1" s="217"/>
      <c r="QVE1" s="217"/>
      <c r="QVF1" s="217"/>
      <c r="QVG1" s="217"/>
      <c r="QVH1" s="217"/>
      <c r="QVI1" s="217"/>
      <c r="QVJ1" s="217"/>
      <c r="QVK1" s="217"/>
      <c r="QVL1" s="217"/>
      <c r="QVM1" s="217"/>
      <c r="QVN1" s="217"/>
      <c r="QVO1" s="217"/>
      <c r="QVP1" s="217"/>
      <c r="QVQ1" s="217"/>
      <c r="QVR1" s="217"/>
      <c r="QVS1" s="217"/>
      <c r="QVT1" s="217"/>
      <c r="QVU1" s="217"/>
      <c r="QVV1" s="217"/>
      <c r="QVW1" s="217"/>
      <c r="QVX1" s="217"/>
      <c r="QVY1" s="217"/>
      <c r="QVZ1" s="217"/>
      <c r="QWA1" s="217"/>
      <c r="QWB1" s="217"/>
      <c r="QWC1" s="217"/>
      <c r="QWD1" s="217"/>
      <c r="QWE1" s="217"/>
      <c r="QWF1" s="217"/>
      <c r="QWG1" s="217"/>
      <c r="QWH1" s="217"/>
      <c r="QWI1" s="217"/>
      <c r="QWJ1" s="217"/>
      <c r="QWK1" s="217"/>
      <c r="QWL1" s="217"/>
      <c r="QWM1" s="217"/>
      <c r="QWN1" s="217"/>
      <c r="QWO1" s="217"/>
      <c r="QWP1" s="217"/>
      <c r="QWQ1" s="217"/>
      <c r="QWR1" s="217"/>
      <c r="QWS1" s="217"/>
      <c r="QWT1" s="217"/>
      <c r="QWU1" s="217"/>
      <c r="QWV1" s="217"/>
      <c r="QWW1" s="217"/>
      <c r="QWX1" s="217"/>
      <c r="QWY1" s="217"/>
      <c r="QWZ1" s="217"/>
      <c r="QXA1" s="217"/>
      <c r="QXB1" s="217"/>
      <c r="QXC1" s="217"/>
      <c r="QXD1" s="217"/>
      <c r="QXE1" s="217"/>
      <c r="QXF1" s="217"/>
      <c r="QXG1" s="217"/>
      <c r="QXH1" s="217"/>
      <c r="QXI1" s="217"/>
      <c r="QXJ1" s="217"/>
      <c r="QXK1" s="217"/>
      <c r="QXL1" s="217"/>
      <c r="QXM1" s="217"/>
      <c r="QXN1" s="217"/>
      <c r="QXO1" s="217"/>
      <c r="QXP1" s="217"/>
      <c r="QXQ1" s="217"/>
      <c r="QXR1" s="217"/>
      <c r="QXS1" s="217"/>
      <c r="QXT1" s="217"/>
      <c r="QXU1" s="217"/>
      <c r="QXV1" s="217"/>
      <c r="QXW1" s="217"/>
      <c r="QXX1" s="217"/>
      <c r="QXY1" s="217"/>
      <c r="QXZ1" s="217"/>
      <c r="QYA1" s="217"/>
      <c r="QYB1" s="217"/>
      <c r="QYC1" s="217"/>
      <c r="QYD1" s="217"/>
      <c r="QYE1" s="217"/>
      <c r="QYF1" s="217"/>
      <c r="QYG1" s="217"/>
      <c r="QYH1" s="217"/>
      <c r="QYI1" s="217"/>
      <c r="QYJ1" s="217"/>
      <c r="QYK1" s="217"/>
      <c r="QYL1" s="217"/>
      <c r="QYM1" s="217"/>
      <c r="QYN1" s="217"/>
      <c r="QYO1" s="217"/>
      <c r="QYP1" s="217"/>
      <c r="QYQ1" s="217"/>
      <c r="QYR1" s="217"/>
      <c r="QYS1" s="217"/>
      <c r="QYT1" s="217"/>
      <c r="QYU1" s="217"/>
      <c r="QYV1" s="217"/>
      <c r="QYW1" s="217"/>
      <c r="QYX1" s="217"/>
      <c r="QYY1" s="217"/>
      <c r="QYZ1" s="217"/>
      <c r="QZA1" s="217"/>
      <c r="QZB1" s="217"/>
      <c r="QZC1" s="217"/>
      <c r="QZD1" s="217"/>
      <c r="QZE1" s="217"/>
      <c r="QZF1" s="217"/>
      <c r="QZG1" s="217"/>
      <c r="QZH1" s="217"/>
      <c r="QZI1" s="217"/>
      <c r="QZJ1" s="217"/>
      <c r="QZK1" s="217"/>
      <c r="QZL1" s="217"/>
      <c r="QZM1" s="217"/>
      <c r="QZN1" s="217"/>
      <c r="QZO1" s="217"/>
      <c r="QZP1" s="217"/>
      <c r="QZQ1" s="217"/>
      <c r="QZR1" s="217"/>
      <c r="QZS1" s="217"/>
      <c r="QZT1" s="217"/>
      <c r="QZU1" s="217"/>
      <c r="QZV1" s="217"/>
      <c r="QZW1" s="217"/>
      <c r="QZX1" s="217"/>
      <c r="QZY1" s="217"/>
      <c r="QZZ1" s="217"/>
      <c r="RAA1" s="217"/>
      <c r="RAB1" s="217"/>
      <c r="RAC1" s="217"/>
      <c r="RAD1" s="217"/>
      <c r="RAE1" s="217"/>
      <c r="RAF1" s="217"/>
      <c r="RAG1" s="217"/>
      <c r="RAH1" s="217"/>
      <c r="RAI1" s="217"/>
      <c r="RAJ1" s="217"/>
      <c r="RAK1" s="217"/>
      <c r="RAL1" s="217"/>
      <c r="RAM1" s="217"/>
      <c r="RAN1" s="217"/>
      <c r="RAO1" s="217"/>
      <c r="RAP1" s="217"/>
      <c r="RAQ1" s="217"/>
      <c r="RAR1" s="217"/>
      <c r="RAS1" s="217"/>
      <c r="RAT1" s="217"/>
      <c r="RAU1" s="217"/>
      <c r="RAV1" s="217"/>
      <c r="RAW1" s="217"/>
      <c r="RAX1" s="217"/>
      <c r="RAY1" s="217"/>
      <c r="RAZ1" s="217"/>
      <c r="RBA1" s="217"/>
      <c r="RBB1" s="217"/>
      <c r="RBC1" s="217"/>
      <c r="RBD1" s="217"/>
      <c r="RBE1" s="217"/>
      <c r="RBF1" s="217"/>
      <c r="RBG1" s="217"/>
      <c r="RBH1" s="217"/>
      <c r="RBI1" s="217"/>
      <c r="RBJ1" s="217"/>
      <c r="RBK1" s="217"/>
      <c r="RBL1" s="217"/>
      <c r="RBM1" s="217"/>
      <c r="RBN1" s="217"/>
      <c r="RBO1" s="217"/>
      <c r="RBP1" s="217"/>
      <c r="RBQ1" s="217"/>
      <c r="RBR1" s="217"/>
      <c r="RBS1" s="217"/>
      <c r="RBT1" s="217"/>
      <c r="RBU1" s="217"/>
      <c r="RBV1" s="217"/>
      <c r="RBW1" s="217"/>
      <c r="RBX1" s="217"/>
      <c r="RBY1" s="217"/>
      <c r="RBZ1" s="217"/>
      <c r="RCA1" s="217"/>
      <c r="RCB1" s="217"/>
      <c r="RCC1" s="217"/>
      <c r="RCD1" s="217"/>
      <c r="RCE1" s="217"/>
      <c r="RCF1" s="217"/>
      <c r="RCG1" s="217"/>
      <c r="RCH1" s="217"/>
      <c r="RCI1" s="217"/>
      <c r="RCJ1" s="217"/>
      <c r="RCK1" s="217"/>
      <c r="RCL1" s="217"/>
      <c r="RCM1" s="217"/>
      <c r="RCN1" s="217"/>
      <c r="RCO1" s="217"/>
      <c r="RCP1" s="217"/>
      <c r="RCQ1" s="217"/>
      <c r="RCR1" s="217"/>
      <c r="RCS1" s="217"/>
      <c r="RCT1" s="217"/>
      <c r="RCU1" s="217"/>
      <c r="RCV1" s="217"/>
      <c r="RCW1" s="217"/>
      <c r="RCX1" s="217"/>
      <c r="RCY1" s="217"/>
      <c r="RCZ1" s="217"/>
      <c r="RDA1" s="217"/>
      <c r="RDB1" s="217"/>
      <c r="RDC1" s="217"/>
      <c r="RDD1" s="217"/>
      <c r="RDE1" s="217"/>
      <c r="RDF1" s="217"/>
      <c r="RDG1" s="217"/>
      <c r="RDH1" s="217"/>
      <c r="RDI1" s="217"/>
      <c r="RDJ1" s="217"/>
      <c r="RDK1" s="217"/>
      <c r="RDL1" s="217"/>
      <c r="RDM1" s="217"/>
      <c r="RDN1" s="217"/>
      <c r="RDO1" s="217"/>
      <c r="RDP1" s="217"/>
      <c r="RDQ1" s="217"/>
      <c r="RDR1" s="217"/>
      <c r="RDS1" s="217"/>
      <c r="RDT1" s="217"/>
      <c r="RDU1" s="217"/>
      <c r="RDV1" s="217"/>
      <c r="RDW1" s="217"/>
      <c r="RDX1" s="217"/>
      <c r="RDY1" s="217"/>
      <c r="RDZ1" s="217"/>
      <c r="REA1" s="217"/>
      <c r="REB1" s="217"/>
      <c r="REC1" s="217"/>
      <c r="RED1" s="217"/>
      <c r="REE1" s="217"/>
      <c r="REF1" s="217"/>
      <c r="REG1" s="217"/>
      <c r="REH1" s="217"/>
      <c r="REI1" s="217"/>
      <c r="REJ1" s="217"/>
      <c r="REK1" s="217"/>
      <c r="REL1" s="217"/>
      <c r="REM1" s="217"/>
      <c r="REN1" s="217"/>
      <c r="REO1" s="217"/>
      <c r="REP1" s="217"/>
      <c r="REQ1" s="217"/>
      <c r="RER1" s="217"/>
      <c r="RES1" s="217"/>
      <c r="RET1" s="217"/>
      <c r="REU1" s="217"/>
      <c r="REV1" s="217"/>
      <c r="REW1" s="217"/>
      <c r="REX1" s="217"/>
      <c r="REY1" s="217"/>
      <c r="REZ1" s="217"/>
      <c r="RFA1" s="217"/>
      <c r="RFB1" s="217"/>
      <c r="RFC1" s="217"/>
      <c r="RFD1" s="217"/>
      <c r="RFE1" s="217"/>
      <c r="RFF1" s="217"/>
      <c r="RFG1" s="217"/>
      <c r="RFH1" s="217"/>
      <c r="RFI1" s="217"/>
      <c r="RFJ1" s="217"/>
      <c r="RFK1" s="217"/>
      <c r="RFL1" s="217"/>
      <c r="RFM1" s="217"/>
      <c r="RFN1" s="217"/>
      <c r="RFO1" s="217"/>
      <c r="RFP1" s="217"/>
      <c r="RFQ1" s="217"/>
      <c r="RFR1" s="217"/>
      <c r="RFS1" s="217"/>
      <c r="RFT1" s="217"/>
      <c r="RFU1" s="217"/>
      <c r="RFV1" s="217"/>
      <c r="RFW1" s="217"/>
      <c r="RFX1" s="217"/>
      <c r="RFY1" s="217"/>
      <c r="RFZ1" s="217"/>
      <c r="RGA1" s="217"/>
      <c r="RGB1" s="217"/>
      <c r="RGC1" s="217"/>
      <c r="RGD1" s="217"/>
      <c r="RGE1" s="217"/>
      <c r="RGF1" s="217"/>
      <c r="RGG1" s="217"/>
      <c r="RGH1" s="217"/>
      <c r="RGI1" s="217"/>
      <c r="RGJ1" s="217"/>
      <c r="RGK1" s="217"/>
      <c r="RGL1" s="217"/>
      <c r="RGM1" s="217"/>
      <c r="RGN1" s="217"/>
      <c r="RGO1" s="217"/>
      <c r="RGP1" s="217"/>
      <c r="RGQ1" s="217"/>
      <c r="RGR1" s="217"/>
      <c r="RGS1" s="217"/>
      <c r="RGT1" s="217"/>
      <c r="RGU1" s="217"/>
      <c r="RGV1" s="217"/>
      <c r="RGW1" s="217"/>
      <c r="RGX1" s="217"/>
      <c r="RGY1" s="217"/>
      <c r="RGZ1" s="217"/>
      <c r="RHA1" s="217"/>
      <c r="RHB1" s="217"/>
      <c r="RHC1" s="217"/>
      <c r="RHD1" s="217"/>
      <c r="RHE1" s="217"/>
      <c r="RHF1" s="217"/>
      <c r="RHG1" s="217"/>
      <c r="RHH1" s="217"/>
      <c r="RHI1" s="217"/>
      <c r="RHJ1" s="217"/>
      <c r="RHK1" s="217"/>
      <c r="RHL1" s="217"/>
      <c r="RHM1" s="217"/>
      <c r="RHN1" s="217"/>
      <c r="RHO1" s="217"/>
      <c r="RHP1" s="217"/>
      <c r="RHQ1" s="217"/>
      <c r="RHR1" s="217"/>
      <c r="RHS1" s="217"/>
      <c r="RHT1" s="217"/>
      <c r="RHU1" s="217"/>
      <c r="RHV1" s="217"/>
      <c r="RHW1" s="217"/>
      <c r="RHX1" s="217"/>
      <c r="RHY1" s="217"/>
      <c r="RHZ1" s="217"/>
      <c r="RIA1" s="217"/>
      <c r="RIB1" s="217"/>
      <c r="RIC1" s="217"/>
      <c r="RID1" s="217"/>
      <c r="RIE1" s="217"/>
      <c r="RIF1" s="217"/>
      <c r="RIG1" s="217"/>
      <c r="RIH1" s="217"/>
      <c r="RII1" s="217"/>
      <c r="RIJ1" s="217"/>
      <c r="RIK1" s="217"/>
      <c r="RIL1" s="217"/>
      <c r="RIM1" s="217"/>
      <c r="RIN1" s="217"/>
      <c r="RIO1" s="217"/>
      <c r="RIP1" s="217"/>
      <c r="RIQ1" s="217"/>
      <c r="RIR1" s="217"/>
      <c r="RIS1" s="217"/>
      <c r="RIT1" s="217"/>
      <c r="RIU1" s="217"/>
      <c r="RIV1" s="217"/>
      <c r="RIW1" s="217"/>
      <c r="RIX1" s="217"/>
      <c r="RIY1" s="217"/>
      <c r="RIZ1" s="217"/>
      <c r="RJA1" s="217"/>
      <c r="RJB1" s="217"/>
      <c r="RJC1" s="217"/>
      <c r="RJD1" s="217"/>
      <c r="RJE1" s="217"/>
      <c r="RJF1" s="217"/>
      <c r="RJG1" s="217"/>
      <c r="RJH1" s="217"/>
      <c r="RJI1" s="217"/>
      <c r="RJJ1" s="217"/>
      <c r="RJK1" s="217"/>
      <c r="RJL1" s="217"/>
      <c r="RJM1" s="217"/>
      <c r="RJN1" s="217"/>
      <c r="RJO1" s="217"/>
      <c r="RJP1" s="217"/>
      <c r="RJQ1" s="217"/>
      <c r="RJR1" s="217"/>
      <c r="RJS1" s="217"/>
      <c r="RJT1" s="217"/>
      <c r="RJU1" s="217"/>
      <c r="RJV1" s="217"/>
      <c r="RJW1" s="217"/>
      <c r="RJX1" s="217"/>
      <c r="RJY1" s="217"/>
      <c r="RJZ1" s="217"/>
      <c r="RKA1" s="217"/>
      <c r="RKB1" s="217"/>
      <c r="RKC1" s="217"/>
      <c r="RKD1" s="217"/>
      <c r="RKE1" s="217"/>
      <c r="RKF1" s="217"/>
      <c r="RKG1" s="217"/>
      <c r="RKH1" s="217"/>
      <c r="RKI1" s="217"/>
      <c r="RKJ1" s="217"/>
      <c r="RKK1" s="217"/>
      <c r="RKL1" s="217"/>
      <c r="RKM1" s="217"/>
      <c r="RKN1" s="217"/>
      <c r="RKO1" s="217"/>
      <c r="RKP1" s="217"/>
      <c r="RKQ1" s="217"/>
      <c r="RKR1" s="217"/>
      <c r="RKS1" s="217"/>
      <c r="RKT1" s="217"/>
      <c r="RKU1" s="217"/>
      <c r="RKV1" s="217"/>
      <c r="RKW1" s="217"/>
      <c r="RKX1" s="217"/>
      <c r="RKY1" s="217"/>
      <c r="RKZ1" s="217"/>
      <c r="RLA1" s="217"/>
      <c r="RLB1" s="217"/>
      <c r="RLC1" s="217"/>
      <c r="RLD1" s="217"/>
      <c r="RLE1" s="217"/>
      <c r="RLF1" s="217"/>
      <c r="RLG1" s="217"/>
      <c r="RLH1" s="217"/>
      <c r="RLI1" s="217"/>
      <c r="RLJ1" s="217"/>
      <c r="RLK1" s="217"/>
      <c r="RLL1" s="217"/>
      <c r="RLM1" s="217"/>
      <c r="RLN1" s="217"/>
      <c r="RLO1" s="217"/>
      <c r="RLP1" s="217"/>
      <c r="RLQ1" s="217"/>
      <c r="RLR1" s="217"/>
      <c r="RLS1" s="217"/>
      <c r="RLT1" s="217"/>
      <c r="RLU1" s="217"/>
      <c r="RLV1" s="217"/>
      <c r="RLW1" s="217"/>
      <c r="RLX1" s="217"/>
      <c r="RLY1" s="217"/>
      <c r="RLZ1" s="217"/>
      <c r="RMA1" s="217"/>
      <c r="RMB1" s="217"/>
      <c r="RMC1" s="217"/>
      <c r="RMD1" s="217"/>
      <c r="RME1" s="217"/>
      <c r="RMF1" s="217"/>
      <c r="RMG1" s="217"/>
      <c r="RMH1" s="217"/>
      <c r="RMI1" s="217"/>
      <c r="RMJ1" s="217"/>
      <c r="RMK1" s="217"/>
      <c r="RML1" s="217"/>
      <c r="RMM1" s="217"/>
      <c r="RMN1" s="217"/>
      <c r="RMO1" s="217"/>
      <c r="RMP1" s="217"/>
      <c r="RMQ1" s="217"/>
      <c r="RMR1" s="217"/>
      <c r="RMS1" s="217"/>
      <c r="RMT1" s="217"/>
      <c r="RMU1" s="217"/>
      <c r="RMV1" s="217"/>
      <c r="RMW1" s="217"/>
      <c r="RMX1" s="217"/>
      <c r="RMY1" s="217"/>
      <c r="RMZ1" s="217"/>
      <c r="RNA1" s="217"/>
      <c r="RNB1" s="217"/>
      <c r="RNC1" s="217"/>
      <c r="RND1" s="217"/>
      <c r="RNE1" s="217"/>
      <c r="RNF1" s="217"/>
      <c r="RNG1" s="217"/>
      <c r="RNH1" s="217"/>
      <c r="RNI1" s="217"/>
      <c r="RNJ1" s="217"/>
      <c r="RNK1" s="217"/>
      <c r="RNL1" s="217"/>
      <c r="RNM1" s="217"/>
      <c r="RNN1" s="217"/>
      <c r="RNO1" s="217"/>
      <c r="RNP1" s="217"/>
      <c r="RNQ1" s="217"/>
      <c r="RNR1" s="217"/>
      <c r="RNS1" s="217"/>
      <c r="RNT1" s="217"/>
      <c r="RNU1" s="217"/>
      <c r="RNV1" s="217"/>
      <c r="RNW1" s="217"/>
      <c r="RNX1" s="217"/>
      <c r="RNY1" s="217"/>
      <c r="RNZ1" s="217"/>
      <c r="ROA1" s="217"/>
      <c r="ROB1" s="217"/>
      <c r="ROC1" s="217"/>
      <c r="ROD1" s="217"/>
      <c r="ROE1" s="217"/>
      <c r="ROF1" s="217"/>
      <c r="ROG1" s="217"/>
      <c r="ROH1" s="217"/>
      <c r="ROI1" s="217"/>
      <c r="ROJ1" s="217"/>
      <c r="ROK1" s="217"/>
      <c r="ROL1" s="217"/>
      <c r="ROM1" s="217"/>
      <c r="RON1" s="217"/>
      <c r="ROO1" s="217"/>
      <c r="ROP1" s="217"/>
      <c r="ROQ1" s="217"/>
      <c r="ROR1" s="217"/>
      <c r="ROS1" s="217"/>
      <c r="ROT1" s="217"/>
      <c r="ROU1" s="217"/>
      <c r="ROV1" s="217"/>
      <c r="ROW1" s="217"/>
      <c r="ROX1" s="217"/>
      <c r="ROY1" s="217"/>
      <c r="ROZ1" s="217"/>
      <c r="RPA1" s="217"/>
      <c r="RPB1" s="217"/>
      <c r="RPC1" s="217"/>
      <c r="RPD1" s="217"/>
      <c r="RPE1" s="217"/>
      <c r="RPF1" s="217"/>
      <c r="RPG1" s="217"/>
      <c r="RPH1" s="217"/>
      <c r="RPI1" s="217"/>
      <c r="RPJ1" s="217"/>
      <c r="RPK1" s="217"/>
      <c r="RPL1" s="217"/>
      <c r="RPM1" s="217"/>
      <c r="RPN1" s="217"/>
      <c r="RPO1" s="217"/>
      <c r="RPP1" s="217"/>
      <c r="RPQ1" s="217"/>
      <c r="RPR1" s="217"/>
      <c r="RPS1" s="217"/>
      <c r="RPT1" s="217"/>
      <c r="RPU1" s="217"/>
      <c r="RPV1" s="217"/>
      <c r="RPW1" s="217"/>
      <c r="RPX1" s="217"/>
      <c r="RPY1" s="217"/>
      <c r="RPZ1" s="217"/>
      <c r="RQA1" s="217"/>
      <c r="RQB1" s="217"/>
      <c r="RQC1" s="217"/>
      <c r="RQD1" s="217"/>
      <c r="RQE1" s="217"/>
      <c r="RQF1" s="217"/>
      <c r="RQG1" s="217"/>
      <c r="RQH1" s="217"/>
      <c r="RQI1" s="217"/>
      <c r="RQJ1" s="217"/>
      <c r="RQK1" s="217"/>
      <c r="RQL1" s="217"/>
      <c r="RQM1" s="217"/>
      <c r="RQN1" s="217"/>
      <c r="RQO1" s="217"/>
      <c r="RQP1" s="217"/>
      <c r="RQQ1" s="217"/>
      <c r="RQR1" s="217"/>
      <c r="RQS1" s="217"/>
      <c r="RQT1" s="217"/>
      <c r="RQU1" s="217"/>
      <c r="RQV1" s="217"/>
      <c r="RQW1" s="217"/>
      <c r="RQX1" s="217"/>
      <c r="RQY1" s="217"/>
      <c r="RQZ1" s="217"/>
      <c r="RRA1" s="217"/>
      <c r="RRB1" s="217"/>
      <c r="RRC1" s="217"/>
      <c r="RRD1" s="217"/>
      <c r="RRE1" s="217"/>
      <c r="RRF1" s="217"/>
      <c r="RRG1" s="217"/>
      <c r="RRH1" s="217"/>
      <c r="RRI1" s="217"/>
      <c r="RRJ1" s="217"/>
      <c r="RRK1" s="217"/>
      <c r="RRL1" s="217"/>
      <c r="RRM1" s="217"/>
      <c r="RRN1" s="217"/>
      <c r="RRO1" s="217"/>
      <c r="RRP1" s="217"/>
      <c r="RRQ1" s="217"/>
      <c r="RRR1" s="217"/>
      <c r="RRS1" s="217"/>
      <c r="RRT1" s="217"/>
      <c r="RRU1" s="217"/>
      <c r="RRV1" s="217"/>
      <c r="RRW1" s="217"/>
      <c r="RRX1" s="217"/>
      <c r="RRY1" s="217"/>
      <c r="RRZ1" s="217"/>
      <c r="RSA1" s="217"/>
      <c r="RSB1" s="217"/>
      <c r="RSC1" s="217"/>
      <c r="RSD1" s="217"/>
      <c r="RSE1" s="217"/>
      <c r="RSF1" s="217"/>
      <c r="RSG1" s="217"/>
      <c r="RSH1" s="217"/>
      <c r="RSI1" s="217"/>
      <c r="RSJ1" s="217"/>
      <c r="RSK1" s="217"/>
      <c r="RSL1" s="217"/>
      <c r="RSM1" s="217"/>
      <c r="RSN1" s="217"/>
      <c r="RSO1" s="217"/>
      <c r="RSP1" s="217"/>
      <c r="RSQ1" s="217"/>
      <c r="RSR1" s="217"/>
      <c r="RSS1" s="217"/>
      <c r="RST1" s="217"/>
      <c r="RSU1" s="217"/>
      <c r="RSV1" s="217"/>
      <c r="RSW1" s="217"/>
      <c r="RSX1" s="217"/>
      <c r="RSY1" s="217"/>
      <c r="RSZ1" s="217"/>
      <c r="RTA1" s="217"/>
      <c r="RTB1" s="217"/>
      <c r="RTC1" s="217"/>
      <c r="RTD1" s="217"/>
      <c r="RTE1" s="217"/>
      <c r="RTF1" s="217"/>
      <c r="RTG1" s="217"/>
      <c r="RTH1" s="217"/>
      <c r="RTI1" s="217"/>
      <c r="RTJ1" s="217"/>
      <c r="RTK1" s="217"/>
      <c r="RTL1" s="217"/>
      <c r="RTM1" s="217"/>
      <c r="RTN1" s="217"/>
      <c r="RTO1" s="217"/>
      <c r="RTP1" s="217"/>
      <c r="RTQ1" s="217"/>
      <c r="RTR1" s="217"/>
      <c r="RTS1" s="217"/>
      <c r="RTT1" s="217"/>
      <c r="RTU1" s="217"/>
      <c r="RTV1" s="217"/>
      <c r="RTW1" s="217"/>
      <c r="RTX1" s="217"/>
      <c r="RTY1" s="217"/>
      <c r="RTZ1" s="217"/>
      <c r="RUA1" s="217"/>
      <c r="RUB1" s="217"/>
      <c r="RUC1" s="217"/>
      <c r="RUD1" s="217"/>
      <c r="RUE1" s="217"/>
      <c r="RUF1" s="217"/>
      <c r="RUG1" s="217"/>
      <c r="RUH1" s="217"/>
      <c r="RUI1" s="217"/>
      <c r="RUJ1" s="217"/>
      <c r="RUK1" s="217"/>
      <c r="RUL1" s="217"/>
      <c r="RUM1" s="217"/>
      <c r="RUN1" s="217"/>
      <c r="RUO1" s="217"/>
      <c r="RUP1" s="217"/>
      <c r="RUQ1" s="217"/>
      <c r="RUR1" s="217"/>
      <c r="RUS1" s="217"/>
      <c r="RUT1" s="217"/>
      <c r="RUU1" s="217"/>
      <c r="RUV1" s="217"/>
      <c r="RUW1" s="217"/>
      <c r="RUX1" s="217"/>
      <c r="RUY1" s="217"/>
      <c r="RUZ1" s="217"/>
      <c r="RVA1" s="217"/>
      <c r="RVB1" s="217"/>
      <c r="RVC1" s="217"/>
      <c r="RVD1" s="217"/>
      <c r="RVE1" s="217"/>
      <c r="RVF1" s="217"/>
      <c r="RVG1" s="217"/>
      <c r="RVH1" s="217"/>
      <c r="RVI1" s="217"/>
      <c r="RVJ1" s="217"/>
      <c r="RVK1" s="217"/>
      <c r="RVL1" s="217"/>
      <c r="RVM1" s="217"/>
      <c r="RVN1" s="217"/>
      <c r="RVO1" s="217"/>
      <c r="RVP1" s="217"/>
      <c r="RVQ1" s="217"/>
      <c r="RVR1" s="217"/>
      <c r="RVS1" s="217"/>
      <c r="RVT1" s="217"/>
      <c r="RVU1" s="217"/>
      <c r="RVV1" s="217"/>
      <c r="RVW1" s="217"/>
      <c r="RVX1" s="217"/>
      <c r="RVY1" s="217"/>
      <c r="RVZ1" s="217"/>
      <c r="RWA1" s="217"/>
      <c r="RWB1" s="217"/>
      <c r="RWC1" s="217"/>
      <c r="RWD1" s="217"/>
      <c r="RWE1" s="217"/>
      <c r="RWF1" s="217"/>
      <c r="RWG1" s="217"/>
      <c r="RWH1" s="217"/>
      <c r="RWI1" s="217"/>
      <c r="RWJ1" s="217"/>
      <c r="RWK1" s="217"/>
      <c r="RWL1" s="217"/>
      <c r="RWM1" s="217"/>
      <c r="RWN1" s="217"/>
      <c r="RWO1" s="217"/>
      <c r="RWP1" s="217"/>
      <c r="RWQ1" s="217"/>
      <c r="RWR1" s="217"/>
      <c r="RWS1" s="217"/>
      <c r="RWT1" s="217"/>
      <c r="RWU1" s="217"/>
      <c r="RWV1" s="217"/>
      <c r="RWW1" s="217"/>
      <c r="RWX1" s="217"/>
      <c r="RWY1" s="217"/>
      <c r="RWZ1" s="217"/>
      <c r="RXA1" s="217"/>
      <c r="RXB1" s="217"/>
      <c r="RXC1" s="217"/>
      <c r="RXD1" s="217"/>
      <c r="RXE1" s="217"/>
      <c r="RXF1" s="217"/>
      <c r="RXG1" s="217"/>
      <c r="RXH1" s="217"/>
      <c r="RXI1" s="217"/>
      <c r="RXJ1" s="217"/>
      <c r="RXK1" s="217"/>
      <c r="RXL1" s="217"/>
      <c r="RXM1" s="217"/>
      <c r="RXN1" s="217"/>
      <c r="RXO1" s="217"/>
      <c r="RXP1" s="217"/>
      <c r="RXQ1" s="217"/>
      <c r="RXR1" s="217"/>
      <c r="RXS1" s="217"/>
      <c r="RXT1" s="217"/>
      <c r="RXU1" s="217"/>
      <c r="RXV1" s="217"/>
      <c r="RXW1" s="217"/>
      <c r="RXX1" s="217"/>
      <c r="RXY1" s="217"/>
      <c r="RXZ1" s="217"/>
      <c r="RYA1" s="217"/>
      <c r="RYB1" s="217"/>
      <c r="RYC1" s="217"/>
      <c r="RYD1" s="217"/>
      <c r="RYE1" s="217"/>
      <c r="RYF1" s="217"/>
      <c r="RYG1" s="217"/>
      <c r="RYH1" s="217"/>
      <c r="RYI1" s="217"/>
      <c r="RYJ1" s="217"/>
      <c r="RYK1" s="217"/>
      <c r="RYL1" s="217"/>
      <c r="RYM1" s="217"/>
      <c r="RYN1" s="217"/>
      <c r="RYO1" s="217"/>
      <c r="RYP1" s="217"/>
      <c r="RYQ1" s="217"/>
      <c r="RYR1" s="217"/>
      <c r="RYS1" s="217"/>
      <c r="RYT1" s="217"/>
      <c r="RYU1" s="217"/>
      <c r="RYV1" s="217"/>
      <c r="RYW1" s="217"/>
      <c r="RYX1" s="217"/>
      <c r="RYY1" s="217"/>
      <c r="RYZ1" s="217"/>
      <c r="RZA1" s="217"/>
      <c r="RZB1" s="217"/>
      <c r="RZC1" s="217"/>
      <c r="RZD1" s="217"/>
      <c r="RZE1" s="217"/>
      <c r="RZF1" s="217"/>
      <c r="RZG1" s="217"/>
      <c r="RZH1" s="217"/>
      <c r="RZI1" s="217"/>
      <c r="RZJ1" s="217"/>
      <c r="RZK1" s="217"/>
      <c r="RZL1" s="217"/>
      <c r="RZM1" s="217"/>
      <c r="RZN1" s="217"/>
      <c r="RZO1" s="217"/>
      <c r="RZP1" s="217"/>
      <c r="RZQ1" s="217"/>
      <c r="RZR1" s="217"/>
      <c r="RZS1" s="217"/>
      <c r="RZT1" s="217"/>
      <c r="RZU1" s="217"/>
      <c r="RZV1" s="217"/>
      <c r="RZW1" s="217"/>
      <c r="RZX1" s="217"/>
      <c r="RZY1" s="217"/>
      <c r="RZZ1" s="217"/>
      <c r="SAA1" s="217"/>
      <c r="SAB1" s="217"/>
      <c r="SAC1" s="217"/>
      <c r="SAD1" s="217"/>
      <c r="SAE1" s="217"/>
      <c r="SAF1" s="217"/>
      <c r="SAG1" s="217"/>
      <c r="SAH1" s="217"/>
      <c r="SAI1" s="217"/>
      <c r="SAJ1" s="217"/>
      <c r="SAK1" s="217"/>
      <c r="SAL1" s="217"/>
      <c r="SAM1" s="217"/>
      <c r="SAN1" s="217"/>
      <c r="SAO1" s="217"/>
      <c r="SAP1" s="217"/>
      <c r="SAQ1" s="217"/>
      <c r="SAR1" s="217"/>
      <c r="SAS1" s="217"/>
      <c r="SAT1" s="217"/>
      <c r="SAU1" s="217"/>
      <c r="SAV1" s="217"/>
      <c r="SAW1" s="217"/>
      <c r="SAX1" s="217"/>
      <c r="SAY1" s="217"/>
      <c r="SAZ1" s="217"/>
      <c r="SBA1" s="217"/>
      <c r="SBB1" s="217"/>
      <c r="SBC1" s="217"/>
      <c r="SBD1" s="217"/>
      <c r="SBE1" s="217"/>
      <c r="SBF1" s="217"/>
      <c r="SBG1" s="217"/>
      <c r="SBH1" s="217"/>
      <c r="SBI1" s="217"/>
      <c r="SBJ1" s="217"/>
      <c r="SBK1" s="217"/>
      <c r="SBL1" s="217"/>
      <c r="SBM1" s="217"/>
      <c r="SBN1" s="217"/>
      <c r="SBO1" s="217"/>
      <c r="SBP1" s="217"/>
      <c r="SBQ1" s="217"/>
      <c r="SBR1" s="217"/>
      <c r="SBS1" s="217"/>
      <c r="SBT1" s="217"/>
      <c r="SBU1" s="217"/>
      <c r="SBV1" s="217"/>
      <c r="SBW1" s="217"/>
      <c r="SBX1" s="217"/>
      <c r="SBY1" s="217"/>
      <c r="SBZ1" s="217"/>
      <c r="SCA1" s="217"/>
      <c r="SCB1" s="217"/>
      <c r="SCC1" s="217"/>
      <c r="SCD1" s="217"/>
      <c r="SCE1" s="217"/>
      <c r="SCF1" s="217"/>
      <c r="SCG1" s="217"/>
      <c r="SCH1" s="217"/>
      <c r="SCI1" s="217"/>
      <c r="SCJ1" s="217"/>
      <c r="SCK1" s="217"/>
      <c r="SCL1" s="217"/>
      <c r="SCM1" s="217"/>
      <c r="SCN1" s="217"/>
      <c r="SCO1" s="217"/>
      <c r="SCP1" s="217"/>
      <c r="SCQ1" s="217"/>
      <c r="SCR1" s="217"/>
      <c r="SCS1" s="217"/>
      <c r="SCT1" s="217"/>
      <c r="SCU1" s="217"/>
      <c r="SCV1" s="217"/>
      <c r="SCW1" s="217"/>
      <c r="SCX1" s="217"/>
      <c r="SCY1" s="217"/>
      <c r="SCZ1" s="217"/>
      <c r="SDA1" s="217"/>
      <c r="SDB1" s="217"/>
      <c r="SDC1" s="217"/>
      <c r="SDD1" s="217"/>
      <c r="SDE1" s="217"/>
      <c r="SDF1" s="217"/>
      <c r="SDG1" s="217"/>
      <c r="SDH1" s="217"/>
      <c r="SDI1" s="217"/>
      <c r="SDJ1" s="217"/>
      <c r="SDK1" s="217"/>
      <c r="SDL1" s="217"/>
      <c r="SDM1" s="217"/>
      <c r="SDN1" s="217"/>
      <c r="SDO1" s="217"/>
      <c r="SDP1" s="217"/>
      <c r="SDQ1" s="217"/>
      <c r="SDR1" s="217"/>
      <c r="SDS1" s="217"/>
      <c r="SDT1" s="217"/>
      <c r="SDU1" s="217"/>
      <c r="SDV1" s="217"/>
      <c r="SDW1" s="217"/>
      <c r="SDX1" s="217"/>
      <c r="SDY1" s="217"/>
      <c r="SDZ1" s="217"/>
      <c r="SEA1" s="217"/>
      <c r="SEB1" s="217"/>
      <c r="SEC1" s="217"/>
      <c r="SED1" s="217"/>
      <c r="SEE1" s="217"/>
      <c r="SEF1" s="217"/>
      <c r="SEG1" s="217"/>
      <c r="SEH1" s="217"/>
      <c r="SEI1" s="217"/>
      <c r="SEJ1" s="217"/>
      <c r="SEK1" s="217"/>
      <c r="SEL1" s="217"/>
      <c r="SEM1" s="217"/>
      <c r="SEN1" s="217"/>
      <c r="SEO1" s="217"/>
      <c r="SEP1" s="217"/>
      <c r="SEQ1" s="217"/>
      <c r="SER1" s="217"/>
      <c r="SES1" s="217"/>
      <c r="SET1" s="217"/>
      <c r="SEU1" s="217"/>
      <c r="SEV1" s="217"/>
      <c r="SEW1" s="217"/>
      <c r="SEX1" s="217"/>
      <c r="SEY1" s="217"/>
      <c r="SEZ1" s="217"/>
      <c r="SFA1" s="217"/>
      <c r="SFB1" s="217"/>
      <c r="SFC1" s="217"/>
      <c r="SFD1" s="217"/>
      <c r="SFE1" s="217"/>
      <c r="SFF1" s="217"/>
      <c r="SFG1" s="217"/>
      <c r="SFH1" s="217"/>
      <c r="SFI1" s="217"/>
      <c r="SFJ1" s="217"/>
      <c r="SFK1" s="217"/>
      <c r="SFL1" s="217"/>
      <c r="SFM1" s="217"/>
      <c r="SFN1" s="217"/>
      <c r="SFO1" s="217"/>
      <c r="SFP1" s="217"/>
      <c r="SFQ1" s="217"/>
      <c r="SFR1" s="217"/>
      <c r="SFS1" s="217"/>
      <c r="SFT1" s="217"/>
      <c r="SFU1" s="217"/>
      <c r="SFV1" s="217"/>
      <c r="SFW1" s="217"/>
      <c r="SFX1" s="217"/>
      <c r="SFY1" s="217"/>
      <c r="SFZ1" s="217"/>
      <c r="SGA1" s="217"/>
      <c r="SGB1" s="217"/>
      <c r="SGC1" s="217"/>
      <c r="SGD1" s="217"/>
      <c r="SGE1" s="217"/>
      <c r="SGF1" s="217"/>
      <c r="SGG1" s="217"/>
      <c r="SGH1" s="217"/>
      <c r="SGI1" s="217"/>
      <c r="SGJ1" s="217"/>
      <c r="SGK1" s="217"/>
      <c r="SGL1" s="217"/>
      <c r="SGM1" s="217"/>
      <c r="SGN1" s="217"/>
      <c r="SGO1" s="217"/>
      <c r="SGP1" s="217"/>
      <c r="SGQ1" s="217"/>
      <c r="SGR1" s="217"/>
      <c r="SGS1" s="217"/>
      <c r="SGT1" s="217"/>
      <c r="SGU1" s="217"/>
      <c r="SGV1" s="217"/>
      <c r="SGW1" s="217"/>
      <c r="SGX1" s="217"/>
      <c r="SGY1" s="217"/>
      <c r="SGZ1" s="217"/>
      <c r="SHA1" s="217"/>
      <c r="SHB1" s="217"/>
      <c r="SHC1" s="217"/>
      <c r="SHD1" s="217"/>
      <c r="SHE1" s="217"/>
      <c r="SHF1" s="217"/>
      <c r="SHG1" s="217"/>
      <c r="SHH1" s="217"/>
      <c r="SHI1" s="217"/>
      <c r="SHJ1" s="217"/>
      <c r="SHK1" s="217"/>
      <c r="SHL1" s="217"/>
      <c r="SHM1" s="217"/>
      <c r="SHN1" s="217"/>
      <c r="SHO1" s="217"/>
      <c r="SHP1" s="217"/>
      <c r="SHQ1" s="217"/>
      <c r="SHR1" s="217"/>
      <c r="SHS1" s="217"/>
      <c r="SHT1" s="217"/>
      <c r="SHU1" s="217"/>
      <c r="SHV1" s="217"/>
      <c r="SHW1" s="217"/>
      <c r="SHX1" s="217"/>
      <c r="SHY1" s="217"/>
      <c r="SHZ1" s="217"/>
      <c r="SIA1" s="217"/>
      <c r="SIB1" s="217"/>
      <c r="SIC1" s="217"/>
      <c r="SID1" s="217"/>
      <c r="SIE1" s="217"/>
      <c r="SIF1" s="217"/>
      <c r="SIG1" s="217"/>
      <c r="SIH1" s="217"/>
      <c r="SII1" s="217"/>
      <c r="SIJ1" s="217"/>
      <c r="SIK1" s="217"/>
      <c r="SIL1" s="217"/>
      <c r="SIM1" s="217"/>
      <c r="SIN1" s="217"/>
      <c r="SIO1" s="217"/>
      <c r="SIP1" s="217"/>
      <c r="SIQ1" s="217"/>
      <c r="SIR1" s="217"/>
      <c r="SIS1" s="217"/>
      <c r="SIT1" s="217"/>
      <c r="SIU1" s="217"/>
      <c r="SIV1" s="217"/>
      <c r="SIW1" s="217"/>
      <c r="SIX1" s="217"/>
      <c r="SIY1" s="217"/>
      <c r="SIZ1" s="217"/>
      <c r="SJA1" s="217"/>
      <c r="SJB1" s="217"/>
      <c r="SJC1" s="217"/>
      <c r="SJD1" s="217"/>
      <c r="SJE1" s="217"/>
      <c r="SJF1" s="217"/>
      <c r="SJG1" s="217"/>
      <c r="SJH1" s="217"/>
      <c r="SJI1" s="217"/>
      <c r="SJJ1" s="217"/>
      <c r="SJK1" s="217"/>
      <c r="SJL1" s="217"/>
      <c r="SJM1" s="217"/>
      <c r="SJN1" s="217"/>
      <c r="SJO1" s="217"/>
      <c r="SJP1" s="217"/>
      <c r="SJQ1" s="217"/>
      <c r="SJR1" s="217"/>
      <c r="SJS1" s="217"/>
      <c r="SJT1" s="217"/>
      <c r="SJU1" s="217"/>
      <c r="SJV1" s="217"/>
      <c r="SJW1" s="217"/>
      <c r="SJX1" s="217"/>
      <c r="SJY1" s="217"/>
      <c r="SJZ1" s="217"/>
      <c r="SKA1" s="217"/>
      <c r="SKB1" s="217"/>
      <c r="SKC1" s="217"/>
      <c r="SKD1" s="217"/>
      <c r="SKE1" s="217"/>
      <c r="SKF1" s="217"/>
      <c r="SKG1" s="217"/>
      <c r="SKH1" s="217"/>
      <c r="SKI1" s="217"/>
      <c r="SKJ1" s="217"/>
      <c r="SKK1" s="217"/>
      <c r="SKL1" s="217"/>
      <c r="SKM1" s="217"/>
      <c r="SKN1" s="217"/>
      <c r="SKO1" s="217"/>
      <c r="SKP1" s="217"/>
      <c r="SKQ1" s="217"/>
      <c r="SKR1" s="217"/>
      <c r="SKS1" s="217"/>
      <c r="SKT1" s="217"/>
      <c r="SKU1" s="217"/>
      <c r="SKV1" s="217"/>
      <c r="SKW1" s="217"/>
      <c r="SKX1" s="217"/>
      <c r="SKY1" s="217"/>
      <c r="SKZ1" s="217"/>
      <c r="SLA1" s="217"/>
      <c r="SLB1" s="217"/>
      <c r="SLC1" s="217"/>
      <c r="SLD1" s="217"/>
      <c r="SLE1" s="217"/>
      <c r="SLF1" s="217"/>
      <c r="SLG1" s="217"/>
      <c r="SLH1" s="217"/>
      <c r="SLI1" s="217"/>
      <c r="SLJ1" s="217"/>
      <c r="SLK1" s="217"/>
      <c r="SLL1" s="217"/>
      <c r="SLM1" s="217"/>
      <c r="SLN1" s="217"/>
      <c r="SLO1" s="217"/>
      <c r="SLP1" s="217"/>
      <c r="SLQ1" s="217"/>
      <c r="SLR1" s="217"/>
      <c r="SLS1" s="217"/>
      <c r="SLT1" s="217"/>
      <c r="SLU1" s="217"/>
      <c r="SLV1" s="217"/>
      <c r="SLW1" s="217"/>
      <c r="SLX1" s="217"/>
      <c r="SLY1" s="217"/>
      <c r="SLZ1" s="217"/>
      <c r="SMA1" s="217"/>
      <c r="SMB1" s="217"/>
      <c r="SMC1" s="217"/>
      <c r="SMD1" s="217"/>
      <c r="SME1" s="217"/>
      <c r="SMF1" s="217"/>
      <c r="SMG1" s="217"/>
      <c r="SMH1" s="217"/>
      <c r="SMI1" s="217"/>
      <c r="SMJ1" s="217"/>
      <c r="SMK1" s="217"/>
      <c r="SML1" s="217"/>
      <c r="SMM1" s="217"/>
      <c r="SMN1" s="217"/>
      <c r="SMO1" s="217"/>
      <c r="SMP1" s="217"/>
      <c r="SMQ1" s="217"/>
      <c r="SMR1" s="217"/>
      <c r="SMS1" s="217"/>
      <c r="SMT1" s="217"/>
      <c r="SMU1" s="217"/>
      <c r="SMV1" s="217"/>
      <c r="SMW1" s="217"/>
      <c r="SMX1" s="217"/>
      <c r="SMY1" s="217"/>
      <c r="SMZ1" s="217"/>
      <c r="SNA1" s="217"/>
      <c r="SNB1" s="217"/>
      <c r="SNC1" s="217"/>
      <c r="SND1" s="217"/>
      <c r="SNE1" s="217"/>
      <c r="SNF1" s="217"/>
      <c r="SNG1" s="217"/>
      <c r="SNH1" s="217"/>
      <c r="SNI1" s="217"/>
      <c r="SNJ1" s="217"/>
      <c r="SNK1" s="217"/>
      <c r="SNL1" s="217"/>
      <c r="SNM1" s="217"/>
      <c r="SNN1" s="217"/>
      <c r="SNO1" s="217"/>
      <c r="SNP1" s="217"/>
      <c r="SNQ1" s="217"/>
      <c r="SNR1" s="217"/>
      <c r="SNS1" s="217"/>
      <c r="SNT1" s="217"/>
      <c r="SNU1" s="217"/>
      <c r="SNV1" s="217"/>
      <c r="SNW1" s="217"/>
      <c r="SNX1" s="217"/>
      <c r="SNY1" s="217"/>
      <c r="SNZ1" s="217"/>
      <c r="SOA1" s="217"/>
      <c r="SOB1" s="217"/>
      <c r="SOC1" s="217"/>
      <c r="SOD1" s="217"/>
      <c r="SOE1" s="217"/>
      <c r="SOF1" s="217"/>
      <c r="SOG1" s="217"/>
      <c r="SOH1" s="217"/>
      <c r="SOI1" s="217"/>
      <c r="SOJ1" s="217"/>
      <c r="SOK1" s="217"/>
      <c r="SOL1" s="217"/>
      <c r="SOM1" s="217"/>
      <c r="SON1" s="217"/>
      <c r="SOO1" s="217"/>
      <c r="SOP1" s="217"/>
      <c r="SOQ1" s="217"/>
      <c r="SOR1" s="217"/>
      <c r="SOS1" s="217"/>
      <c r="SOT1" s="217"/>
      <c r="SOU1" s="217"/>
      <c r="SOV1" s="217"/>
      <c r="SOW1" s="217"/>
      <c r="SOX1" s="217"/>
      <c r="SOY1" s="217"/>
      <c r="SOZ1" s="217"/>
      <c r="SPA1" s="217"/>
      <c r="SPB1" s="217"/>
      <c r="SPC1" s="217"/>
      <c r="SPD1" s="217"/>
      <c r="SPE1" s="217"/>
      <c r="SPF1" s="217"/>
      <c r="SPG1" s="217"/>
      <c r="SPH1" s="217"/>
      <c r="SPI1" s="217"/>
      <c r="SPJ1" s="217"/>
      <c r="SPK1" s="217"/>
      <c r="SPL1" s="217"/>
      <c r="SPM1" s="217"/>
      <c r="SPN1" s="217"/>
      <c r="SPO1" s="217"/>
      <c r="SPP1" s="217"/>
      <c r="SPQ1" s="217"/>
      <c r="SPR1" s="217"/>
      <c r="SPS1" s="217"/>
      <c r="SPT1" s="217"/>
      <c r="SPU1" s="217"/>
      <c r="SPV1" s="217"/>
      <c r="SPW1" s="217"/>
      <c r="SPX1" s="217"/>
      <c r="SPY1" s="217"/>
      <c r="SPZ1" s="217"/>
      <c r="SQA1" s="217"/>
      <c r="SQB1" s="217"/>
      <c r="SQC1" s="217"/>
      <c r="SQD1" s="217"/>
      <c r="SQE1" s="217"/>
      <c r="SQF1" s="217"/>
      <c r="SQG1" s="217"/>
      <c r="SQH1" s="217"/>
      <c r="SQI1" s="217"/>
      <c r="SQJ1" s="217"/>
      <c r="SQK1" s="217"/>
      <c r="SQL1" s="217"/>
      <c r="SQM1" s="217"/>
      <c r="SQN1" s="217"/>
      <c r="SQO1" s="217"/>
      <c r="SQP1" s="217"/>
      <c r="SQQ1" s="217"/>
      <c r="SQR1" s="217"/>
      <c r="SQS1" s="217"/>
      <c r="SQT1" s="217"/>
      <c r="SQU1" s="217"/>
      <c r="SQV1" s="217"/>
      <c r="SQW1" s="217"/>
      <c r="SQX1" s="217"/>
      <c r="SQY1" s="217"/>
      <c r="SQZ1" s="217"/>
      <c r="SRA1" s="217"/>
      <c r="SRB1" s="217"/>
      <c r="SRC1" s="217"/>
      <c r="SRD1" s="217"/>
      <c r="SRE1" s="217"/>
      <c r="SRF1" s="217"/>
      <c r="SRG1" s="217"/>
      <c r="SRH1" s="217"/>
      <c r="SRI1" s="217"/>
      <c r="SRJ1" s="217"/>
      <c r="SRK1" s="217"/>
      <c r="SRL1" s="217"/>
      <c r="SRM1" s="217"/>
      <c r="SRN1" s="217"/>
      <c r="SRO1" s="217"/>
      <c r="SRP1" s="217"/>
      <c r="SRQ1" s="217"/>
      <c r="SRR1" s="217"/>
      <c r="SRS1" s="217"/>
      <c r="SRT1" s="217"/>
      <c r="SRU1" s="217"/>
      <c r="SRV1" s="217"/>
      <c r="SRW1" s="217"/>
      <c r="SRX1" s="217"/>
      <c r="SRY1" s="217"/>
      <c r="SRZ1" s="217"/>
      <c r="SSA1" s="217"/>
      <c r="SSB1" s="217"/>
      <c r="SSC1" s="217"/>
      <c r="SSD1" s="217"/>
      <c r="SSE1" s="217"/>
      <c r="SSF1" s="217"/>
      <c r="SSG1" s="217"/>
      <c r="SSH1" s="217"/>
      <c r="SSI1" s="217"/>
      <c r="SSJ1" s="217"/>
      <c r="SSK1" s="217"/>
      <c r="SSL1" s="217"/>
      <c r="SSM1" s="217"/>
      <c r="SSN1" s="217"/>
      <c r="SSO1" s="217"/>
      <c r="SSP1" s="217"/>
      <c r="SSQ1" s="217"/>
      <c r="SSR1" s="217"/>
      <c r="SSS1" s="217"/>
      <c r="SST1" s="217"/>
      <c r="SSU1" s="217"/>
      <c r="SSV1" s="217"/>
      <c r="SSW1" s="217"/>
      <c r="SSX1" s="217"/>
      <c r="SSY1" s="217"/>
      <c r="SSZ1" s="217"/>
      <c r="STA1" s="217"/>
      <c r="STB1" s="217"/>
      <c r="STC1" s="217"/>
      <c r="STD1" s="217"/>
      <c r="STE1" s="217"/>
      <c r="STF1" s="217"/>
      <c r="STG1" s="217"/>
      <c r="STH1" s="217"/>
      <c r="STI1" s="217"/>
      <c r="STJ1" s="217"/>
      <c r="STK1" s="217"/>
      <c r="STL1" s="217"/>
      <c r="STM1" s="217"/>
      <c r="STN1" s="217"/>
      <c r="STO1" s="217"/>
      <c r="STP1" s="217"/>
      <c r="STQ1" s="217"/>
      <c r="STR1" s="217"/>
      <c r="STS1" s="217"/>
      <c r="STT1" s="217"/>
      <c r="STU1" s="217"/>
      <c r="STV1" s="217"/>
      <c r="STW1" s="217"/>
      <c r="STX1" s="217"/>
      <c r="STY1" s="217"/>
      <c r="STZ1" s="217"/>
      <c r="SUA1" s="217"/>
      <c r="SUB1" s="217"/>
      <c r="SUC1" s="217"/>
      <c r="SUD1" s="217"/>
      <c r="SUE1" s="217"/>
      <c r="SUF1" s="217"/>
      <c r="SUG1" s="217"/>
      <c r="SUH1" s="217"/>
      <c r="SUI1" s="217"/>
      <c r="SUJ1" s="217"/>
      <c r="SUK1" s="217"/>
      <c r="SUL1" s="217"/>
      <c r="SUM1" s="217"/>
      <c r="SUN1" s="217"/>
      <c r="SUO1" s="217"/>
      <c r="SUP1" s="217"/>
      <c r="SUQ1" s="217"/>
      <c r="SUR1" s="217"/>
      <c r="SUS1" s="217"/>
      <c r="SUT1" s="217"/>
      <c r="SUU1" s="217"/>
      <c r="SUV1" s="217"/>
      <c r="SUW1" s="217"/>
      <c r="SUX1" s="217"/>
      <c r="SUY1" s="217"/>
      <c r="SUZ1" s="217"/>
      <c r="SVA1" s="217"/>
      <c r="SVB1" s="217"/>
      <c r="SVC1" s="217"/>
      <c r="SVD1" s="217"/>
      <c r="SVE1" s="217"/>
      <c r="SVF1" s="217"/>
      <c r="SVG1" s="217"/>
      <c r="SVH1" s="217"/>
      <c r="SVI1" s="217"/>
      <c r="SVJ1" s="217"/>
      <c r="SVK1" s="217"/>
      <c r="SVL1" s="217"/>
      <c r="SVM1" s="217"/>
      <c r="SVN1" s="217"/>
      <c r="SVO1" s="217"/>
      <c r="SVP1" s="217"/>
      <c r="SVQ1" s="217"/>
      <c r="SVR1" s="217"/>
      <c r="SVS1" s="217"/>
      <c r="SVT1" s="217"/>
      <c r="SVU1" s="217"/>
      <c r="SVV1" s="217"/>
      <c r="SVW1" s="217"/>
      <c r="SVX1" s="217"/>
      <c r="SVY1" s="217"/>
      <c r="SVZ1" s="217"/>
      <c r="SWA1" s="217"/>
      <c r="SWB1" s="217"/>
      <c r="SWC1" s="217"/>
      <c r="SWD1" s="217"/>
      <c r="SWE1" s="217"/>
      <c r="SWF1" s="217"/>
      <c r="SWG1" s="217"/>
      <c r="SWH1" s="217"/>
      <c r="SWI1" s="217"/>
      <c r="SWJ1" s="217"/>
      <c r="SWK1" s="217"/>
      <c r="SWL1" s="217"/>
      <c r="SWM1" s="217"/>
      <c r="SWN1" s="217"/>
      <c r="SWO1" s="217"/>
      <c r="SWP1" s="217"/>
      <c r="SWQ1" s="217"/>
      <c r="SWR1" s="217"/>
      <c r="SWS1" s="217"/>
      <c r="SWT1" s="217"/>
      <c r="SWU1" s="217"/>
      <c r="SWV1" s="217"/>
      <c r="SWW1" s="217"/>
      <c r="SWX1" s="217"/>
      <c r="SWY1" s="217"/>
      <c r="SWZ1" s="217"/>
      <c r="SXA1" s="217"/>
      <c r="SXB1" s="217"/>
      <c r="SXC1" s="217"/>
      <c r="SXD1" s="217"/>
      <c r="SXE1" s="217"/>
      <c r="SXF1" s="217"/>
      <c r="SXG1" s="217"/>
      <c r="SXH1" s="217"/>
      <c r="SXI1" s="217"/>
      <c r="SXJ1" s="217"/>
      <c r="SXK1" s="217"/>
      <c r="SXL1" s="217"/>
      <c r="SXM1" s="217"/>
      <c r="SXN1" s="217"/>
      <c r="SXO1" s="217"/>
      <c r="SXP1" s="217"/>
      <c r="SXQ1" s="217"/>
      <c r="SXR1" s="217"/>
      <c r="SXS1" s="217"/>
      <c r="SXT1" s="217"/>
      <c r="SXU1" s="217"/>
      <c r="SXV1" s="217"/>
      <c r="SXW1" s="217"/>
      <c r="SXX1" s="217"/>
      <c r="SXY1" s="217"/>
      <c r="SXZ1" s="217"/>
      <c r="SYA1" s="217"/>
      <c r="SYB1" s="217"/>
      <c r="SYC1" s="217"/>
      <c r="SYD1" s="217"/>
      <c r="SYE1" s="217"/>
      <c r="SYF1" s="217"/>
      <c r="SYG1" s="217"/>
      <c r="SYH1" s="217"/>
      <c r="SYI1" s="217"/>
      <c r="SYJ1" s="217"/>
      <c r="SYK1" s="217"/>
      <c r="SYL1" s="217"/>
      <c r="SYM1" s="217"/>
      <c r="SYN1" s="217"/>
      <c r="SYO1" s="217"/>
      <c r="SYP1" s="217"/>
      <c r="SYQ1" s="217"/>
      <c r="SYR1" s="217"/>
      <c r="SYS1" s="217"/>
      <c r="SYT1" s="217"/>
      <c r="SYU1" s="217"/>
      <c r="SYV1" s="217"/>
      <c r="SYW1" s="217"/>
      <c r="SYX1" s="217"/>
      <c r="SYY1" s="217"/>
      <c r="SYZ1" s="217"/>
      <c r="SZA1" s="217"/>
      <c r="SZB1" s="217"/>
      <c r="SZC1" s="217"/>
      <c r="SZD1" s="217"/>
      <c r="SZE1" s="217"/>
      <c r="SZF1" s="217"/>
      <c r="SZG1" s="217"/>
      <c r="SZH1" s="217"/>
      <c r="SZI1" s="217"/>
      <c r="SZJ1" s="217"/>
      <c r="SZK1" s="217"/>
      <c r="SZL1" s="217"/>
      <c r="SZM1" s="217"/>
      <c r="SZN1" s="217"/>
      <c r="SZO1" s="217"/>
      <c r="SZP1" s="217"/>
      <c r="SZQ1" s="217"/>
      <c r="SZR1" s="217"/>
      <c r="SZS1" s="217"/>
      <c r="SZT1" s="217"/>
      <c r="SZU1" s="217"/>
      <c r="SZV1" s="217"/>
      <c r="SZW1" s="217"/>
      <c r="SZX1" s="217"/>
      <c r="SZY1" s="217"/>
      <c r="SZZ1" s="217"/>
      <c r="TAA1" s="217"/>
      <c r="TAB1" s="217"/>
      <c r="TAC1" s="217"/>
      <c r="TAD1" s="217"/>
      <c r="TAE1" s="217"/>
      <c r="TAF1" s="217"/>
      <c r="TAG1" s="217"/>
      <c r="TAH1" s="217"/>
      <c r="TAI1" s="217"/>
      <c r="TAJ1" s="217"/>
      <c r="TAK1" s="217"/>
      <c r="TAL1" s="217"/>
      <c r="TAM1" s="217"/>
      <c r="TAN1" s="217"/>
      <c r="TAO1" s="217"/>
      <c r="TAP1" s="217"/>
      <c r="TAQ1" s="217"/>
      <c r="TAR1" s="217"/>
      <c r="TAS1" s="217"/>
      <c r="TAT1" s="217"/>
      <c r="TAU1" s="217"/>
      <c r="TAV1" s="217"/>
      <c r="TAW1" s="217"/>
      <c r="TAX1" s="217"/>
      <c r="TAY1" s="217"/>
      <c r="TAZ1" s="217"/>
      <c r="TBA1" s="217"/>
      <c r="TBB1" s="217"/>
      <c r="TBC1" s="217"/>
      <c r="TBD1" s="217"/>
      <c r="TBE1" s="217"/>
      <c r="TBF1" s="217"/>
      <c r="TBG1" s="217"/>
      <c r="TBH1" s="217"/>
      <c r="TBI1" s="217"/>
      <c r="TBJ1" s="217"/>
      <c r="TBK1" s="217"/>
      <c r="TBL1" s="217"/>
      <c r="TBM1" s="217"/>
      <c r="TBN1" s="217"/>
      <c r="TBO1" s="217"/>
      <c r="TBP1" s="217"/>
      <c r="TBQ1" s="217"/>
      <c r="TBR1" s="217"/>
      <c r="TBS1" s="217"/>
      <c r="TBT1" s="217"/>
      <c r="TBU1" s="217"/>
      <c r="TBV1" s="217"/>
      <c r="TBW1" s="217"/>
      <c r="TBX1" s="217"/>
      <c r="TBY1" s="217"/>
      <c r="TBZ1" s="217"/>
      <c r="TCA1" s="217"/>
      <c r="TCB1" s="217"/>
      <c r="TCC1" s="217"/>
      <c r="TCD1" s="217"/>
      <c r="TCE1" s="217"/>
      <c r="TCF1" s="217"/>
      <c r="TCG1" s="217"/>
      <c r="TCH1" s="217"/>
      <c r="TCI1" s="217"/>
      <c r="TCJ1" s="217"/>
      <c r="TCK1" s="217"/>
      <c r="TCL1" s="217"/>
      <c r="TCM1" s="217"/>
      <c r="TCN1" s="217"/>
      <c r="TCO1" s="217"/>
      <c r="TCP1" s="217"/>
      <c r="TCQ1" s="217"/>
      <c r="TCR1" s="217"/>
      <c r="TCS1" s="217"/>
      <c r="TCT1" s="217"/>
      <c r="TCU1" s="217"/>
      <c r="TCV1" s="217"/>
      <c r="TCW1" s="217"/>
      <c r="TCX1" s="217"/>
      <c r="TCY1" s="217"/>
      <c r="TCZ1" s="217"/>
      <c r="TDA1" s="217"/>
      <c r="TDB1" s="217"/>
      <c r="TDC1" s="217"/>
      <c r="TDD1" s="217"/>
      <c r="TDE1" s="217"/>
      <c r="TDF1" s="217"/>
      <c r="TDG1" s="217"/>
      <c r="TDH1" s="217"/>
      <c r="TDI1" s="217"/>
      <c r="TDJ1" s="217"/>
      <c r="TDK1" s="217"/>
      <c r="TDL1" s="217"/>
      <c r="TDM1" s="217"/>
      <c r="TDN1" s="217"/>
      <c r="TDO1" s="217"/>
      <c r="TDP1" s="217"/>
      <c r="TDQ1" s="217"/>
      <c r="TDR1" s="217"/>
      <c r="TDS1" s="217"/>
      <c r="TDT1" s="217"/>
      <c r="TDU1" s="217"/>
      <c r="TDV1" s="217"/>
      <c r="TDW1" s="217"/>
      <c r="TDX1" s="217"/>
      <c r="TDY1" s="217"/>
      <c r="TDZ1" s="217"/>
      <c r="TEA1" s="217"/>
      <c r="TEB1" s="217"/>
      <c r="TEC1" s="217"/>
      <c r="TED1" s="217"/>
      <c r="TEE1" s="217"/>
      <c r="TEF1" s="217"/>
      <c r="TEG1" s="217"/>
      <c r="TEH1" s="217"/>
      <c r="TEI1" s="217"/>
      <c r="TEJ1" s="217"/>
      <c r="TEK1" s="217"/>
      <c r="TEL1" s="217"/>
      <c r="TEM1" s="217"/>
      <c r="TEN1" s="217"/>
      <c r="TEO1" s="217"/>
      <c r="TEP1" s="217"/>
      <c r="TEQ1" s="217"/>
      <c r="TER1" s="217"/>
      <c r="TES1" s="217"/>
      <c r="TET1" s="217"/>
      <c r="TEU1" s="217"/>
      <c r="TEV1" s="217"/>
      <c r="TEW1" s="217"/>
      <c r="TEX1" s="217"/>
      <c r="TEY1" s="217"/>
      <c r="TEZ1" s="217"/>
      <c r="TFA1" s="217"/>
      <c r="TFB1" s="217"/>
      <c r="TFC1" s="217"/>
      <c r="TFD1" s="217"/>
      <c r="TFE1" s="217"/>
      <c r="TFF1" s="217"/>
      <c r="TFG1" s="217"/>
      <c r="TFH1" s="217"/>
      <c r="TFI1" s="217"/>
      <c r="TFJ1" s="217"/>
      <c r="TFK1" s="217"/>
      <c r="TFL1" s="217"/>
      <c r="TFM1" s="217"/>
      <c r="TFN1" s="217"/>
      <c r="TFO1" s="217"/>
      <c r="TFP1" s="217"/>
      <c r="TFQ1" s="217"/>
      <c r="TFR1" s="217"/>
      <c r="TFS1" s="217"/>
      <c r="TFT1" s="217"/>
      <c r="TFU1" s="217"/>
      <c r="TFV1" s="217"/>
      <c r="TFW1" s="217"/>
      <c r="TFX1" s="217"/>
      <c r="TFY1" s="217"/>
      <c r="TFZ1" s="217"/>
      <c r="TGA1" s="217"/>
      <c r="TGB1" s="217"/>
      <c r="TGC1" s="217"/>
      <c r="TGD1" s="217"/>
      <c r="TGE1" s="217"/>
      <c r="TGF1" s="217"/>
      <c r="TGG1" s="217"/>
      <c r="TGH1" s="217"/>
      <c r="TGI1" s="217"/>
      <c r="TGJ1" s="217"/>
      <c r="TGK1" s="217"/>
      <c r="TGL1" s="217"/>
      <c r="TGM1" s="217"/>
      <c r="TGN1" s="217"/>
      <c r="TGO1" s="217"/>
      <c r="TGP1" s="217"/>
      <c r="TGQ1" s="217"/>
      <c r="TGR1" s="217"/>
      <c r="TGS1" s="217"/>
      <c r="TGT1" s="217"/>
      <c r="TGU1" s="217"/>
      <c r="TGV1" s="217"/>
      <c r="TGW1" s="217"/>
      <c r="TGX1" s="217"/>
      <c r="TGY1" s="217"/>
      <c r="TGZ1" s="217"/>
      <c r="THA1" s="217"/>
      <c r="THB1" s="217"/>
      <c r="THC1" s="217"/>
      <c r="THD1" s="217"/>
      <c r="THE1" s="217"/>
      <c r="THF1" s="217"/>
      <c r="THG1" s="217"/>
      <c r="THH1" s="217"/>
      <c r="THI1" s="217"/>
      <c r="THJ1" s="217"/>
      <c r="THK1" s="217"/>
      <c r="THL1" s="217"/>
      <c r="THM1" s="217"/>
      <c r="THN1" s="217"/>
      <c r="THO1" s="217"/>
      <c r="THP1" s="217"/>
      <c r="THQ1" s="217"/>
      <c r="THR1" s="217"/>
      <c r="THS1" s="217"/>
      <c r="THT1" s="217"/>
      <c r="THU1" s="217"/>
      <c r="THV1" s="217"/>
      <c r="THW1" s="217"/>
      <c r="THX1" s="217"/>
      <c r="THY1" s="217"/>
      <c r="THZ1" s="217"/>
      <c r="TIA1" s="217"/>
      <c r="TIB1" s="217"/>
      <c r="TIC1" s="217"/>
      <c r="TID1" s="217"/>
      <c r="TIE1" s="217"/>
      <c r="TIF1" s="217"/>
      <c r="TIG1" s="217"/>
      <c r="TIH1" s="217"/>
      <c r="TII1" s="217"/>
      <c r="TIJ1" s="217"/>
      <c r="TIK1" s="217"/>
      <c r="TIL1" s="217"/>
      <c r="TIM1" s="217"/>
      <c r="TIN1" s="217"/>
      <c r="TIO1" s="217"/>
      <c r="TIP1" s="217"/>
      <c r="TIQ1" s="217"/>
      <c r="TIR1" s="217"/>
      <c r="TIS1" s="217"/>
      <c r="TIT1" s="217"/>
      <c r="TIU1" s="217"/>
      <c r="TIV1" s="217"/>
      <c r="TIW1" s="217"/>
      <c r="TIX1" s="217"/>
      <c r="TIY1" s="217"/>
      <c r="TIZ1" s="217"/>
      <c r="TJA1" s="217"/>
      <c r="TJB1" s="217"/>
      <c r="TJC1" s="217"/>
      <c r="TJD1" s="217"/>
      <c r="TJE1" s="217"/>
      <c r="TJF1" s="217"/>
      <c r="TJG1" s="217"/>
      <c r="TJH1" s="217"/>
      <c r="TJI1" s="217"/>
      <c r="TJJ1" s="217"/>
      <c r="TJK1" s="217"/>
      <c r="TJL1" s="217"/>
      <c r="TJM1" s="217"/>
      <c r="TJN1" s="217"/>
      <c r="TJO1" s="217"/>
      <c r="TJP1" s="217"/>
      <c r="TJQ1" s="217"/>
      <c r="TJR1" s="217"/>
      <c r="TJS1" s="217"/>
      <c r="TJT1" s="217"/>
      <c r="TJU1" s="217"/>
      <c r="TJV1" s="217"/>
      <c r="TJW1" s="217"/>
      <c r="TJX1" s="217"/>
      <c r="TJY1" s="217"/>
      <c r="TJZ1" s="217"/>
      <c r="TKA1" s="217"/>
      <c r="TKB1" s="217"/>
      <c r="TKC1" s="217"/>
      <c r="TKD1" s="217"/>
      <c r="TKE1" s="217"/>
      <c r="TKF1" s="217"/>
      <c r="TKG1" s="217"/>
      <c r="TKH1" s="217"/>
      <c r="TKI1" s="217"/>
      <c r="TKJ1" s="217"/>
      <c r="TKK1" s="217"/>
      <c r="TKL1" s="217"/>
      <c r="TKM1" s="217"/>
      <c r="TKN1" s="217"/>
      <c r="TKO1" s="217"/>
      <c r="TKP1" s="217"/>
      <c r="TKQ1" s="217"/>
      <c r="TKR1" s="217"/>
      <c r="TKS1" s="217"/>
      <c r="TKT1" s="217"/>
      <c r="TKU1" s="217"/>
      <c r="TKV1" s="217"/>
      <c r="TKW1" s="217"/>
      <c r="TKX1" s="217"/>
      <c r="TKY1" s="217"/>
      <c r="TKZ1" s="217"/>
      <c r="TLA1" s="217"/>
      <c r="TLB1" s="217"/>
      <c r="TLC1" s="217"/>
      <c r="TLD1" s="217"/>
      <c r="TLE1" s="217"/>
      <c r="TLF1" s="217"/>
      <c r="TLG1" s="217"/>
      <c r="TLH1" s="217"/>
      <c r="TLI1" s="217"/>
      <c r="TLJ1" s="217"/>
      <c r="TLK1" s="217"/>
      <c r="TLL1" s="217"/>
      <c r="TLM1" s="217"/>
      <c r="TLN1" s="217"/>
      <c r="TLO1" s="217"/>
      <c r="TLP1" s="217"/>
      <c r="TLQ1" s="217"/>
      <c r="TLR1" s="217"/>
      <c r="TLS1" s="217"/>
      <c r="TLT1" s="217"/>
      <c r="TLU1" s="217"/>
      <c r="TLV1" s="217"/>
      <c r="TLW1" s="217"/>
      <c r="TLX1" s="217"/>
      <c r="TLY1" s="217"/>
      <c r="TLZ1" s="217"/>
      <c r="TMA1" s="217"/>
      <c r="TMB1" s="217"/>
      <c r="TMC1" s="217"/>
      <c r="TMD1" s="217"/>
      <c r="TME1" s="217"/>
      <c r="TMF1" s="217"/>
      <c r="TMG1" s="217"/>
      <c r="TMH1" s="217"/>
      <c r="TMI1" s="217"/>
      <c r="TMJ1" s="217"/>
      <c r="TMK1" s="217"/>
      <c r="TML1" s="217"/>
      <c r="TMM1" s="217"/>
      <c r="TMN1" s="217"/>
      <c r="TMO1" s="217"/>
      <c r="TMP1" s="217"/>
      <c r="TMQ1" s="217"/>
      <c r="TMR1" s="217"/>
      <c r="TMS1" s="217"/>
      <c r="TMT1" s="217"/>
      <c r="TMU1" s="217"/>
      <c r="TMV1" s="217"/>
      <c r="TMW1" s="217"/>
      <c r="TMX1" s="217"/>
      <c r="TMY1" s="217"/>
      <c r="TMZ1" s="217"/>
      <c r="TNA1" s="217"/>
      <c r="TNB1" s="217"/>
      <c r="TNC1" s="217"/>
      <c r="TND1" s="217"/>
      <c r="TNE1" s="217"/>
      <c r="TNF1" s="217"/>
      <c r="TNG1" s="217"/>
      <c r="TNH1" s="217"/>
      <c r="TNI1" s="217"/>
      <c r="TNJ1" s="217"/>
      <c r="TNK1" s="217"/>
      <c r="TNL1" s="217"/>
      <c r="TNM1" s="217"/>
      <c r="TNN1" s="217"/>
      <c r="TNO1" s="217"/>
      <c r="TNP1" s="217"/>
      <c r="TNQ1" s="217"/>
      <c r="TNR1" s="217"/>
      <c r="TNS1" s="217"/>
      <c r="TNT1" s="217"/>
      <c r="TNU1" s="217"/>
      <c r="TNV1" s="217"/>
      <c r="TNW1" s="217"/>
      <c r="TNX1" s="217"/>
      <c r="TNY1" s="217"/>
      <c r="TNZ1" s="217"/>
      <c r="TOA1" s="217"/>
      <c r="TOB1" s="217"/>
      <c r="TOC1" s="217"/>
      <c r="TOD1" s="217"/>
      <c r="TOE1" s="217"/>
      <c r="TOF1" s="217"/>
      <c r="TOG1" s="217"/>
      <c r="TOH1" s="217"/>
      <c r="TOI1" s="217"/>
      <c r="TOJ1" s="217"/>
      <c r="TOK1" s="217"/>
      <c r="TOL1" s="217"/>
      <c r="TOM1" s="217"/>
      <c r="TON1" s="217"/>
      <c r="TOO1" s="217"/>
      <c r="TOP1" s="217"/>
      <c r="TOQ1" s="217"/>
      <c r="TOR1" s="217"/>
      <c r="TOS1" s="217"/>
      <c r="TOT1" s="217"/>
      <c r="TOU1" s="217"/>
      <c r="TOV1" s="217"/>
      <c r="TOW1" s="217"/>
      <c r="TOX1" s="217"/>
      <c r="TOY1" s="217"/>
      <c r="TOZ1" s="217"/>
      <c r="TPA1" s="217"/>
      <c r="TPB1" s="217"/>
      <c r="TPC1" s="217"/>
      <c r="TPD1" s="217"/>
      <c r="TPE1" s="217"/>
      <c r="TPF1" s="217"/>
      <c r="TPG1" s="217"/>
      <c r="TPH1" s="217"/>
      <c r="TPI1" s="217"/>
      <c r="TPJ1" s="217"/>
      <c r="TPK1" s="217"/>
      <c r="TPL1" s="217"/>
      <c r="TPM1" s="217"/>
      <c r="TPN1" s="217"/>
      <c r="TPO1" s="217"/>
      <c r="TPP1" s="217"/>
      <c r="TPQ1" s="217"/>
      <c r="TPR1" s="217"/>
      <c r="TPS1" s="217"/>
      <c r="TPT1" s="217"/>
      <c r="TPU1" s="217"/>
      <c r="TPV1" s="217"/>
      <c r="TPW1" s="217"/>
      <c r="TPX1" s="217"/>
      <c r="TPY1" s="217"/>
      <c r="TPZ1" s="217"/>
      <c r="TQA1" s="217"/>
      <c r="TQB1" s="217"/>
      <c r="TQC1" s="217"/>
      <c r="TQD1" s="217"/>
      <c r="TQE1" s="217"/>
      <c r="TQF1" s="217"/>
      <c r="TQG1" s="217"/>
      <c r="TQH1" s="217"/>
      <c r="TQI1" s="217"/>
      <c r="TQJ1" s="217"/>
      <c r="TQK1" s="217"/>
      <c r="TQL1" s="217"/>
      <c r="TQM1" s="217"/>
      <c r="TQN1" s="217"/>
      <c r="TQO1" s="217"/>
      <c r="TQP1" s="217"/>
      <c r="TQQ1" s="217"/>
      <c r="TQR1" s="217"/>
      <c r="TQS1" s="217"/>
      <c r="TQT1" s="217"/>
      <c r="TQU1" s="217"/>
      <c r="TQV1" s="217"/>
      <c r="TQW1" s="217"/>
      <c r="TQX1" s="217"/>
      <c r="TQY1" s="217"/>
      <c r="TQZ1" s="217"/>
      <c r="TRA1" s="217"/>
      <c r="TRB1" s="217"/>
      <c r="TRC1" s="217"/>
      <c r="TRD1" s="217"/>
      <c r="TRE1" s="217"/>
      <c r="TRF1" s="217"/>
      <c r="TRG1" s="217"/>
      <c r="TRH1" s="217"/>
      <c r="TRI1" s="217"/>
      <c r="TRJ1" s="217"/>
      <c r="TRK1" s="217"/>
      <c r="TRL1" s="217"/>
      <c r="TRM1" s="217"/>
      <c r="TRN1" s="217"/>
      <c r="TRO1" s="217"/>
      <c r="TRP1" s="217"/>
      <c r="TRQ1" s="217"/>
      <c r="TRR1" s="217"/>
      <c r="TRS1" s="217"/>
      <c r="TRT1" s="217"/>
      <c r="TRU1" s="217"/>
      <c r="TRV1" s="217"/>
      <c r="TRW1" s="217"/>
      <c r="TRX1" s="217"/>
      <c r="TRY1" s="217"/>
      <c r="TRZ1" s="217"/>
      <c r="TSA1" s="217"/>
      <c r="TSB1" s="217"/>
      <c r="TSC1" s="217"/>
      <c r="TSD1" s="217"/>
      <c r="TSE1" s="217"/>
      <c r="TSF1" s="217"/>
      <c r="TSG1" s="217"/>
      <c r="TSH1" s="217"/>
      <c r="TSI1" s="217"/>
      <c r="TSJ1" s="217"/>
      <c r="TSK1" s="217"/>
      <c r="TSL1" s="217"/>
      <c r="TSM1" s="217"/>
      <c r="TSN1" s="217"/>
      <c r="TSO1" s="217"/>
      <c r="TSP1" s="217"/>
      <c r="TSQ1" s="217"/>
      <c r="TSR1" s="217"/>
      <c r="TSS1" s="217"/>
      <c r="TST1" s="217"/>
      <c r="TSU1" s="217"/>
      <c r="TSV1" s="217"/>
      <c r="TSW1" s="217"/>
      <c r="TSX1" s="217"/>
      <c r="TSY1" s="217"/>
      <c r="TSZ1" s="217"/>
      <c r="TTA1" s="217"/>
      <c r="TTB1" s="217"/>
      <c r="TTC1" s="217"/>
      <c r="TTD1" s="217"/>
      <c r="TTE1" s="217"/>
      <c r="TTF1" s="217"/>
      <c r="TTG1" s="217"/>
      <c r="TTH1" s="217"/>
      <c r="TTI1" s="217"/>
      <c r="TTJ1" s="217"/>
      <c r="TTK1" s="217"/>
      <c r="TTL1" s="217"/>
      <c r="TTM1" s="217"/>
      <c r="TTN1" s="217"/>
      <c r="TTO1" s="217"/>
      <c r="TTP1" s="217"/>
      <c r="TTQ1" s="217"/>
      <c r="TTR1" s="217"/>
      <c r="TTS1" s="217"/>
      <c r="TTT1" s="217"/>
      <c r="TTU1" s="217"/>
      <c r="TTV1" s="217"/>
      <c r="TTW1" s="217"/>
      <c r="TTX1" s="217"/>
      <c r="TTY1" s="217"/>
      <c r="TTZ1" s="217"/>
      <c r="TUA1" s="217"/>
      <c r="TUB1" s="217"/>
      <c r="TUC1" s="217"/>
      <c r="TUD1" s="217"/>
      <c r="TUE1" s="217"/>
      <c r="TUF1" s="217"/>
      <c r="TUG1" s="217"/>
      <c r="TUH1" s="217"/>
      <c r="TUI1" s="217"/>
      <c r="TUJ1" s="217"/>
      <c r="TUK1" s="217"/>
      <c r="TUL1" s="217"/>
      <c r="TUM1" s="217"/>
      <c r="TUN1" s="217"/>
      <c r="TUO1" s="217"/>
      <c r="TUP1" s="217"/>
      <c r="TUQ1" s="217"/>
      <c r="TUR1" s="217"/>
      <c r="TUS1" s="217"/>
      <c r="TUT1" s="217"/>
      <c r="TUU1" s="217"/>
      <c r="TUV1" s="217"/>
      <c r="TUW1" s="217"/>
      <c r="TUX1" s="217"/>
      <c r="TUY1" s="217"/>
      <c r="TUZ1" s="217"/>
      <c r="TVA1" s="217"/>
      <c r="TVB1" s="217"/>
      <c r="TVC1" s="217"/>
      <c r="TVD1" s="217"/>
      <c r="TVE1" s="217"/>
      <c r="TVF1" s="217"/>
      <c r="TVG1" s="217"/>
      <c r="TVH1" s="217"/>
      <c r="TVI1" s="217"/>
      <c r="TVJ1" s="217"/>
      <c r="TVK1" s="217"/>
      <c r="TVL1" s="217"/>
      <c r="TVM1" s="217"/>
      <c r="TVN1" s="217"/>
      <c r="TVO1" s="217"/>
      <c r="TVP1" s="217"/>
      <c r="TVQ1" s="217"/>
      <c r="TVR1" s="217"/>
      <c r="TVS1" s="217"/>
      <c r="TVT1" s="217"/>
      <c r="TVU1" s="217"/>
      <c r="TVV1" s="217"/>
      <c r="TVW1" s="217"/>
      <c r="TVX1" s="217"/>
      <c r="TVY1" s="217"/>
      <c r="TVZ1" s="217"/>
      <c r="TWA1" s="217"/>
      <c r="TWB1" s="217"/>
      <c r="TWC1" s="217"/>
      <c r="TWD1" s="217"/>
      <c r="TWE1" s="217"/>
      <c r="TWF1" s="217"/>
      <c r="TWG1" s="217"/>
      <c r="TWH1" s="217"/>
      <c r="TWI1" s="217"/>
      <c r="TWJ1" s="217"/>
      <c r="TWK1" s="217"/>
      <c r="TWL1" s="217"/>
      <c r="TWM1" s="217"/>
      <c r="TWN1" s="217"/>
      <c r="TWO1" s="217"/>
      <c r="TWP1" s="217"/>
      <c r="TWQ1" s="217"/>
      <c r="TWR1" s="217"/>
      <c r="TWS1" s="217"/>
      <c r="TWT1" s="217"/>
      <c r="TWU1" s="217"/>
      <c r="TWV1" s="217"/>
      <c r="TWW1" s="217"/>
      <c r="TWX1" s="217"/>
      <c r="TWY1" s="217"/>
      <c r="TWZ1" s="217"/>
      <c r="TXA1" s="217"/>
      <c r="TXB1" s="217"/>
      <c r="TXC1" s="217"/>
      <c r="TXD1" s="217"/>
      <c r="TXE1" s="217"/>
      <c r="TXF1" s="217"/>
      <c r="TXG1" s="217"/>
      <c r="TXH1" s="217"/>
      <c r="TXI1" s="217"/>
      <c r="TXJ1" s="217"/>
      <c r="TXK1" s="217"/>
      <c r="TXL1" s="217"/>
      <c r="TXM1" s="217"/>
      <c r="TXN1" s="217"/>
      <c r="TXO1" s="217"/>
      <c r="TXP1" s="217"/>
      <c r="TXQ1" s="217"/>
      <c r="TXR1" s="217"/>
      <c r="TXS1" s="217"/>
      <c r="TXT1" s="217"/>
      <c r="TXU1" s="217"/>
      <c r="TXV1" s="217"/>
      <c r="TXW1" s="217"/>
      <c r="TXX1" s="217"/>
      <c r="TXY1" s="217"/>
      <c r="TXZ1" s="217"/>
      <c r="TYA1" s="217"/>
      <c r="TYB1" s="217"/>
      <c r="TYC1" s="217"/>
      <c r="TYD1" s="217"/>
      <c r="TYE1" s="217"/>
      <c r="TYF1" s="217"/>
      <c r="TYG1" s="217"/>
      <c r="TYH1" s="217"/>
      <c r="TYI1" s="217"/>
      <c r="TYJ1" s="217"/>
      <c r="TYK1" s="217"/>
      <c r="TYL1" s="217"/>
      <c r="TYM1" s="217"/>
      <c r="TYN1" s="217"/>
      <c r="TYO1" s="217"/>
      <c r="TYP1" s="217"/>
      <c r="TYQ1" s="217"/>
      <c r="TYR1" s="217"/>
      <c r="TYS1" s="217"/>
      <c r="TYT1" s="217"/>
      <c r="TYU1" s="217"/>
      <c r="TYV1" s="217"/>
      <c r="TYW1" s="217"/>
      <c r="TYX1" s="217"/>
      <c r="TYY1" s="217"/>
      <c r="TYZ1" s="217"/>
      <c r="TZA1" s="217"/>
      <c r="TZB1" s="217"/>
      <c r="TZC1" s="217"/>
      <c r="TZD1" s="217"/>
      <c r="TZE1" s="217"/>
      <c r="TZF1" s="217"/>
      <c r="TZG1" s="217"/>
      <c r="TZH1" s="217"/>
      <c r="TZI1" s="217"/>
      <c r="TZJ1" s="217"/>
      <c r="TZK1" s="217"/>
      <c r="TZL1" s="217"/>
      <c r="TZM1" s="217"/>
      <c r="TZN1" s="217"/>
      <c r="TZO1" s="217"/>
      <c r="TZP1" s="217"/>
      <c r="TZQ1" s="217"/>
      <c r="TZR1" s="217"/>
      <c r="TZS1" s="217"/>
      <c r="TZT1" s="217"/>
      <c r="TZU1" s="217"/>
      <c r="TZV1" s="217"/>
      <c r="TZW1" s="217"/>
      <c r="TZX1" s="217"/>
      <c r="TZY1" s="217"/>
      <c r="TZZ1" s="217"/>
      <c r="UAA1" s="217"/>
      <c r="UAB1" s="217"/>
      <c r="UAC1" s="217"/>
      <c r="UAD1" s="217"/>
      <c r="UAE1" s="217"/>
      <c r="UAF1" s="217"/>
      <c r="UAG1" s="217"/>
      <c r="UAH1" s="217"/>
      <c r="UAI1" s="217"/>
      <c r="UAJ1" s="217"/>
      <c r="UAK1" s="217"/>
      <c r="UAL1" s="217"/>
      <c r="UAM1" s="217"/>
      <c r="UAN1" s="217"/>
      <c r="UAO1" s="217"/>
      <c r="UAP1" s="217"/>
      <c r="UAQ1" s="217"/>
      <c r="UAR1" s="217"/>
      <c r="UAS1" s="217"/>
      <c r="UAT1" s="217"/>
      <c r="UAU1" s="217"/>
      <c r="UAV1" s="217"/>
      <c r="UAW1" s="217"/>
      <c r="UAX1" s="217"/>
      <c r="UAY1" s="217"/>
      <c r="UAZ1" s="217"/>
      <c r="UBA1" s="217"/>
      <c r="UBB1" s="217"/>
      <c r="UBC1" s="217"/>
      <c r="UBD1" s="217"/>
      <c r="UBE1" s="217"/>
      <c r="UBF1" s="217"/>
      <c r="UBG1" s="217"/>
      <c r="UBH1" s="217"/>
      <c r="UBI1" s="217"/>
      <c r="UBJ1" s="217"/>
      <c r="UBK1" s="217"/>
      <c r="UBL1" s="217"/>
      <c r="UBM1" s="217"/>
      <c r="UBN1" s="217"/>
      <c r="UBO1" s="217"/>
      <c r="UBP1" s="217"/>
      <c r="UBQ1" s="217"/>
      <c r="UBR1" s="217"/>
      <c r="UBS1" s="217"/>
      <c r="UBT1" s="217"/>
      <c r="UBU1" s="217"/>
      <c r="UBV1" s="217"/>
      <c r="UBW1" s="217"/>
      <c r="UBX1" s="217"/>
      <c r="UBY1" s="217"/>
      <c r="UBZ1" s="217"/>
      <c r="UCA1" s="217"/>
      <c r="UCB1" s="217"/>
      <c r="UCC1" s="217"/>
      <c r="UCD1" s="217"/>
      <c r="UCE1" s="217"/>
      <c r="UCF1" s="217"/>
      <c r="UCG1" s="217"/>
      <c r="UCH1" s="217"/>
      <c r="UCI1" s="217"/>
      <c r="UCJ1" s="217"/>
      <c r="UCK1" s="217"/>
      <c r="UCL1" s="217"/>
      <c r="UCM1" s="217"/>
      <c r="UCN1" s="217"/>
      <c r="UCO1" s="217"/>
      <c r="UCP1" s="217"/>
      <c r="UCQ1" s="217"/>
      <c r="UCR1" s="217"/>
      <c r="UCS1" s="217"/>
      <c r="UCT1" s="217"/>
      <c r="UCU1" s="217"/>
      <c r="UCV1" s="217"/>
      <c r="UCW1" s="217"/>
      <c r="UCX1" s="217"/>
      <c r="UCY1" s="217"/>
      <c r="UCZ1" s="217"/>
      <c r="UDA1" s="217"/>
      <c r="UDB1" s="217"/>
      <c r="UDC1" s="217"/>
      <c r="UDD1" s="217"/>
      <c r="UDE1" s="217"/>
      <c r="UDF1" s="217"/>
      <c r="UDG1" s="217"/>
      <c r="UDH1" s="217"/>
      <c r="UDI1" s="217"/>
      <c r="UDJ1" s="217"/>
      <c r="UDK1" s="217"/>
      <c r="UDL1" s="217"/>
      <c r="UDM1" s="217"/>
      <c r="UDN1" s="217"/>
      <c r="UDO1" s="217"/>
      <c r="UDP1" s="217"/>
      <c r="UDQ1" s="217"/>
      <c r="UDR1" s="217"/>
      <c r="UDS1" s="217"/>
      <c r="UDT1" s="217"/>
      <c r="UDU1" s="217"/>
      <c r="UDV1" s="217"/>
      <c r="UDW1" s="217"/>
      <c r="UDX1" s="217"/>
      <c r="UDY1" s="217"/>
      <c r="UDZ1" s="217"/>
      <c r="UEA1" s="217"/>
      <c r="UEB1" s="217"/>
      <c r="UEC1" s="217"/>
      <c r="UED1" s="217"/>
      <c r="UEE1" s="217"/>
      <c r="UEF1" s="217"/>
      <c r="UEG1" s="217"/>
      <c r="UEH1" s="217"/>
      <c r="UEI1" s="217"/>
      <c r="UEJ1" s="217"/>
      <c r="UEK1" s="217"/>
      <c r="UEL1" s="217"/>
      <c r="UEM1" s="217"/>
      <c r="UEN1" s="217"/>
      <c r="UEO1" s="217"/>
      <c r="UEP1" s="217"/>
      <c r="UEQ1" s="217"/>
      <c r="UER1" s="217"/>
      <c r="UES1" s="217"/>
      <c r="UET1" s="217"/>
      <c r="UEU1" s="217"/>
      <c r="UEV1" s="217"/>
      <c r="UEW1" s="217"/>
      <c r="UEX1" s="217"/>
      <c r="UEY1" s="217"/>
      <c r="UEZ1" s="217"/>
      <c r="UFA1" s="217"/>
      <c r="UFB1" s="217"/>
      <c r="UFC1" s="217"/>
      <c r="UFD1" s="217"/>
      <c r="UFE1" s="217"/>
      <c r="UFF1" s="217"/>
      <c r="UFG1" s="217"/>
      <c r="UFH1" s="217"/>
      <c r="UFI1" s="217"/>
      <c r="UFJ1" s="217"/>
      <c r="UFK1" s="217"/>
      <c r="UFL1" s="217"/>
      <c r="UFM1" s="217"/>
      <c r="UFN1" s="217"/>
      <c r="UFO1" s="217"/>
      <c r="UFP1" s="217"/>
      <c r="UFQ1" s="217"/>
      <c r="UFR1" s="217"/>
      <c r="UFS1" s="217"/>
      <c r="UFT1" s="217"/>
      <c r="UFU1" s="217"/>
      <c r="UFV1" s="217"/>
      <c r="UFW1" s="217"/>
      <c r="UFX1" s="217"/>
      <c r="UFY1" s="217"/>
      <c r="UFZ1" s="217"/>
      <c r="UGA1" s="217"/>
      <c r="UGB1" s="217"/>
      <c r="UGC1" s="217"/>
      <c r="UGD1" s="217"/>
      <c r="UGE1" s="217"/>
      <c r="UGF1" s="217"/>
      <c r="UGG1" s="217"/>
      <c r="UGH1" s="217"/>
      <c r="UGI1" s="217"/>
      <c r="UGJ1" s="217"/>
      <c r="UGK1" s="217"/>
      <c r="UGL1" s="217"/>
      <c r="UGM1" s="217"/>
      <c r="UGN1" s="217"/>
      <c r="UGO1" s="217"/>
      <c r="UGP1" s="217"/>
      <c r="UGQ1" s="217"/>
      <c r="UGR1" s="217"/>
      <c r="UGS1" s="217"/>
      <c r="UGT1" s="217"/>
      <c r="UGU1" s="217"/>
      <c r="UGV1" s="217"/>
      <c r="UGW1" s="217"/>
      <c r="UGX1" s="217"/>
      <c r="UGY1" s="217"/>
      <c r="UGZ1" s="217"/>
      <c r="UHA1" s="217"/>
      <c r="UHB1" s="217"/>
      <c r="UHC1" s="217"/>
      <c r="UHD1" s="217"/>
      <c r="UHE1" s="217"/>
      <c r="UHF1" s="217"/>
      <c r="UHG1" s="217"/>
      <c r="UHH1" s="217"/>
      <c r="UHI1" s="217"/>
      <c r="UHJ1" s="217"/>
      <c r="UHK1" s="217"/>
      <c r="UHL1" s="217"/>
      <c r="UHM1" s="217"/>
      <c r="UHN1" s="217"/>
      <c r="UHO1" s="217"/>
      <c r="UHP1" s="217"/>
      <c r="UHQ1" s="217"/>
      <c r="UHR1" s="217"/>
      <c r="UHS1" s="217"/>
      <c r="UHT1" s="217"/>
      <c r="UHU1" s="217"/>
      <c r="UHV1" s="217"/>
      <c r="UHW1" s="217"/>
      <c r="UHX1" s="217"/>
      <c r="UHY1" s="217"/>
      <c r="UHZ1" s="217"/>
      <c r="UIA1" s="217"/>
      <c r="UIB1" s="217"/>
      <c r="UIC1" s="217"/>
      <c r="UID1" s="217"/>
      <c r="UIE1" s="217"/>
      <c r="UIF1" s="217"/>
      <c r="UIG1" s="217"/>
      <c r="UIH1" s="217"/>
      <c r="UII1" s="217"/>
      <c r="UIJ1" s="217"/>
      <c r="UIK1" s="217"/>
      <c r="UIL1" s="217"/>
      <c r="UIM1" s="217"/>
      <c r="UIN1" s="217"/>
      <c r="UIO1" s="217"/>
      <c r="UIP1" s="217"/>
      <c r="UIQ1" s="217"/>
      <c r="UIR1" s="217"/>
      <c r="UIS1" s="217"/>
      <c r="UIT1" s="217"/>
      <c r="UIU1" s="217"/>
      <c r="UIV1" s="217"/>
      <c r="UIW1" s="217"/>
      <c r="UIX1" s="217"/>
      <c r="UIY1" s="217"/>
      <c r="UIZ1" s="217"/>
      <c r="UJA1" s="217"/>
      <c r="UJB1" s="217"/>
      <c r="UJC1" s="217"/>
      <c r="UJD1" s="217"/>
      <c r="UJE1" s="217"/>
      <c r="UJF1" s="217"/>
      <c r="UJG1" s="217"/>
      <c r="UJH1" s="217"/>
      <c r="UJI1" s="217"/>
      <c r="UJJ1" s="217"/>
      <c r="UJK1" s="217"/>
      <c r="UJL1" s="217"/>
      <c r="UJM1" s="217"/>
      <c r="UJN1" s="217"/>
      <c r="UJO1" s="217"/>
      <c r="UJP1" s="217"/>
      <c r="UJQ1" s="217"/>
      <c r="UJR1" s="217"/>
      <c r="UJS1" s="217"/>
      <c r="UJT1" s="217"/>
      <c r="UJU1" s="217"/>
      <c r="UJV1" s="217"/>
      <c r="UJW1" s="217"/>
      <c r="UJX1" s="217"/>
      <c r="UJY1" s="217"/>
      <c r="UJZ1" s="217"/>
      <c r="UKA1" s="217"/>
      <c r="UKB1" s="217"/>
      <c r="UKC1" s="217"/>
      <c r="UKD1" s="217"/>
      <c r="UKE1" s="217"/>
      <c r="UKF1" s="217"/>
      <c r="UKG1" s="217"/>
      <c r="UKH1" s="217"/>
      <c r="UKI1" s="217"/>
      <c r="UKJ1" s="217"/>
      <c r="UKK1" s="217"/>
      <c r="UKL1" s="217"/>
      <c r="UKM1" s="217"/>
      <c r="UKN1" s="217"/>
      <c r="UKO1" s="217"/>
      <c r="UKP1" s="217"/>
      <c r="UKQ1" s="217"/>
      <c r="UKR1" s="217"/>
      <c r="UKS1" s="217"/>
      <c r="UKT1" s="217"/>
      <c r="UKU1" s="217"/>
      <c r="UKV1" s="217"/>
      <c r="UKW1" s="217"/>
      <c r="UKX1" s="217"/>
      <c r="UKY1" s="217"/>
      <c r="UKZ1" s="217"/>
      <c r="ULA1" s="217"/>
      <c r="ULB1" s="217"/>
      <c r="ULC1" s="217"/>
      <c r="ULD1" s="217"/>
      <c r="ULE1" s="217"/>
      <c r="ULF1" s="217"/>
      <c r="ULG1" s="217"/>
      <c r="ULH1" s="217"/>
      <c r="ULI1" s="217"/>
      <c r="ULJ1" s="217"/>
      <c r="ULK1" s="217"/>
      <c r="ULL1" s="217"/>
      <c r="ULM1" s="217"/>
      <c r="ULN1" s="217"/>
      <c r="ULO1" s="217"/>
      <c r="ULP1" s="217"/>
      <c r="ULQ1" s="217"/>
      <c r="ULR1" s="217"/>
      <c r="ULS1" s="217"/>
      <c r="ULT1" s="217"/>
      <c r="ULU1" s="217"/>
      <c r="ULV1" s="217"/>
      <c r="ULW1" s="217"/>
      <c r="ULX1" s="217"/>
      <c r="ULY1" s="217"/>
      <c r="ULZ1" s="217"/>
      <c r="UMA1" s="217"/>
      <c r="UMB1" s="217"/>
      <c r="UMC1" s="217"/>
      <c r="UMD1" s="217"/>
      <c r="UME1" s="217"/>
      <c r="UMF1" s="217"/>
      <c r="UMG1" s="217"/>
      <c r="UMH1" s="217"/>
      <c r="UMI1" s="217"/>
      <c r="UMJ1" s="217"/>
      <c r="UMK1" s="217"/>
      <c r="UML1" s="217"/>
      <c r="UMM1" s="217"/>
      <c r="UMN1" s="217"/>
      <c r="UMO1" s="217"/>
      <c r="UMP1" s="217"/>
      <c r="UMQ1" s="217"/>
      <c r="UMR1" s="217"/>
      <c r="UMS1" s="217"/>
      <c r="UMT1" s="217"/>
      <c r="UMU1" s="217"/>
      <c r="UMV1" s="217"/>
      <c r="UMW1" s="217"/>
      <c r="UMX1" s="217"/>
      <c r="UMY1" s="217"/>
      <c r="UMZ1" s="217"/>
      <c r="UNA1" s="217"/>
      <c r="UNB1" s="217"/>
      <c r="UNC1" s="217"/>
      <c r="UND1" s="217"/>
      <c r="UNE1" s="217"/>
      <c r="UNF1" s="217"/>
      <c r="UNG1" s="217"/>
      <c r="UNH1" s="217"/>
      <c r="UNI1" s="217"/>
      <c r="UNJ1" s="217"/>
      <c r="UNK1" s="217"/>
      <c r="UNL1" s="217"/>
      <c r="UNM1" s="217"/>
      <c r="UNN1" s="217"/>
      <c r="UNO1" s="217"/>
      <c r="UNP1" s="217"/>
      <c r="UNQ1" s="217"/>
      <c r="UNR1" s="217"/>
      <c r="UNS1" s="217"/>
      <c r="UNT1" s="217"/>
      <c r="UNU1" s="217"/>
      <c r="UNV1" s="217"/>
      <c r="UNW1" s="217"/>
      <c r="UNX1" s="217"/>
      <c r="UNY1" s="217"/>
      <c r="UNZ1" s="217"/>
      <c r="UOA1" s="217"/>
      <c r="UOB1" s="217"/>
      <c r="UOC1" s="217"/>
      <c r="UOD1" s="217"/>
      <c r="UOE1" s="217"/>
      <c r="UOF1" s="217"/>
      <c r="UOG1" s="217"/>
      <c r="UOH1" s="217"/>
      <c r="UOI1" s="217"/>
      <c r="UOJ1" s="217"/>
      <c r="UOK1" s="217"/>
      <c r="UOL1" s="217"/>
      <c r="UOM1" s="217"/>
      <c r="UON1" s="217"/>
      <c r="UOO1" s="217"/>
      <c r="UOP1" s="217"/>
      <c r="UOQ1" s="217"/>
      <c r="UOR1" s="217"/>
      <c r="UOS1" s="217"/>
      <c r="UOT1" s="217"/>
      <c r="UOU1" s="217"/>
      <c r="UOV1" s="217"/>
      <c r="UOW1" s="217"/>
      <c r="UOX1" s="217"/>
      <c r="UOY1" s="217"/>
      <c r="UOZ1" s="217"/>
      <c r="UPA1" s="217"/>
      <c r="UPB1" s="217"/>
      <c r="UPC1" s="217"/>
      <c r="UPD1" s="217"/>
      <c r="UPE1" s="217"/>
      <c r="UPF1" s="217"/>
      <c r="UPG1" s="217"/>
      <c r="UPH1" s="217"/>
      <c r="UPI1" s="217"/>
      <c r="UPJ1" s="217"/>
      <c r="UPK1" s="217"/>
      <c r="UPL1" s="217"/>
      <c r="UPM1" s="217"/>
      <c r="UPN1" s="217"/>
      <c r="UPO1" s="217"/>
      <c r="UPP1" s="217"/>
      <c r="UPQ1" s="217"/>
      <c r="UPR1" s="217"/>
      <c r="UPS1" s="217"/>
      <c r="UPT1" s="217"/>
      <c r="UPU1" s="217"/>
      <c r="UPV1" s="217"/>
      <c r="UPW1" s="217"/>
      <c r="UPX1" s="217"/>
      <c r="UPY1" s="217"/>
      <c r="UPZ1" s="217"/>
      <c r="UQA1" s="217"/>
      <c r="UQB1" s="217"/>
      <c r="UQC1" s="217"/>
      <c r="UQD1" s="217"/>
      <c r="UQE1" s="217"/>
      <c r="UQF1" s="217"/>
      <c r="UQG1" s="217"/>
      <c r="UQH1" s="217"/>
      <c r="UQI1" s="217"/>
      <c r="UQJ1" s="217"/>
      <c r="UQK1" s="217"/>
      <c r="UQL1" s="217"/>
      <c r="UQM1" s="217"/>
      <c r="UQN1" s="217"/>
      <c r="UQO1" s="217"/>
      <c r="UQP1" s="217"/>
      <c r="UQQ1" s="217"/>
      <c r="UQR1" s="217"/>
      <c r="UQS1" s="217"/>
      <c r="UQT1" s="217"/>
      <c r="UQU1" s="217"/>
      <c r="UQV1" s="217"/>
      <c r="UQW1" s="217"/>
      <c r="UQX1" s="217"/>
      <c r="UQY1" s="217"/>
      <c r="UQZ1" s="217"/>
      <c r="URA1" s="217"/>
      <c r="URB1" s="217"/>
      <c r="URC1" s="217"/>
      <c r="URD1" s="217"/>
      <c r="URE1" s="217"/>
      <c r="URF1" s="217"/>
      <c r="URG1" s="217"/>
      <c r="URH1" s="217"/>
      <c r="URI1" s="217"/>
      <c r="URJ1" s="217"/>
      <c r="URK1" s="217"/>
      <c r="URL1" s="217"/>
      <c r="URM1" s="217"/>
      <c r="URN1" s="217"/>
      <c r="URO1" s="217"/>
      <c r="URP1" s="217"/>
      <c r="URQ1" s="217"/>
      <c r="URR1" s="217"/>
      <c r="URS1" s="217"/>
      <c r="URT1" s="217"/>
      <c r="URU1" s="217"/>
      <c r="URV1" s="217"/>
      <c r="URW1" s="217"/>
      <c r="URX1" s="217"/>
      <c r="URY1" s="217"/>
      <c r="URZ1" s="217"/>
      <c r="USA1" s="217"/>
      <c r="USB1" s="217"/>
      <c r="USC1" s="217"/>
      <c r="USD1" s="217"/>
      <c r="USE1" s="217"/>
      <c r="USF1" s="217"/>
      <c r="USG1" s="217"/>
      <c r="USH1" s="217"/>
      <c r="USI1" s="217"/>
      <c r="USJ1" s="217"/>
      <c r="USK1" s="217"/>
      <c r="USL1" s="217"/>
      <c r="USM1" s="217"/>
      <c r="USN1" s="217"/>
      <c r="USO1" s="217"/>
      <c r="USP1" s="217"/>
      <c r="USQ1" s="217"/>
      <c r="USR1" s="217"/>
      <c r="USS1" s="217"/>
      <c r="UST1" s="217"/>
      <c r="USU1" s="217"/>
      <c r="USV1" s="217"/>
      <c r="USW1" s="217"/>
      <c r="USX1" s="217"/>
      <c r="USY1" s="217"/>
      <c r="USZ1" s="217"/>
      <c r="UTA1" s="217"/>
      <c r="UTB1" s="217"/>
      <c r="UTC1" s="217"/>
      <c r="UTD1" s="217"/>
      <c r="UTE1" s="217"/>
      <c r="UTF1" s="217"/>
      <c r="UTG1" s="217"/>
      <c r="UTH1" s="217"/>
      <c r="UTI1" s="217"/>
      <c r="UTJ1" s="217"/>
      <c r="UTK1" s="217"/>
      <c r="UTL1" s="217"/>
      <c r="UTM1" s="217"/>
      <c r="UTN1" s="217"/>
      <c r="UTO1" s="217"/>
      <c r="UTP1" s="217"/>
      <c r="UTQ1" s="217"/>
      <c r="UTR1" s="217"/>
      <c r="UTS1" s="217"/>
      <c r="UTT1" s="217"/>
      <c r="UTU1" s="217"/>
      <c r="UTV1" s="217"/>
      <c r="UTW1" s="217"/>
      <c r="UTX1" s="217"/>
      <c r="UTY1" s="217"/>
      <c r="UTZ1" s="217"/>
      <c r="UUA1" s="217"/>
      <c r="UUB1" s="217"/>
      <c r="UUC1" s="217"/>
      <c r="UUD1" s="217"/>
      <c r="UUE1" s="217"/>
      <c r="UUF1" s="217"/>
      <c r="UUG1" s="217"/>
      <c r="UUH1" s="217"/>
      <c r="UUI1" s="217"/>
      <c r="UUJ1" s="217"/>
      <c r="UUK1" s="217"/>
      <c r="UUL1" s="217"/>
      <c r="UUM1" s="217"/>
      <c r="UUN1" s="217"/>
      <c r="UUO1" s="217"/>
      <c r="UUP1" s="217"/>
      <c r="UUQ1" s="217"/>
      <c r="UUR1" s="217"/>
      <c r="UUS1" s="217"/>
      <c r="UUT1" s="217"/>
      <c r="UUU1" s="217"/>
      <c r="UUV1" s="217"/>
      <c r="UUW1" s="217"/>
      <c r="UUX1" s="217"/>
      <c r="UUY1" s="217"/>
      <c r="UUZ1" s="217"/>
      <c r="UVA1" s="217"/>
      <c r="UVB1" s="217"/>
      <c r="UVC1" s="217"/>
      <c r="UVD1" s="217"/>
      <c r="UVE1" s="217"/>
      <c r="UVF1" s="217"/>
      <c r="UVG1" s="217"/>
      <c r="UVH1" s="217"/>
      <c r="UVI1" s="217"/>
      <c r="UVJ1" s="217"/>
      <c r="UVK1" s="217"/>
      <c r="UVL1" s="217"/>
      <c r="UVM1" s="217"/>
      <c r="UVN1" s="217"/>
      <c r="UVO1" s="217"/>
      <c r="UVP1" s="217"/>
      <c r="UVQ1" s="217"/>
      <c r="UVR1" s="217"/>
      <c r="UVS1" s="217"/>
      <c r="UVT1" s="217"/>
      <c r="UVU1" s="217"/>
      <c r="UVV1" s="217"/>
      <c r="UVW1" s="217"/>
      <c r="UVX1" s="217"/>
      <c r="UVY1" s="217"/>
      <c r="UVZ1" s="217"/>
      <c r="UWA1" s="217"/>
      <c r="UWB1" s="217"/>
      <c r="UWC1" s="217"/>
      <c r="UWD1" s="217"/>
      <c r="UWE1" s="217"/>
      <c r="UWF1" s="217"/>
      <c r="UWG1" s="217"/>
      <c r="UWH1" s="217"/>
      <c r="UWI1" s="217"/>
      <c r="UWJ1" s="217"/>
      <c r="UWK1" s="217"/>
      <c r="UWL1" s="217"/>
      <c r="UWM1" s="217"/>
      <c r="UWN1" s="217"/>
      <c r="UWO1" s="217"/>
      <c r="UWP1" s="217"/>
      <c r="UWQ1" s="217"/>
      <c r="UWR1" s="217"/>
      <c r="UWS1" s="217"/>
      <c r="UWT1" s="217"/>
      <c r="UWU1" s="217"/>
      <c r="UWV1" s="217"/>
      <c r="UWW1" s="217"/>
      <c r="UWX1" s="217"/>
      <c r="UWY1" s="217"/>
      <c r="UWZ1" s="217"/>
      <c r="UXA1" s="217"/>
      <c r="UXB1" s="217"/>
      <c r="UXC1" s="217"/>
      <c r="UXD1" s="217"/>
      <c r="UXE1" s="217"/>
      <c r="UXF1" s="217"/>
      <c r="UXG1" s="217"/>
      <c r="UXH1" s="217"/>
      <c r="UXI1" s="217"/>
      <c r="UXJ1" s="217"/>
      <c r="UXK1" s="217"/>
      <c r="UXL1" s="217"/>
      <c r="UXM1" s="217"/>
      <c r="UXN1" s="217"/>
      <c r="UXO1" s="217"/>
      <c r="UXP1" s="217"/>
      <c r="UXQ1" s="217"/>
      <c r="UXR1" s="217"/>
      <c r="UXS1" s="217"/>
      <c r="UXT1" s="217"/>
      <c r="UXU1" s="217"/>
      <c r="UXV1" s="217"/>
      <c r="UXW1" s="217"/>
      <c r="UXX1" s="217"/>
      <c r="UXY1" s="217"/>
      <c r="UXZ1" s="217"/>
      <c r="UYA1" s="217"/>
      <c r="UYB1" s="217"/>
      <c r="UYC1" s="217"/>
      <c r="UYD1" s="217"/>
      <c r="UYE1" s="217"/>
      <c r="UYF1" s="217"/>
      <c r="UYG1" s="217"/>
      <c r="UYH1" s="217"/>
      <c r="UYI1" s="217"/>
      <c r="UYJ1" s="217"/>
      <c r="UYK1" s="217"/>
      <c r="UYL1" s="217"/>
      <c r="UYM1" s="217"/>
      <c r="UYN1" s="217"/>
      <c r="UYO1" s="217"/>
      <c r="UYP1" s="217"/>
      <c r="UYQ1" s="217"/>
      <c r="UYR1" s="217"/>
      <c r="UYS1" s="217"/>
      <c r="UYT1" s="217"/>
      <c r="UYU1" s="217"/>
      <c r="UYV1" s="217"/>
      <c r="UYW1" s="217"/>
      <c r="UYX1" s="217"/>
      <c r="UYY1" s="217"/>
      <c r="UYZ1" s="217"/>
      <c r="UZA1" s="217"/>
      <c r="UZB1" s="217"/>
      <c r="UZC1" s="217"/>
      <c r="UZD1" s="217"/>
      <c r="UZE1" s="217"/>
      <c r="UZF1" s="217"/>
      <c r="UZG1" s="217"/>
      <c r="UZH1" s="217"/>
      <c r="UZI1" s="217"/>
      <c r="UZJ1" s="217"/>
      <c r="UZK1" s="217"/>
      <c r="UZL1" s="217"/>
      <c r="UZM1" s="217"/>
      <c r="UZN1" s="217"/>
      <c r="UZO1" s="217"/>
      <c r="UZP1" s="217"/>
      <c r="UZQ1" s="217"/>
      <c r="UZR1" s="217"/>
      <c r="UZS1" s="217"/>
      <c r="UZT1" s="217"/>
      <c r="UZU1" s="217"/>
      <c r="UZV1" s="217"/>
      <c r="UZW1" s="217"/>
      <c r="UZX1" s="217"/>
      <c r="UZY1" s="217"/>
      <c r="UZZ1" s="217"/>
      <c r="VAA1" s="217"/>
      <c r="VAB1" s="217"/>
      <c r="VAC1" s="217"/>
      <c r="VAD1" s="217"/>
      <c r="VAE1" s="217"/>
      <c r="VAF1" s="217"/>
      <c r="VAG1" s="217"/>
      <c r="VAH1" s="217"/>
      <c r="VAI1" s="217"/>
      <c r="VAJ1" s="217"/>
      <c r="VAK1" s="217"/>
      <c r="VAL1" s="217"/>
      <c r="VAM1" s="217"/>
      <c r="VAN1" s="217"/>
      <c r="VAO1" s="217"/>
      <c r="VAP1" s="217"/>
      <c r="VAQ1" s="217"/>
      <c r="VAR1" s="217"/>
      <c r="VAS1" s="217"/>
      <c r="VAT1" s="217"/>
      <c r="VAU1" s="217"/>
      <c r="VAV1" s="217"/>
      <c r="VAW1" s="217"/>
      <c r="VAX1" s="217"/>
      <c r="VAY1" s="217"/>
      <c r="VAZ1" s="217"/>
      <c r="VBA1" s="217"/>
      <c r="VBB1" s="217"/>
      <c r="VBC1" s="217"/>
      <c r="VBD1" s="217"/>
      <c r="VBE1" s="217"/>
      <c r="VBF1" s="217"/>
      <c r="VBG1" s="217"/>
      <c r="VBH1" s="217"/>
      <c r="VBI1" s="217"/>
      <c r="VBJ1" s="217"/>
      <c r="VBK1" s="217"/>
      <c r="VBL1" s="217"/>
      <c r="VBM1" s="217"/>
      <c r="VBN1" s="217"/>
      <c r="VBO1" s="217"/>
      <c r="VBP1" s="217"/>
      <c r="VBQ1" s="217"/>
      <c r="VBR1" s="217"/>
      <c r="VBS1" s="217"/>
      <c r="VBT1" s="217"/>
      <c r="VBU1" s="217"/>
      <c r="VBV1" s="217"/>
      <c r="VBW1" s="217"/>
      <c r="VBX1" s="217"/>
      <c r="VBY1" s="217"/>
      <c r="VBZ1" s="217"/>
      <c r="VCA1" s="217"/>
      <c r="VCB1" s="217"/>
      <c r="VCC1" s="217"/>
      <c r="VCD1" s="217"/>
      <c r="VCE1" s="217"/>
      <c r="VCF1" s="217"/>
      <c r="VCG1" s="217"/>
      <c r="VCH1" s="217"/>
      <c r="VCI1" s="217"/>
      <c r="VCJ1" s="217"/>
      <c r="VCK1" s="217"/>
      <c r="VCL1" s="217"/>
      <c r="VCM1" s="217"/>
      <c r="VCN1" s="217"/>
      <c r="VCO1" s="217"/>
      <c r="VCP1" s="217"/>
      <c r="VCQ1" s="217"/>
      <c r="VCR1" s="217"/>
      <c r="VCS1" s="217"/>
      <c r="VCT1" s="217"/>
      <c r="VCU1" s="217"/>
      <c r="VCV1" s="217"/>
      <c r="VCW1" s="217"/>
      <c r="VCX1" s="217"/>
      <c r="VCY1" s="217"/>
      <c r="VCZ1" s="217"/>
      <c r="VDA1" s="217"/>
      <c r="VDB1" s="217"/>
      <c r="VDC1" s="217"/>
      <c r="VDD1" s="217"/>
      <c r="VDE1" s="217"/>
      <c r="VDF1" s="217"/>
      <c r="VDG1" s="217"/>
      <c r="VDH1" s="217"/>
      <c r="VDI1" s="217"/>
      <c r="VDJ1" s="217"/>
      <c r="VDK1" s="217"/>
      <c r="VDL1" s="217"/>
      <c r="VDM1" s="217"/>
      <c r="VDN1" s="217"/>
      <c r="VDO1" s="217"/>
      <c r="VDP1" s="217"/>
      <c r="VDQ1" s="217"/>
      <c r="VDR1" s="217"/>
      <c r="VDS1" s="217"/>
      <c r="VDT1" s="217"/>
      <c r="VDU1" s="217"/>
      <c r="VDV1" s="217"/>
      <c r="VDW1" s="217"/>
      <c r="VDX1" s="217"/>
      <c r="VDY1" s="217"/>
      <c r="VDZ1" s="217"/>
      <c r="VEA1" s="217"/>
      <c r="VEB1" s="217"/>
      <c r="VEC1" s="217"/>
      <c r="VED1" s="217"/>
      <c r="VEE1" s="217"/>
      <c r="VEF1" s="217"/>
      <c r="VEG1" s="217"/>
      <c r="VEH1" s="217"/>
      <c r="VEI1" s="217"/>
      <c r="VEJ1" s="217"/>
      <c r="VEK1" s="217"/>
      <c r="VEL1" s="217"/>
      <c r="VEM1" s="217"/>
      <c r="VEN1" s="217"/>
      <c r="VEO1" s="217"/>
      <c r="VEP1" s="217"/>
      <c r="VEQ1" s="217"/>
      <c r="VER1" s="217"/>
      <c r="VES1" s="217"/>
      <c r="VET1" s="217"/>
      <c r="VEU1" s="217"/>
      <c r="VEV1" s="217"/>
      <c r="VEW1" s="217"/>
      <c r="VEX1" s="217"/>
      <c r="VEY1" s="217"/>
      <c r="VEZ1" s="217"/>
      <c r="VFA1" s="217"/>
      <c r="VFB1" s="217"/>
      <c r="VFC1" s="217"/>
      <c r="VFD1" s="217"/>
      <c r="VFE1" s="217"/>
      <c r="VFF1" s="217"/>
      <c r="VFG1" s="217"/>
      <c r="VFH1" s="217"/>
      <c r="VFI1" s="217"/>
      <c r="VFJ1" s="217"/>
      <c r="VFK1" s="217"/>
      <c r="VFL1" s="217"/>
      <c r="VFM1" s="217"/>
      <c r="VFN1" s="217"/>
      <c r="VFO1" s="217"/>
      <c r="VFP1" s="217"/>
      <c r="VFQ1" s="217"/>
      <c r="VFR1" s="217"/>
      <c r="VFS1" s="217"/>
      <c r="VFT1" s="217"/>
      <c r="VFU1" s="217"/>
      <c r="VFV1" s="217"/>
      <c r="VFW1" s="217"/>
      <c r="VFX1" s="217"/>
      <c r="VFY1" s="217"/>
      <c r="VFZ1" s="217"/>
      <c r="VGA1" s="217"/>
      <c r="VGB1" s="217"/>
      <c r="VGC1" s="217"/>
      <c r="VGD1" s="217"/>
      <c r="VGE1" s="217"/>
      <c r="VGF1" s="217"/>
      <c r="VGG1" s="217"/>
      <c r="VGH1" s="217"/>
      <c r="VGI1" s="217"/>
      <c r="VGJ1" s="217"/>
      <c r="VGK1" s="217"/>
      <c r="VGL1" s="217"/>
      <c r="VGM1" s="217"/>
      <c r="VGN1" s="217"/>
      <c r="VGO1" s="217"/>
      <c r="VGP1" s="217"/>
      <c r="VGQ1" s="217"/>
      <c r="VGR1" s="217"/>
      <c r="VGS1" s="217"/>
      <c r="VGT1" s="217"/>
      <c r="VGU1" s="217"/>
      <c r="VGV1" s="217"/>
      <c r="VGW1" s="217"/>
      <c r="VGX1" s="217"/>
      <c r="VGY1" s="217"/>
      <c r="VGZ1" s="217"/>
      <c r="VHA1" s="217"/>
      <c r="VHB1" s="217"/>
      <c r="VHC1" s="217"/>
      <c r="VHD1" s="217"/>
      <c r="VHE1" s="217"/>
      <c r="VHF1" s="217"/>
      <c r="VHG1" s="217"/>
      <c r="VHH1" s="217"/>
      <c r="VHI1" s="217"/>
      <c r="VHJ1" s="217"/>
      <c r="VHK1" s="217"/>
      <c r="VHL1" s="217"/>
      <c r="VHM1" s="217"/>
      <c r="VHN1" s="217"/>
      <c r="VHO1" s="217"/>
      <c r="VHP1" s="217"/>
      <c r="VHQ1" s="217"/>
      <c r="VHR1" s="217"/>
      <c r="VHS1" s="217"/>
      <c r="VHT1" s="217"/>
      <c r="VHU1" s="217"/>
      <c r="VHV1" s="217"/>
      <c r="VHW1" s="217"/>
      <c r="VHX1" s="217"/>
      <c r="VHY1" s="217"/>
      <c r="VHZ1" s="217"/>
      <c r="VIA1" s="217"/>
      <c r="VIB1" s="217"/>
      <c r="VIC1" s="217"/>
      <c r="VID1" s="217"/>
      <c r="VIE1" s="217"/>
      <c r="VIF1" s="217"/>
      <c r="VIG1" s="217"/>
      <c r="VIH1" s="217"/>
      <c r="VII1" s="217"/>
      <c r="VIJ1" s="217"/>
      <c r="VIK1" s="217"/>
      <c r="VIL1" s="217"/>
      <c r="VIM1" s="217"/>
      <c r="VIN1" s="217"/>
      <c r="VIO1" s="217"/>
      <c r="VIP1" s="217"/>
      <c r="VIQ1" s="217"/>
      <c r="VIR1" s="217"/>
      <c r="VIS1" s="217"/>
      <c r="VIT1" s="217"/>
      <c r="VIU1" s="217"/>
      <c r="VIV1" s="217"/>
      <c r="VIW1" s="217"/>
      <c r="VIX1" s="217"/>
      <c r="VIY1" s="217"/>
      <c r="VIZ1" s="217"/>
      <c r="VJA1" s="217"/>
      <c r="VJB1" s="217"/>
      <c r="VJC1" s="217"/>
      <c r="VJD1" s="217"/>
      <c r="VJE1" s="217"/>
      <c r="VJF1" s="217"/>
      <c r="VJG1" s="217"/>
      <c r="VJH1" s="217"/>
      <c r="VJI1" s="217"/>
      <c r="VJJ1" s="217"/>
      <c r="VJK1" s="217"/>
      <c r="VJL1" s="217"/>
      <c r="VJM1" s="217"/>
      <c r="VJN1" s="217"/>
      <c r="VJO1" s="217"/>
      <c r="VJP1" s="217"/>
      <c r="VJQ1" s="217"/>
      <c r="VJR1" s="217"/>
      <c r="VJS1" s="217"/>
      <c r="VJT1" s="217"/>
      <c r="VJU1" s="217"/>
      <c r="VJV1" s="217"/>
      <c r="VJW1" s="217"/>
      <c r="VJX1" s="217"/>
      <c r="VJY1" s="217"/>
      <c r="VJZ1" s="217"/>
      <c r="VKA1" s="217"/>
      <c r="VKB1" s="217"/>
      <c r="VKC1" s="217"/>
      <c r="VKD1" s="217"/>
      <c r="VKE1" s="217"/>
      <c r="VKF1" s="217"/>
      <c r="VKG1" s="217"/>
      <c r="VKH1" s="217"/>
      <c r="VKI1" s="217"/>
      <c r="VKJ1" s="217"/>
      <c r="VKK1" s="217"/>
      <c r="VKL1" s="217"/>
      <c r="VKM1" s="217"/>
      <c r="VKN1" s="217"/>
      <c r="VKO1" s="217"/>
      <c r="VKP1" s="217"/>
      <c r="VKQ1" s="217"/>
      <c r="VKR1" s="217"/>
      <c r="VKS1" s="217"/>
      <c r="VKT1" s="217"/>
      <c r="VKU1" s="217"/>
      <c r="VKV1" s="217"/>
      <c r="VKW1" s="217"/>
      <c r="VKX1" s="217"/>
      <c r="VKY1" s="217"/>
      <c r="VKZ1" s="217"/>
      <c r="VLA1" s="217"/>
      <c r="VLB1" s="217"/>
      <c r="VLC1" s="217"/>
      <c r="VLD1" s="217"/>
      <c r="VLE1" s="217"/>
      <c r="VLF1" s="217"/>
      <c r="VLG1" s="217"/>
      <c r="VLH1" s="217"/>
      <c r="VLI1" s="217"/>
      <c r="VLJ1" s="217"/>
      <c r="VLK1" s="217"/>
      <c r="VLL1" s="217"/>
      <c r="VLM1" s="217"/>
      <c r="VLN1" s="217"/>
      <c r="VLO1" s="217"/>
      <c r="VLP1" s="217"/>
      <c r="VLQ1" s="217"/>
      <c r="VLR1" s="217"/>
      <c r="VLS1" s="217"/>
      <c r="VLT1" s="217"/>
      <c r="VLU1" s="217"/>
      <c r="VLV1" s="217"/>
      <c r="VLW1" s="217"/>
      <c r="VLX1" s="217"/>
      <c r="VLY1" s="217"/>
      <c r="VLZ1" s="217"/>
      <c r="VMA1" s="217"/>
      <c r="VMB1" s="217"/>
      <c r="VMC1" s="217"/>
      <c r="VMD1" s="217"/>
      <c r="VME1" s="217"/>
      <c r="VMF1" s="217"/>
      <c r="VMG1" s="217"/>
      <c r="VMH1" s="217"/>
      <c r="VMI1" s="217"/>
      <c r="VMJ1" s="217"/>
      <c r="VMK1" s="217"/>
      <c r="VML1" s="217"/>
      <c r="VMM1" s="217"/>
      <c r="VMN1" s="217"/>
      <c r="VMO1" s="217"/>
      <c r="VMP1" s="217"/>
      <c r="VMQ1" s="217"/>
      <c r="VMR1" s="217"/>
      <c r="VMS1" s="217"/>
      <c r="VMT1" s="217"/>
      <c r="VMU1" s="217"/>
      <c r="VMV1" s="217"/>
      <c r="VMW1" s="217"/>
      <c r="VMX1" s="217"/>
      <c r="VMY1" s="217"/>
      <c r="VMZ1" s="217"/>
      <c r="VNA1" s="217"/>
      <c r="VNB1" s="217"/>
      <c r="VNC1" s="217"/>
      <c r="VND1" s="217"/>
      <c r="VNE1" s="217"/>
      <c r="VNF1" s="217"/>
      <c r="VNG1" s="217"/>
      <c r="VNH1" s="217"/>
      <c r="VNI1" s="217"/>
      <c r="VNJ1" s="217"/>
      <c r="VNK1" s="217"/>
      <c r="VNL1" s="217"/>
      <c r="VNM1" s="217"/>
      <c r="VNN1" s="217"/>
      <c r="VNO1" s="217"/>
      <c r="VNP1" s="217"/>
      <c r="VNQ1" s="217"/>
      <c r="VNR1" s="217"/>
      <c r="VNS1" s="217"/>
      <c r="VNT1" s="217"/>
      <c r="VNU1" s="217"/>
      <c r="VNV1" s="217"/>
      <c r="VNW1" s="217"/>
      <c r="VNX1" s="217"/>
      <c r="VNY1" s="217"/>
      <c r="VNZ1" s="217"/>
      <c r="VOA1" s="217"/>
      <c r="VOB1" s="217"/>
      <c r="VOC1" s="217"/>
      <c r="VOD1" s="217"/>
      <c r="VOE1" s="217"/>
      <c r="VOF1" s="217"/>
      <c r="VOG1" s="217"/>
      <c r="VOH1" s="217"/>
      <c r="VOI1" s="217"/>
      <c r="VOJ1" s="217"/>
      <c r="VOK1" s="217"/>
      <c r="VOL1" s="217"/>
      <c r="VOM1" s="217"/>
      <c r="VON1" s="217"/>
      <c r="VOO1" s="217"/>
      <c r="VOP1" s="217"/>
      <c r="VOQ1" s="217"/>
      <c r="VOR1" s="217"/>
      <c r="VOS1" s="217"/>
      <c r="VOT1" s="217"/>
      <c r="VOU1" s="217"/>
      <c r="VOV1" s="217"/>
      <c r="VOW1" s="217"/>
      <c r="VOX1" s="217"/>
      <c r="VOY1" s="217"/>
      <c r="VOZ1" s="217"/>
      <c r="VPA1" s="217"/>
      <c r="VPB1" s="217"/>
      <c r="VPC1" s="217"/>
      <c r="VPD1" s="217"/>
      <c r="VPE1" s="217"/>
      <c r="VPF1" s="217"/>
      <c r="VPG1" s="217"/>
      <c r="VPH1" s="217"/>
      <c r="VPI1" s="217"/>
      <c r="VPJ1" s="217"/>
      <c r="VPK1" s="217"/>
      <c r="VPL1" s="217"/>
      <c r="VPM1" s="217"/>
      <c r="VPN1" s="217"/>
      <c r="VPO1" s="217"/>
      <c r="VPP1" s="217"/>
      <c r="VPQ1" s="217"/>
      <c r="VPR1" s="217"/>
      <c r="VPS1" s="217"/>
      <c r="VPT1" s="217"/>
      <c r="VPU1" s="217"/>
      <c r="VPV1" s="217"/>
      <c r="VPW1" s="217"/>
      <c r="VPX1" s="217"/>
      <c r="VPY1" s="217"/>
      <c r="VPZ1" s="217"/>
      <c r="VQA1" s="217"/>
      <c r="VQB1" s="217"/>
      <c r="VQC1" s="217"/>
      <c r="VQD1" s="217"/>
      <c r="VQE1" s="217"/>
      <c r="VQF1" s="217"/>
      <c r="VQG1" s="217"/>
      <c r="VQH1" s="217"/>
      <c r="VQI1" s="217"/>
      <c r="VQJ1" s="217"/>
      <c r="VQK1" s="217"/>
      <c r="VQL1" s="217"/>
      <c r="VQM1" s="217"/>
      <c r="VQN1" s="217"/>
      <c r="VQO1" s="217"/>
      <c r="VQP1" s="217"/>
      <c r="VQQ1" s="217"/>
      <c r="VQR1" s="217"/>
      <c r="VQS1" s="217"/>
      <c r="VQT1" s="217"/>
      <c r="VQU1" s="217"/>
      <c r="VQV1" s="217"/>
      <c r="VQW1" s="217"/>
      <c r="VQX1" s="217"/>
      <c r="VQY1" s="217"/>
      <c r="VQZ1" s="217"/>
      <c r="VRA1" s="217"/>
      <c r="VRB1" s="217"/>
      <c r="VRC1" s="217"/>
      <c r="VRD1" s="217"/>
      <c r="VRE1" s="217"/>
      <c r="VRF1" s="217"/>
      <c r="VRG1" s="217"/>
      <c r="VRH1" s="217"/>
      <c r="VRI1" s="217"/>
      <c r="VRJ1" s="217"/>
      <c r="VRK1" s="217"/>
      <c r="VRL1" s="217"/>
      <c r="VRM1" s="217"/>
      <c r="VRN1" s="217"/>
      <c r="VRO1" s="217"/>
      <c r="VRP1" s="217"/>
      <c r="VRQ1" s="217"/>
      <c r="VRR1" s="217"/>
      <c r="VRS1" s="217"/>
      <c r="VRT1" s="217"/>
      <c r="VRU1" s="217"/>
      <c r="VRV1" s="217"/>
      <c r="VRW1" s="217"/>
      <c r="VRX1" s="217"/>
      <c r="VRY1" s="217"/>
      <c r="VRZ1" s="217"/>
      <c r="VSA1" s="217"/>
      <c r="VSB1" s="217"/>
      <c r="VSC1" s="217"/>
      <c r="VSD1" s="217"/>
      <c r="VSE1" s="217"/>
      <c r="VSF1" s="217"/>
      <c r="VSG1" s="217"/>
      <c r="VSH1" s="217"/>
      <c r="VSI1" s="217"/>
      <c r="VSJ1" s="217"/>
      <c r="VSK1" s="217"/>
      <c r="VSL1" s="217"/>
      <c r="VSM1" s="217"/>
      <c r="VSN1" s="217"/>
      <c r="VSO1" s="217"/>
      <c r="VSP1" s="217"/>
      <c r="VSQ1" s="217"/>
      <c r="VSR1" s="217"/>
      <c r="VSS1" s="217"/>
      <c r="VST1" s="217"/>
      <c r="VSU1" s="217"/>
      <c r="VSV1" s="217"/>
      <c r="VSW1" s="217"/>
      <c r="VSX1" s="217"/>
      <c r="VSY1" s="217"/>
      <c r="VSZ1" s="217"/>
      <c r="VTA1" s="217"/>
      <c r="VTB1" s="217"/>
      <c r="VTC1" s="217"/>
      <c r="VTD1" s="217"/>
      <c r="VTE1" s="217"/>
      <c r="VTF1" s="217"/>
      <c r="VTG1" s="217"/>
      <c r="VTH1" s="217"/>
      <c r="VTI1" s="217"/>
      <c r="VTJ1" s="217"/>
      <c r="VTK1" s="217"/>
      <c r="VTL1" s="217"/>
      <c r="VTM1" s="217"/>
      <c r="VTN1" s="217"/>
      <c r="VTO1" s="217"/>
      <c r="VTP1" s="217"/>
      <c r="VTQ1" s="217"/>
      <c r="VTR1" s="217"/>
      <c r="VTS1" s="217"/>
      <c r="VTT1" s="217"/>
      <c r="VTU1" s="217"/>
      <c r="VTV1" s="217"/>
      <c r="VTW1" s="217"/>
      <c r="VTX1" s="217"/>
      <c r="VTY1" s="217"/>
      <c r="VTZ1" s="217"/>
      <c r="VUA1" s="217"/>
      <c r="VUB1" s="217"/>
      <c r="VUC1" s="217"/>
      <c r="VUD1" s="217"/>
      <c r="VUE1" s="217"/>
      <c r="VUF1" s="217"/>
      <c r="VUG1" s="217"/>
      <c r="VUH1" s="217"/>
      <c r="VUI1" s="217"/>
      <c r="VUJ1" s="217"/>
      <c r="VUK1" s="217"/>
      <c r="VUL1" s="217"/>
      <c r="VUM1" s="217"/>
      <c r="VUN1" s="217"/>
      <c r="VUO1" s="217"/>
      <c r="VUP1" s="217"/>
      <c r="VUQ1" s="217"/>
      <c r="VUR1" s="217"/>
      <c r="VUS1" s="217"/>
      <c r="VUT1" s="217"/>
      <c r="VUU1" s="217"/>
      <c r="VUV1" s="217"/>
      <c r="VUW1" s="217"/>
      <c r="VUX1" s="217"/>
      <c r="VUY1" s="217"/>
      <c r="VUZ1" s="217"/>
      <c r="VVA1" s="217"/>
      <c r="VVB1" s="217"/>
      <c r="VVC1" s="217"/>
      <c r="VVD1" s="217"/>
      <c r="VVE1" s="217"/>
      <c r="VVF1" s="217"/>
      <c r="VVG1" s="217"/>
      <c r="VVH1" s="217"/>
      <c r="VVI1" s="217"/>
      <c r="VVJ1" s="217"/>
      <c r="VVK1" s="217"/>
      <c r="VVL1" s="217"/>
      <c r="VVM1" s="217"/>
      <c r="VVN1" s="217"/>
      <c r="VVO1" s="217"/>
      <c r="VVP1" s="217"/>
      <c r="VVQ1" s="217"/>
      <c r="VVR1" s="217"/>
      <c r="VVS1" s="217"/>
      <c r="VVT1" s="217"/>
      <c r="VVU1" s="217"/>
      <c r="VVV1" s="217"/>
      <c r="VVW1" s="217"/>
      <c r="VVX1" s="217"/>
      <c r="VVY1" s="217"/>
      <c r="VVZ1" s="217"/>
      <c r="VWA1" s="217"/>
      <c r="VWB1" s="217"/>
      <c r="VWC1" s="217"/>
      <c r="VWD1" s="217"/>
      <c r="VWE1" s="217"/>
      <c r="VWF1" s="217"/>
      <c r="VWG1" s="217"/>
      <c r="VWH1" s="217"/>
      <c r="VWI1" s="217"/>
      <c r="VWJ1" s="217"/>
      <c r="VWK1" s="217"/>
      <c r="VWL1" s="217"/>
      <c r="VWM1" s="217"/>
      <c r="VWN1" s="217"/>
      <c r="VWO1" s="217"/>
      <c r="VWP1" s="217"/>
      <c r="VWQ1" s="217"/>
      <c r="VWR1" s="217"/>
      <c r="VWS1" s="217"/>
      <c r="VWT1" s="217"/>
      <c r="VWU1" s="217"/>
      <c r="VWV1" s="217"/>
      <c r="VWW1" s="217"/>
      <c r="VWX1" s="217"/>
      <c r="VWY1" s="217"/>
      <c r="VWZ1" s="217"/>
      <c r="VXA1" s="217"/>
      <c r="VXB1" s="217"/>
      <c r="VXC1" s="217"/>
      <c r="VXD1" s="217"/>
      <c r="VXE1" s="217"/>
      <c r="VXF1" s="217"/>
      <c r="VXG1" s="217"/>
      <c r="VXH1" s="217"/>
      <c r="VXI1" s="217"/>
      <c r="VXJ1" s="217"/>
      <c r="VXK1" s="217"/>
      <c r="VXL1" s="217"/>
      <c r="VXM1" s="217"/>
      <c r="VXN1" s="217"/>
      <c r="VXO1" s="217"/>
      <c r="VXP1" s="217"/>
      <c r="VXQ1" s="217"/>
      <c r="VXR1" s="217"/>
      <c r="VXS1" s="217"/>
      <c r="VXT1" s="217"/>
      <c r="VXU1" s="217"/>
      <c r="VXV1" s="217"/>
      <c r="VXW1" s="217"/>
      <c r="VXX1" s="217"/>
      <c r="VXY1" s="217"/>
      <c r="VXZ1" s="217"/>
      <c r="VYA1" s="217"/>
      <c r="VYB1" s="217"/>
      <c r="VYC1" s="217"/>
      <c r="VYD1" s="217"/>
      <c r="VYE1" s="217"/>
      <c r="VYF1" s="217"/>
      <c r="VYG1" s="217"/>
      <c r="VYH1" s="217"/>
      <c r="VYI1" s="217"/>
      <c r="VYJ1" s="217"/>
      <c r="VYK1" s="217"/>
      <c r="VYL1" s="217"/>
      <c r="VYM1" s="217"/>
      <c r="VYN1" s="217"/>
      <c r="VYO1" s="217"/>
      <c r="VYP1" s="217"/>
      <c r="VYQ1" s="217"/>
      <c r="VYR1" s="217"/>
      <c r="VYS1" s="217"/>
      <c r="VYT1" s="217"/>
      <c r="VYU1" s="217"/>
      <c r="VYV1" s="217"/>
      <c r="VYW1" s="217"/>
      <c r="VYX1" s="217"/>
      <c r="VYY1" s="217"/>
      <c r="VYZ1" s="217"/>
      <c r="VZA1" s="217"/>
      <c r="VZB1" s="217"/>
      <c r="VZC1" s="217"/>
      <c r="VZD1" s="217"/>
      <c r="VZE1" s="217"/>
      <c r="VZF1" s="217"/>
      <c r="VZG1" s="217"/>
      <c r="VZH1" s="217"/>
      <c r="VZI1" s="217"/>
      <c r="VZJ1" s="217"/>
      <c r="VZK1" s="217"/>
      <c r="VZL1" s="217"/>
      <c r="VZM1" s="217"/>
      <c r="VZN1" s="217"/>
      <c r="VZO1" s="217"/>
      <c r="VZP1" s="217"/>
      <c r="VZQ1" s="217"/>
      <c r="VZR1" s="217"/>
      <c r="VZS1" s="217"/>
      <c r="VZT1" s="217"/>
      <c r="VZU1" s="217"/>
      <c r="VZV1" s="217"/>
      <c r="VZW1" s="217"/>
      <c r="VZX1" s="217"/>
      <c r="VZY1" s="217"/>
      <c r="VZZ1" s="217"/>
      <c r="WAA1" s="217"/>
      <c r="WAB1" s="217"/>
      <c r="WAC1" s="217"/>
      <c r="WAD1" s="217"/>
      <c r="WAE1" s="217"/>
      <c r="WAF1" s="217"/>
      <c r="WAG1" s="217"/>
      <c r="WAH1" s="217"/>
      <c r="WAI1" s="217"/>
      <c r="WAJ1" s="217"/>
      <c r="WAK1" s="217"/>
      <c r="WAL1" s="217"/>
      <c r="WAM1" s="217"/>
      <c r="WAN1" s="217"/>
      <c r="WAO1" s="217"/>
      <c r="WAP1" s="217"/>
      <c r="WAQ1" s="217"/>
      <c r="WAR1" s="217"/>
      <c r="WAS1" s="217"/>
      <c r="WAT1" s="217"/>
      <c r="WAU1" s="217"/>
      <c r="WAV1" s="217"/>
      <c r="WAW1" s="217"/>
      <c r="WAX1" s="217"/>
      <c r="WAY1" s="217"/>
      <c r="WAZ1" s="217"/>
      <c r="WBA1" s="217"/>
      <c r="WBB1" s="217"/>
      <c r="WBC1" s="217"/>
      <c r="WBD1" s="217"/>
      <c r="WBE1" s="217"/>
      <c r="WBF1" s="217"/>
      <c r="WBG1" s="217"/>
      <c r="WBH1" s="217"/>
      <c r="WBI1" s="217"/>
      <c r="WBJ1" s="217"/>
      <c r="WBK1" s="217"/>
      <c r="WBL1" s="217"/>
      <c r="WBM1" s="217"/>
      <c r="WBN1" s="217"/>
      <c r="WBO1" s="217"/>
      <c r="WBP1" s="217"/>
      <c r="WBQ1" s="217"/>
      <c r="WBR1" s="217"/>
      <c r="WBS1" s="217"/>
      <c r="WBT1" s="217"/>
      <c r="WBU1" s="217"/>
      <c r="WBV1" s="217"/>
      <c r="WBW1" s="217"/>
      <c r="WBX1" s="217"/>
      <c r="WBY1" s="217"/>
      <c r="WBZ1" s="217"/>
      <c r="WCA1" s="217"/>
      <c r="WCB1" s="217"/>
      <c r="WCC1" s="217"/>
      <c r="WCD1" s="217"/>
      <c r="WCE1" s="217"/>
      <c r="WCF1" s="217"/>
      <c r="WCG1" s="217"/>
      <c r="WCH1" s="217"/>
      <c r="WCI1" s="217"/>
      <c r="WCJ1" s="217"/>
      <c r="WCK1" s="217"/>
      <c r="WCL1" s="217"/>
      <c r="WCM1" s="217"/>
      <c r="WCN1" s="217"/>
      <c r="WCO1" s="217"/>
      <c r="WCP1" s="217"/>
      <c r="WCQ1" s="217"/>
      <c r="WCR1" s="217"/>
      <c r="WCS1" s="217"/>
      <c r="WCT1" s="217"/>
      <c r="WCU1" s="217"/>
      <c r="WCV1" s="217"/>
      <c r="WCW1" s="217"/>
      <c r="WCX1" s="217"/>
      <c r="WCY1" s="217"/>
      <c r="WCZ1" s="217"/>
      <c r="WDA1" s="217"/>
      <c r="WDB1" s="217"/>
      <c r="WDC1" s="217"/>
      <c r="WDD1" s="217"/>
      <c r="WDE1" s="217"/>
      <c r="WDF1" s="217"/>
      <c r="WDG1" s="217"/>
      <c r="WDH1" s="217"/>
      <c r="WDI1" s="217"/>
      <c r="WDJ1" s="217"/>
      <c r="WDK1" s="217"/>
      <c r="WDL1" s="217"/>
      <c r="WDM1" s="217"/>
      <c r="WDN1" s="217"/>
      <c r="WDO1" s="217"/>
      <c r="WDP1" s="217"/>
      <c r="WDQ1" s="217"/>
      <c r="WDR1" s="217"/>
      <c r="WDS1" s="217"/>
      <c r="WDT1" s="217"/>
      <c r="WDU1" s="217"/>
      <c r="WDV1" s="217"/>
      <c r="WDW1" s="217"/>
      <c r="WDX1" s="217"/>
      <c r="WDY1" s="217"/>
      <c r="WDZ1" s="217"/>
      <c r="WEA1" s="217"/>
      <c r="WEB1" s="217"/>
      <c r="WEC1" s="217"/>
      <c r="WED1" s="217"/>
      <c r="WEE1" s="217"/>
      <c r="WEF1" s="217"/>
      <c r="WEG1" s="217"/>
      <c r="WEH1" s="217"/>
      <c r="WEI1" s="217"/>
      <c r="WEJ1" s="217"/>
      <c r="WEK1" s="217"/>
      <c r="WEL1" s="217"/>
      <c r="WEM1" s="217"/>
      <c r="WEN1" s="217"/>
      <c r="WEO1" s="217"/>
      <c r="WEP1" s="217"/>
      <c r="WEQ1" s="217"/>
      <c r="WER1" s="217"/>
      <c r="WES1" s="217"/>
      <c r="WET1" s="217"/>
      <c r="WEU1" s="217"/>
      <c r="WEV1" s="217"/>
      <c r="WEW1" s="217"/>
      <c r="WEX1" s="217"/>
      <c r="WEY1" s="217"/>
      <c r="WEZ1" s="217"/>
      <c r="WFA1" s="217"/>
      <c r="WFB1" s="217"/>
      <c r="WFC1" s="217"/>
      <c r="WFD1" s="217"/>
      <c r="WFE1" s="217"/>
      <c r="WFF1" s="217"/>
      <c r="WFG1" s="217"/>
      <c r="WFH1" s="217"/>
      <c r="WFI1" s="217"/>
      <c r="WFJ1" s="217"/>
      <c r="WFK1" s="217"/>
      <c r="WFL1" s="217"/>
      <c r="WFM1" s="217"/>
      <c r="WFN1" s="217"/>
      <c r="WFO1" s="217"/>
      <c r="WFP1" s="217"/>
      <c r="WFQ1" s="217"/>
      <c r="WFR1" s="217"/>
      <c r="WFS1" s="217"/>
      <c r="WFT1" s="217"/>
      <c r="WFU1" s="217"/>
      <c r="WFV1" s="217"/>
      <c r="WFW1" s="217"/>
      <c r="WFX1" s="217"/>
      <c r="WFY1" s="217"/>
      <c r="WFZ1" s="217"/>
      <c r="WGA1" s="217"/>
      <c r="WGB1" s="217"/>
      <c r="WGC1" s="217"/>
      <c r="WGD1" s="217"/>
      <c r="WGE1" s="217"/>
      <c r="WGF1" s="217"/>
      <c r="WGG1" s="217"/>
      <c r="WGH1" s="217"/>
      <c r="WGI1" s="217"/>
      <c r="WGJ1" s="217"/>
      <c r="WGK1" s="217"/>
      <c r="WGL1" s="217"/>
      <c r="WGM1" s="217"/>
      <c r="WGN1" s="217"/>
      <c r="WGO1" s="217"/>
      <c r="WGP1" s="217"/>
      <c r="WGQ1" s="217"/>
      <c r="WGR1" s="217"/>
      <c r="WGS1" s="217"/>
      <c r="WGT1" s="217"/>
      <c r="WGU1" s="217"/>
      <c r="WGV1" s="217"/>
      <c r="WGW1" s="217"/>
      <c r="WGX1" s="217"/>
      <c r="WGY1" s="217"/>
      <c r="WGZ1" s="217"/>
      <c r="WHA1" s="217"/>
      <c r="WHB1" s="217"/>
      <c r="WHC1" s="217"/>
      <c r="WHD1" s="217"/>
      <c r="WHE1" s="217"/>
      <c r="WHF1" s="217"/>
      <c r="WHG1" s="217"/>
      <c r="WHH1" s="217"/>
      <c r="WHI1" s="217"/>
      <c r="WHJ1" s="217"/>
      <c r="WHK1" s="217"/>
      <c r="WHL1" s="217"/>
      <c r="WHM1" s="217"/>
      <c r="WHN1" s="217"/>
      <c r="WHO1" s="217"/>
      <c r="WHP1" s="217"/>
      <c r="WHQ1" s="217"/>
      <c r="WHR1" s="217"/>
      <c r="WHS1" s="217"/>
      <c r="WHT1" s="217"/>
      <c r="WHU1" s="217"/>
      <c r="WHV1" s="217"/>
      <c r="WHW1" s="217"/>
      <c r="WHX1" s="217"/>
      <c r="WHY1" s="217"/>
      <c r="WHZ1" s="217"/>
      <c r="WIA1" s="217"/>
      <c r="WIB1" s="217"/>
      <c r="WIC1" s="217"/>
      <c r="WID1" s="217"/>
      <c r="WIE1" s="217"/>
      <c r="WIF1" s="217"/>
      <c r="WIG1" s="217"/>
      <c r="WIH1" s="217"/>
      <c r="WII1" s="217"/>
      <c r="WIJ1" s="217"/>
      <c r="WIK1" s="217"/>
      <c r="WIL1" s="217"/>
      <c r="WIM1" s="217"/>
      <c r="WIN1" s="217"/>
      <c r="WIO1" s="217"/>
      <c r="WIP1" s="217"/>
      <c r="WIQ1" s="217"/>
      <c r="WIR1" s="217"/>
      <c r="WIS1" s="217"/>
      <c r="WIT1" s="217"/>
      <c r="WIU1" s="217"/>
      <c r="WIV1" s="217"/>
      <c r="WIW1" s="217"/>
      <c r="WIX1" s="217"/>
      <c r="WIY1" s="217"/>
      <c r="WIZ1" s="217"/>
      <c r="WJA1" s="217"/>
      <c r="WJB1" s="217"/>
      <c r="WJC1" s="217"/>
      <c r="WJD1" s="217"/>
      <c r="WJE1" s="217"/>
      <c r="WJF1" s="217"/>
      <c r="WJG1" s="217"/>
      <c r="WJH1" s="217"/>
      <c r="WJI1" s="217"/>
      <c r="WJJ1" s="217"/>
      <c r="WJK1" s="217"/>
      <c r="WJL1" s="217"/>
      <c r="WJM1" s="217"/>
      <c r="WJN1" s="217"/>
      <c r="WJO1" s="217"/>
      <c r="WJP1" s="217"/>
      <c r="WJQ1" s="217"/>
      <c r="WJR1" s="217"/>
      <c r="WJS1" s="217"/>
      <c r="WJT1" s="217"/>
      <c r="WJU1" s="217"/>
      <c r="WJV1" s="217"/>
      <c r="WJW1" s="217"/>
      <c r="WJX1" s="217"/>
      <c r="WJY1" s="217"/>
      <c r="WJZ1" s="217"/>
      <c r="WKA1" s="217"/>
      <c r="WKB1" s="217"/>
      <c r="WKC1" s="217"/>
      <c r="WKD1" s="217"/>
      <c r="WKE1" s="217"/>
      <c r="WKF1" s="217"/>
      <c r="WKG1" s="217"/>
      <c r="WKH1" s="217"/>
      <c r="WKI1" s="217"/>
      <c r="WKJ1" s="217"/>
      <c r="WKK1" s="217"/>
      <c r="WKL1" s="217"/>
      <c r="WKM1" s="217"/>
      <c r="WKN1" s="217"/>
      <c r="WKO1" s="217"/>
      <c r="WKP1" s="217"/>
      <c r="WKQ1" s="217"/>
      <c r="WKR1" s="217"/>
      <c r="WKS1" s="217"/>
      <c r="WKT1" s="217"/>
      <c r="WKU1" s="217"/>
      <c r="WKV1" s="217"/>
      <c r="WKW1" s="217"/>
      <c r="WKX1" s="217"/>
      <c r="WKY1" s="217"/>
      <c r="WKZ1" s="217"/>
      <c r="WLA1" s="217"/>
      <c r="WLB1" s="217"/>
      <c r="WLC1" s="217"/>
      <c r="WLD1" s="217"/>
      <c r="WLE1" s="217"/>
      <c r="WLF1" s="217"/>
      <c r="WLG1" s="217"/>
      <c r="WLH1" s="217"/>
      <c r="WLI1" s="217"/>
      <c r="WLJ1" s="217"/>
      <c r="WLK1" s="217"/>
      <c r="WLL1" s="217"/>
      <c r="WLM1" s="217"/>
      <c r="WLN1" s="217"/>
      <c r="WLO1" s="217"/>
      <c r="WLP1" s="217"/>
      <c r="WLQ1" s="217"/>
      <c r="WLR1" s="217"/>
      <c r="WLS1" s="217"/>
      <c r="WLT1" s="217"/>
      <c r="WLU1" s="217"/>
      <c r="WLV1" s="217"/>
      <c r="WLW1" s="217"/>
      <c r="WLX1" s="217"/>
      <c r="WLY1" s="217"/>
      <c r="WLZ1" s="217"/>
      <c r="WMA1" s="217"/>
      <c r="WMB1" s="217"/>
      <c r="WMC1" s="217"/>
      <c r="WMD1" s="217"/>
      <c r="WME1" s="217"/>
      <c r="WMF1" s="217"/>
      <c r="WMG1" s="217"/>
      <c r="WMH1" s="217"/>
      <c r="WMI1" s="217"/>
      <c r="WMJ1" s="217"/>
      <c r="WMK1" s="217"/>
      <c r="WML1" s="217"/>
      <c r="WMM1" s="217"/>
      <c r="WMN1" s="217"/>
      <c r="WMO1" s="217"/>
      <c r="WMP1" s="217"/>
      <c r="WMQ1" s="217"/>
      <c r="WMR1" s="217"/>
      <c r="WMS1" s="217"/>
      <c r="WMT1" s="217"/>
      <c r="WMU1" s="217"/>
      <c r="WMV1" s="217"/>
      <c r="WMW1" s="217"/>
      <c r="WMX1" s="217"/>
      <c r="WMY1" s="217"/>
      <c r="WMZ1" s="217"/>
      <c r="WNA1" s="217"/>
      <c r="WNB1" s="217"/>
      <c r="WNC1" s="217"/>
      <c r="WND1" s="217"/>
      <c r="WNE1" s="217"/>
      <c r="WNF1" s="217"/>
      <c r="WNG1" s="217"/>
      <c r="WNH1" s="217"/>
      <c r="WNI1" s="217"/>
      <c r="WNJ1" s="217"/>
      <c r="WNK1" s="217"/>
      <c r="WNL1" s="217"/>
      <c r="WNM1" s="217"/>
      <c r="WNN1" s="217"/>
      <c r="WNO1" s="217"/>
      <c r="WNP1" s="217"/>
      <c r="WNQ1" s="217"/>
      <c r="WNR1" s="217"/>
      <c r="WNS1" s="217"/>
      <c r="WNT1" s="217"/>
      <c r="WNU1" s="217"/>
      <c r="WNV1" s="217"/>
      <c r="WNW1" s="217"/>
      <c r="WNX1" s="217"/>
      <c r="WNY1" s="217"/>
      <c r="WNZ1" s="217"/>
      <c r="WOA1" s="217"/>
      <c r="WOB1" s="217"/>
      <c r="WOC1" s="217"/>
      <c r="WOD1" s="217"/>
      <c r="WOE1" s="217"/>
      <c r="WOF1" s="217"/>
      <c r="WOG1" s="217"/>
      <c r="WOH1" s="217"/>
      <c r="WOI1" s="217"/>
      <c r="WOJ1" s="217"/>
      <c r="WOK1" s="217"/>
      <c r="WOL1" s="217"/>
      <c r="WOM1" s="217"/>
      <c r="WON1" s="217"/>
      <c r="WOO1" s="217"/>
      <c r="WOP1" s="217"/>
      <c r="WOQ1" s="217"/>
      <c r="WOR1" s="217"/>
      <c r="WOS1" s="217"/>
      <c r="WOT1" s="217"/>
      <c r="WOU1" s="217"/>
      <c r="WOV1" s="217"/>
      <c r="WOW1" s="217"/>
      <c r="WOX1" s="217"/>
      <c r="WOY1" s="217"/>
      <c r="WOZ1" s="217"/>
      <c r="WPA1" s="217"/>
      <c r="WPB1" s="217"/>
      <c r="WPC1" s="217"/>
      <c r="WPD1" s="217"/>
      <c r="WPE1" s="217"/>
      <c r="WPF1" s="217"/>
      <c r="WPG1" s="217"/>
      <c r="WPH1" s="217"/>
      <c r="WPI1" s="217"/>
      <c r="WPJ1" s="217"/>
      <c r="WPK1" s="217"/>
      <c r="WPL1" s="217"/>
      <c r="WPM1" s="217"/>
      <c r="WPN1" s="217"/>
      <c r="WPO1" s="217"/>
      <c r="WPP1" s="217"/>
      <c r="WPQ1" s="217"/>
      <c r="WPR1" s="217"/>
      <c r="WPS1" s="217"/>
      <c r="WPT1" s="217"/>
      <c r="WPU1" s="217"/>
      <c r="WPV1" s="217"/>
      <c r="WPW1" s="217"/>
      <c r="WPX1" s="217"/>
      <c r="WPY1" s="217"/>
      <c r="WPZ1" s="217"/>
      <c r="WQA1" s="217"/>
      <c r="WQB1" s="217"/>
      <c r="WQC1" s="217"/>
      <c r="WQD1" s="217"/>
      <c r="WQE1" s="217"/>
      <c r="WQF1" s="217"/>
      <c r="WQG1" s="217"/>
      <c r="WQH1" s="217"/>
      <c r="WQI1" s="217"/>
      <c r="WQJ1" s="217"/>
      <c r="WQK1" s="217"/>
      <c r="WQL1" s="217"/>
      <c r="WQM1" s="217"/>
      <c r="WQN1" s="217"/>
      <c r="WQO1" s="217"/>
      <c r="WQP1" s="217"/>
      <c r="WQQ1" s="217"/>
      <c r="WQR1" s="217"/>
      <c r="WQS1" s="217"/>
      <c r="WQT1" s="217"/>
      <c r="WQU1" s="217"/>
      <c r="WQV1" s="217"/>
      <c r="WQW1" s="217"/>
      <c r="WQX1" s="217"/>
      <c r="WQY1" s="217"/>
      <c r="WQZ1" s="217"/>
      <c r="WRA1" s="217"/>
      <c r="WRB1" s="217"/>
      <c r="WRC1" s="217"/>
      <c r="WRD1" s="217"/>
      <c r="WRE1" s="217"/>
      <c r="WRF1" s="217"/>
      <c r="WRG1" s="217"/>
      <c r="WRH1" s="217"/>
      <c r="WRI1" s="217"/>
      <c r="WRJ1" s="217"/>
      <c r="WRK1" s="217"/>
      <c r="WRL1" s="217"/>
      <c r="WRM1" s="217"/>
      <c r="WRN1" s="217"/>
      <c r="WRO1" s="217"/>
      <c r="WRP1" s="217"/>
      <c r="WRQ1" s="217"/>
      <c r="WRR1" s="217"/>
      <c r="WRS1" s="217"/>
      <c r="WRT1" s="217"/>
      <c r="WRU1" s="217"/>
      <c r="WRV1" s="217"/>
      <c r="WRW1" s="217"/>
      <c r="WRX1" s="217"/>
      <c r="WRY1" s="217"/>
      <c r="WRZ1" s="217"/>
      <c r="WSA1" s="217"/>
      <c r="WSB1" s="217"/>
      <c r="WSC1" s="217"/>
      <c r="WSD1" s="217"/>
      <c r="WSE1" s="217"/>
      <c r="WSF1" s="217"/>
      <c r="WSG1" s="217"/>
      <c r="WSH1" s="217"/>
      <c r="WSI1" s="217"/>
      <c r="WSJ1" s="217"/>
      <c r="WSK1" s="217"/>
      <c r="WSL1" s="217"/>
      <c r="WSM1" s="217"/>
      <c r="WSN1" s="217"/>
      <c r="WSO1" s="217"/>
      <c r="WSP1" s="217"/>
      <c r="WSQ1" s="217"/>
      <c r="WSR1" s="217"/>
      <c r="WSS1" s="217"/>
      <c r="WST1" s="217"/>
      <c r="WSU1" s="217"/>
      <c r="WSV1" s="217"/>
      <c r="WSW1" s="217"/>
      <c r="WSX1" s="217"/>
      <c r="WSY1" s="217"/>
      <c r="WSZ1" s="217"/>
      <c r="WTA1" s="217"/>
      <c r="WTB1" s="217"/>
      <c r="WTC1" s="217"/>
      <c r="WTD1" s="217"/>
      <c r="WTE1" s="217"/>
      <c r="WTF1" s="217"/>
      <c r="WTG1" s="217"/>
      <c r="WTH1" s="217"/>
      <c r="WTI1" s="217"/>
      <c r="WTJ1" s="217"/>
      <c r="WTK1" s="217"/>
      <c r="WTL1" s="217"/>
      <c r="WTM1" s="217"/>
      <c r="WTN1" s="217"/>
      <c r="WTO1" s="217"/>
      <c r="WTP1" s="217"/>
      <c r="WTQ1" s="217"/>
      <c r="WTR1" s="217"/>
      <c r="WTS1" s="217"/>
      <c r="WTT1" s="217"/>
      <c r="WTU1" s="217"/>
      <c r="WTV1" s="217"/>
      <c r="WTW1" s="217"/>
      <c r="WTX1" s="217"/>
      <c r="WTY1" s="217"/>
      <c r="WTZ1" s="217"/>
      <c r="WUA1" s="217"/>
      <c r="WUB1" s="217"/>
      <c r="WUC1" s="217"/>
      <c r="WUD1" s="217"/>
      <c r="WUE1" s="217"/>
      <c r="WUF1" s="217"/>
      <c r="WUG1" s="217"/>
      <c r="WUH1" s="217"/>
      <c r="WUI1" s="217"/>
      <c r="WUJ1" s="217"/>
      <c r="WUK1" s="217"/>
      <c r="WUL1" s="217"/>
      <c r="WUM1" s="217"/>
      <c r="WUN1" s="217"/>
      <c r="WUO1" s="217"/>
      <c r="WUP1" s="217"/>
      <c r="WUQ1" s="217"/>
      <c r="WUR1" s="217"/>
      <c r="WUS1" s="217"/>
      <c r="WUT1" s="217"/>
      <c r="WUU1" s="217"/>
      <c r="WUV1" s="217"/>
      <c r="WUW1" s="217"/>
      <c r="WUX1" s="217"/>
      <c r="WUY1" s="217"/>
      <c r="WUZ1" s="217"/>
      <c r="WVA1" s="217"/>
      <c r="WVB1" s="217"/>
      <c r="WVC1" s="217"/>
      <c r="WVD1" s="217"/>
      <c r="WVE1" s="217"/>
      <c r="WVF1" s="217"/>
      <c r="WVG1" s="217"/>
      <c r="WVH1" s="217"/>
      <c r="WVI1" s="217"/>
      <c r="WVJ1" s="217"/>
      <c r="WVK1" s="217"/>
      <c r="WVL1" s="217"/>
      <c r="WVM1" s="217"/>
      <c r="WVN1" s="217"/>
      <c r="WVO1" s="217"/>
      <c r="WVP1" s="217"/>
      <c r="WVQ1" s="217"/>
      <c r="WVR1" s="217"/>
      <c r="WVS1" s="217"/>
      <c r="WVT1" s="217"/>
      <c r="WVU1" s="217"/>
      <c r="WVV1" s="217"/>
      <c r="WVW1" s="217"/>
      <c r="WVX1" s="217"/>
      <c r="WVY1" s="217"/>
      <c r="WVZ1" s="217"/>
      <c r="WWA1" s="217"/>
      <c r="WWB1" s="217"/>
      <c r="WWC1" s="217"/>
      <c r="WWD1" s="217"/>
      <c r="WWE1" s="217"/>
      <c r="WWF1" s="217"/>
      <c r="WWG1" s="217"/>
      <c r="WWH1" s="217"/>
      <c r="WWI1" s="217"/>
      <c r="WWJ1" s="217"/>
      <c r="WWK1" s="217"/>
      <c r="WWL1" s="217"/>
      <c r="WWM1" s="217"/>
      <c r="WWN1" s="217"/>
      <c r="WWO1" s="217"/>
      <c r="WWP1" s="217"/>
      <c r="WWQ1" s="217"/>
      <c r="WWR1" s="217"/>
      <c r="WWS1" s="217"/>
      <c r="WWT1" s="217"/>
      <c r="WWU1" s="217"/>
      <c r="WWV1" s="217"/>
      <c r="WWW1" s="217"/>
      <c r="WWX1" s="217"/>
      <c r="WWY1" s="217"/>
      <c r="WWZ1" s="217"/>
      <c r="WXA1" s="217"/>
      <c r="WXB1" s="217"/>
      <c r="WXC1" s="217"/>
      <c r="WXD1" s="217"/>
      <c r="WXE1" s="217"/>
      <c r="WXF1" s="217"/>
      <c r="WXG1" s="217"/>
      <c r="WXH1" s="217"/>
      <c r="WXI1" s="217"/>
      <c r="WXJ1" s="217"/>
      <c r="WXK1" s="217"/>
      <c r="WXL1" s="217"/>
      <c r="WXM1" s="217"/>
      <c r="WXN1" s="217"/>
      <c r="WXO1" s="217"/>
      <c r="WXP1" s="217"/>
      <c r="WXQ1" s="217"/>
      <c r="WXR1" s="217"/>
      <c r="WXS1" s="217"/>
      <c r="WXT1" s="217"/>
      <c r="WXU1" s="217"/>
      <c r="WXV1" s="217"/>
      <c r="WXW1" s="217"/>
      <c r="WXX1" s="217"/>
      <c r="WXY1" s="217"/>
      <c r="WXZ1" s="217"/>
      <c r="WYA1" s="217"/>
      <c r="WYB1" s="217"/>
      <c r="WYC1" s="217"/>
      <c r="WYD1" s="217"/>
      <c r="WYE1" s="217"/>
      <c r="WYF1" s="217"/>
      <c r="WYG1" s="217"/>
      <c r="WYH1" s="217"/>
      <c r="WYI1" s="217"/>
      <c r="WYJ1" s="217"/>
      <c r="WYK1" s="217"/>
      <c r="WYL1" s="217"/>
      <c r="WYM1" s="217"/>
      <c r="WYN1" s="217"/>
      <c r="WYO1" s="217"/>
      <c r="WYP1" s="217"/>
      <c r="WYQ1" s="217"/>
      <c r="WYR1" s="217"/>
      <c r="WYS1" s="217"/>
      <c r="WYT1" s="217"/>
      <c r="WYU1" s="217"/>
      <c r="WYV1" s="217"/>
      <c r="WYW1" s="217"/>
      <c r="WYX1" s="217"/>
      <c r="WYY1" s="217"/>
      <c r="WYZ1" s="217"/>
      <c r="WZA1" s="217"/>
      <c r="WZB1" s="217"/>
      <c r="WZC1" s="217"/>
      <c r="WZD1" s="217"/>
      <c r="WZE1" s="217"/>
      <c r="WZF1" s="217"/>
      <c r="WZG1" s="217"/>
      <c r="WZH1" s="217"/>
      <c r="WZI1" s="217"/>
      <c r="WZJ1" s="217"/>
      <c r="WZK1" s="217"/>
      <c r="WZL1" s="217"/>
      <c r="WZM1" s="217"/>
      <c r="WZN1" s="217"/>
      <c r="WZO1" s="217"/>
      <c r="WZP1" s="217"/>
      <c r="WZQ1" s="217"/>
      <c r="WZR1" s="217"/>
      <c r="WZS1" s="217"/>
      <c r="WZT1" s="217"/>
      <c r="WZU1" s="217"/>
      <c r="WZV1" s="217"/>
      <c r="WZW1" s="217"/>
      <c r="WZX1" s="217"/>
      <c r="WZY1" s="217"/>
      <c r="WZZ1" s="217"/>
      <c r="XAA1" s="217"/>
      <c r="XAB1" s="217"/>
      <c r="XAC1" s="217"/>
      <c r="XAD1" s="217"/>
      <c r="XAE1" s="217"/>
      <c r="XAF1" s="217"/>
      <c r="XAG1" s="217"/>
      <c r="XAH1" s="217"/>
      <c r="XAI1" s="217"/>
      <c r="XAJ1" s="217"/>
      <c r="XAK1" s="217"/>
      <c r="XAL1" s="217"/>
      <c r="XAM1" s="217"/>
      <c r="XAN1" s="217"/>
      <c r="XAO1" s="217"/>
      <c r="XAP1" s="217"/>
      <c r="XAQ1" s="217"/>
      <c r="XAR1" s="217"/>
      <c r="XAS1" s="217"/>
      <c r="XAT1" s="217"/>
      <c r="XAU1" s="217"/>
      <c r="XAV1" s="217"/>
      <c r="XAW1" s="217"/>
      <c r="XAX1" s="217"/>
      <c r="XAY1" s="217"/>
      <c r="XAZ1" s="217"/>
      <c r="XBA1" s="217"/>
      <c r="XBB1" s="217"/>
      <c r="XBC1" s="217"/>
      <c r="XBD1" s="217"/>
      <c r="XBE1" s="217"/>
      <c r="XBF1" s="217"/>
      <c r="XBG1" s="217"/>
      <c r="XBH1" s="217"/>
      <c r="XBI1" s="217"/>
      <c r="XBJ1" s="217"/>
      <c r="XBK1" s="217"/>
      <c r="XBL1" s="217"/>
      <c r="XBM1" s="217"/>
      <c r="XBN1" s="217"/>
      <c r="XBO1" s="217"/>
      <c r="XBP1" s="217"/>
      <c r="XBQ1" s="217"/>
      <c r="XBR1" s="217"/>
      <c r="XBS1" s="217"/>
      <c r="XBT1" s="217"/>
      <c r="XBU1" s="217"/>
      <c r="XBV1" s="217"/>
      <c r="XBW1" s="217"/>
      <c r="XBX1" s="217"/>
      <c r="XBY1" s="217"/>
      <c r="XBZ1" s="217"/>
      <c r="XCA1" s="217"/>
      <c r="XCB1" s="217"/>
      <c r="XCC1" s="217"/>
      <c r="XCD1" s="217"/>
      <c r="XCE1" s="217"/>
      <c r="XCF1" s="217"/>
      <c r="XCG1" s="217"/>
      <c r="XCH1" s="217"/>
      <c r="XCI1" s="217"/>
      <c r="XCJ1" s="217"/>
      <c r="XCK1" s="217"/>
      <c r="XCL1" s="217"/>
      <c r="XCM1" s="217"/>
      <c r="XCN1" s="217"/>
      <c r="XCO1" s="217"/>
      <c r="XCP1" s="217"/>
      <c r="XCQ1" s="217"/>
      <c r="XCR1" s="217"/>
      <c r="XCS1" s="217"/>
      <c r="XCT1" s="217"/>
      <c r="XCU1" s="217"/>
      <c r="XCV1" s="217"/>
      <c r="XCW1" s="217"/>
      <c r="XCX1" s="217"/>
      <c r="XCY1" s="217"/>
      <c r="XCZ1" s="217"/>
      <c r="XDA1" s="217"/>
      <c r="XDB1" s="217"/>
      <c r="XDC1" s="217"/>
      <c r="XDD1" s="217"/>
      <c r="XDE1" s="217"/>
      <c r="XDF1" s="217"/>
      <c r="XDG1" s="217"/>
      <c r="XDH1" s="217"/>
      <c r="XDI1" s="217"/>
      <c r="XDJ1" s="217"/>
      <c r="XDK1" s="217"/>
      <c r="XDL1" s="217"/>
      <c r="XDM1" s="217"/>
      <c r="XDN1" s="217"/>
      <c r="XDO1" s="217"/>
      <c r="XDP1" s="217"/>
      <c r="XDQ1" s="217"/>
      <c r="XDR1" s="217"/>
      <c r="XDS1" s="217"/>
      <c r="XDT1" s="217"/>
      <c r="XDU1" s="217"/>
      <c r="XDV1" s="217"/>
      <c r="XDW1" s="217"/>
      <c r="XDX1" s="217"/>
      <c r="XDY1" s="217"/>
      <c r="XDZ1" s="217"/>
      <c r="XEA1" s="217"/>
      <c r="XEB1" s="217"/>
      <c r="XEC1" s="217"/>
      <c r="XED1" s="217"/>
      <c r="XEE1" s="217"/>
      <c r="XEF1" s="217"/>
      <c r="XEG1" s="217"/>
      <c r="XEH1" s="217"/>
      <c r="XEI1" s="217"/>
      <c r="XEJ1" s="217"/>
      <c r="XEK1" s="217"/>
      <c r="XEL1" s="217"/>
      <c r="XEM1" s="217"/>
      <c r="XEN1" s="217"/>
      <c r="XEO1" s="217"/>
      <c r="XEP1" s="217"/>
      <c r="XEQ1" s="217"/>
      <c r="XER1" s="217"/>
      <c r="XES1" s="217"/>
      <c r="XET1" s="217"/>
      <c r="XEU1" s="217"/>
      <c r="XEV1" s="217"/>
      <c r="XEW1" s="217"/>
      <c r="XEX1" s="217"/>
      <c r="XEY1" s="217"/>
      <c r="XEZ1" s="217"/>
      <c r="XFA1" s="217"/>
      <c r="XFB1" s="217"/>
      <c r="XFC1" s="217"/>
      <c r="XFD1" s="217"/>
    </row>
    <row r="2" spans="1:16384" ht="15.75" customHeight="1" x14ac:dyDescent="0.25">
      <c r="E2" s="114"/>
      <c r="F2" s="114"/>
      <c r="G2" s="114"/>
      <c r="H2" s="114"/>
      <c r="I2" s="114"/>
      <c r="J2" s="114"/>
      <c r="K2" s="114"/>
      <c r="L2" s="114"/>
      <c r="M2" s="114"/>
      <c r="N2" s="114"/>
      <c r="O2" s="114"/>
      <c r="P2" s="114"/>
      <c r="Q2" s="261"/>
      <c r="R2" s="114"/>
    </row>
    <row r="3" spans="1:16384" s="115" customFormat="1" ht="36.75" thickBot="1" x14ac:dyDescent="0.6">
      <c r="E3" s="1090" t="str">
        <f>'TD P DESARROLLO'!B4</f>
        <v>PLAN DE DESARROLLO</v>
      </c>
      <c r="F3" s="1090"/>
      <c r="G3" s="1090"/>
      <c r="H3" s="1090"/>
      <c r="I3" s="1090"/>
      <c r="J3" s="1090"/>
      <c r="K3" s="1090"/>
      <c r="L3" s="1090"/>
      <c r="M3" s="1090"/>
      <c r="N3" s="1090"/>
      <c r="O3" s="1090"/>
      <c r="P3" s="1086"/>
      <c r="Q3" s="1086"/>
    </row>
    <row r="4" spans="1:16384" s="115" customFormat="1" ht="18" customHeight="1" thickBot="1" x14ac:dyDescent="0.4">
      <c r="E4" s="1091" t="str">
        <f>'TD P DESARROLLO'!B6</f>
        <v>NOMBRE DEL INDICADOR</v>
      </c>
      <c r="F4" s="1087">
        <v>2016</v>
      </c>
      <c r="G4" s="1088"/>
      <c r="H4" s="1087">
        <v>2017</v>
      </c>
      <c r="I4" s="1088"/>
      <c r="J4" s="1087">
        <v>2018</v>
      </c>
      <c r="K4" s="1088"/>
      <c r="L4" s="1087">
        <v>2019</v>
      </c>
      <c r="M4" s="1088"/>
      <c r="N4" s="1087">
        <v>2020</v>
      </c>
      <c r="O4" s="1088"/>
      <c r="P4" s="1084" t="s">
        <v>500</v>
      </c>
      <c r="Q4" s="1085"/>
      <c r="S4" s="1092" t="s">
        <v>471</v>
      </c>
      <c r="T4" s="1092"/>
      <c r="U4" s="1092"/>
      <c r="V4" s="1092"/>
      <c r="W4" s="1092"/>
      <c r="X4" s="1092"/>
      <c r="Y4" s="1092"/>
      <c r="Z4" s="1092"/>
      <c r="AA4" s="1092"/>
      <c r="AB4" s="1092"/>
    </row>
    <row r="5" spans="1:16384" s="115" customFormat="1" ht="26.25" customHeight="1" thickBot="1" x14ac:dyDescent="0.4">
      <c r="E5" s="1091"/>
      <c r="F5" s="699" t="s">
        <v>351</v>
      </c>
      <c r="G5" s="683" t="s">
        <v>352</v>
      </c>
      <c r="H5" s="699" t="s">
        <v>351</v>
      </c>
      <c r="I5" s="683" t="s">
        <v>352</v>
      </c>
      <c r="J5" s="699" t="s">
        <v>351</v>
      </c>
      <c r="K5" s="683" t="s">
        <v>352</v>
      </c>
      <c r="L5" s="699" t="s">
        <v>351</v>
      </c>
      <c r="M5" s="683" t="s">
        <v>352</v>
      </c>
      <c r="N5" s="699" t="s">
        <v>351</v>
      </c>
      <c r="O5" s="683" t="s">
        <v>352</v>
      </c>
      <c r="P5" s="1094" t="s">
        <v>499</v>
      </c>
      <c r="Q5" s="1095"/>
      <c r="S5" s="1087">
        <v>2016</v>
      </c>
      <c r="T5" s="1088"/>
      <c r="U5" s="1087">
        <v>2017</v>
      </c>
      <c r="V5" s="1088"/>
      <c r="W5" s="1087">
        <v>2018</v>
      </c>
      <c r="X5" s="1088"/>
      <c r="Y5" s="1087">
        <v>2019</v>
      </c>
      <c r="Z5" s="1088"/>
      <c r="AA5" s="1087">
        <v>2020</v>
      </c>
      <c r="AB5" s="1088"/>
    </row>
    <row r="6" spans="1:16384" ht="32.25" customHeight="1" thickBot="1" x14ac:dyDescent="0.3">
      <c r="E6" s="684" t="str">
        <f>'TD P DESARROLLO'!B7</f>
        <v>422 NÚMERO DE DÍAS PROMEDIO UTILIZADO PARA LA EXPEDICIÓN DE CONCEPTOS</v>
      </c>
      <c r="F6" s="690">
        <f>'TD P DESARROLLO'!D7</f>
        <v>23</v>
      </c>
      <c r="G6" s="701">
        <f>'TD P DESARROLLO'!E7</f>
        <v>15</v>
      </c>
      <c r="H6" s="690">
        <f>'TD P DESARROLLO'!F7</f>
        <v>22.7</v>
      </c>
      <c r="I6" s="701">
        <f>'TD P DESARROLLO'!G7</f>
        <v>21.9</v>
      </c>
      <c r="J6" s="690">
        <f>'TD P DESARROLLO'!H7</f>
        <v>22.5</v>
      </c>
      <c r="K6" s="701">
        <f>'TD P DESARROLLO'!I7</f>
        <v>17.600000000000001</v>
      </c>
      <c r="L6" s="690">
        <f>'TD P DESARROLLO'!J7</f>
        <v>22.3</v>
      </c>
      <c r="M6" s="701">
        <f>'TD P DESARROLLO'!K7</f>
        <v>13</v>
      </c>
      <c r="N6" s="690">
        <f>'TD P DESARROLLO'!L7</f>
        <v>22</v>
      </c>
      <c r="O6" s="701">
        <f>'TD P DESARROLLO'!M7</f>
        <v>0</v>
      </c>
      <c r="P6" s="707">
        <f>M6</f>
        <v>13</v>
      </c>
      <c r="Q6" s="712">
        <f>P6/N6</f>
        <v>0.59090909090909094</v>
      </c>
      <c r="R6" s="114"/>
      <c r="S6" s="1082">
        <f>IFERROR(F6/G6,"")</f>
        <v>1.5333333333333334</v>
      </c>
      <c r="T6" s="1082"/>
      <c r="U6" s="1082">
        <f>IFERROR(H6/I6,"")</f>
        <v>1.0365296803652968</v>
      </c>
      <c r="V6" s="1082"/>
      <c r="W6" s="1082">
        <f>IFERROR(J6/K6,"")</f>
        <v>1.2784090909090908</v>
      </c>
      <c r="X6" s="1082"/>
      <c r="Y6" s="1082">
        <f>IFERROR(L6/M6,"")</f>
        <v>1.7153846153846155</v>
      </c>
      <c r="Z6" s="1082"/>
      <c r="AA6" s="1082" t="str">
        <f>IFERROR(N6/O6,"")</f>
        <v/>
      </c>
      <c r="AB6" s="1082"/>
    </row>
    <row r="7" spans="1:16384" ht="32.25" customHeight="1" thickBot="1" x14ac:dyDescent="0.3">
      <c r="E7" s="684" t="str">
        <f>'TD P DESARROLLO'!B8</f>
        <v>423 NÚMERO DE ESTUDIOS JURÍDICOS, REALIZADOS EN TEMAS DE INTERÉS PARA EL DISTRITO CAPITAL</v>
      </c>
      <c r="F7" s="691">
        <f>'TD P DESARROLLO'!D8</f>
        <v>2</v>
      </c>
      <c r="G7" s="702">
        <f>'TD P DESARROLLO'!E8</f>
        <v>2</v>
      </c>
      <c r="H7" s="691">
        <f>'TD P DESARROLLO'!F8</f>
        <v>5</v>
      </c>
      <c r="I7" s="702">
        <f>'TD P DESARROLLO'!G8</f>
        <v>5</v>
      </c>
      <c r="J7" s="691">
        <f>'TD P DESARROLLO'!H8</f>
        <v>6</v>
      </c>
      <c r="K7" s="702">
        <f>'TD P DESARROLLO'!I8</f>
        <v>6</v>
      </c>
      <c r="L7" s="691">
        <f>'TD P DESARROLLO'!J8</f>
        <v>6</v>
      </c>
      <c r="M7" s="702">
        <f>'TD P DESARROLLO'!K8</f>
        <v>0</v>
      </c>
      <c r="N7" s="691">
        <f>'TD P DESARROLLO'!L8</f>
        <v>1</v>
      </c>
      <c r="O7" s="702">
        <f>'TD P DESARROLLO'!M8</f>
        <v>0</v>
      </c>
      <c r="P7" s="707">
        <f>O7+G7+I7+K7+M7</f>
        <v>13</v>
      </c>
      <c r="Q7" s="712">
        <f>P7/SUM(F7+H7+J7+L7+N7)</f>
        <v>0.65</v>
      </c>
      <c r="R7" s="114"/>
      <c r="S7" s="1082">
        <f>IFERROR(G7/F7,"")</f>
        <v>1</v>
      </c>
      <c r="T7" s="1082"/>
      <c r="U7" s="1082">
        <f>IFERROR(I7/H7,"")</f>
        <v>1</v>
      </c>
      <c r="V7" s="1082"/>
      <c r="W7" s="1082">
        <f>IFERROR(K7/J7,"")</f>
        <v>1</v>
      </c>
      <c r="X7" s="1082"/>
      <c r="Y7" s="1082">
        <f>IFERROR(M7/L7,"")</f>
        <v>0</v>
      </c>
      <c r="Z7" s="1082"/>
      <c r="AA7" s="1082">
        <f>IFERROR(O7/N7,"")</f>
        <v>0</v>
      </c>
      <c r="AB7" s="1082"/>
    </row>
    <row r="8" spans="1:16384" ht="32.25" customHeight="1" thickBot="1" x14ac:dyDescent="0.3">
      <c r="E8" s="684" t="str">
        <f>'TD P DESARROLLO'!B9</f>
        <v>424 NÚMERO DE SISTEMAS DE INFORMACIÓN JURÍDICOS CON DESARROLLO, SOPORTE Y MANTENIMIENTO</v>
      </c>
      <c r="F8" s="690">
        <f>'TD P DESARROLLO'!D9</f>
        <v>1</v>
      </c>
      <c r="G8" s="701">
        <f>'TD P DESARROLLO'!E9</f>
        <v>0.3</v>
      </c>
      <c r="H8" s="690">
        <f>'TD P DESARROLLO'!F9</f>
        <v>1</v>
      </c>
      <c r="I8" s="701">
        <f>'TD P DESARROLLO'!G9</f>
        <v>1.7</v>
      </c>
      <c r="J8" s="690">
        <f>'TD P DESARROLLO'!H9</f>
        <v>2</v>
      </c>
      <c r="K8" s="701">
        <f>'TD P DESARROLLO'!I9</f>
        <v>2</v>
      </c>
      <c r="L8" s="690">
        <f>'TD P DESARROLLO'!J9</f>
        <v>2</v>
      </c>
      <c r="M8" s="701">
        <f>'TD P DESARROLLO'!K9</f>
        <v>0</v>
      </c>
      <c r="N8" s="690">
        <f>'TD P DESARROLLO'!L9</f>
        <v>1</v>
      </c>
      <c r="O8" s="701">
        <f>'TD P DESARROLLO'!M9</f>
        <v>0</v>
      </c>
      <c r="P8" s="708">
        <f t="shared" ref="P8:P14" si="0">O8+G8+I8+K8+M8</f>
        <v>4</v>
      </c>
      <c r="Q8" s="712">
        <f>P8/SUM(F8+H8+J8+L8+N8)</f>
        <v>0.5714285714285714</v>
      </c>
      <c r="R8" s="114"/>
      <c r="S8" s="1082">
        <f t="shared" ref="S8:S15" si="1">IFERROR(G8/F8,"")</f>
        <v>0.3</v>
      </c>
      <c r="T8" s="1082"/>
      <c r="U8" s="1082">
        <f t="shared" ref="U8:U15" si="2">IFERROR(I8/H8,"")</f>
        <v>1.7</v>
      </c>
      <c r="V8" s="1082"/>
      <c r="W8" s="1082">
        <f t="shared" ref="W8:W15" si="3">IFERROR(K8/J8,"")</f>
        <v>1</v>
      </c>
      <c r="X8" s="1082"/>
      <c r="Y8" s="1082">
        <f t="shared" ref="Y8:Y15" si="4">IFERROR(M8/L8,"")</f>
        <v>0</v>
      </c>
      <c r="Z8" s="1082"/>
      <c r="AA8" s="1082">
        <f t="shared" ref="AA8:AA15" si="5">IFERROR(O8/N8,"")</f>
        <v>0</v>
      </c>
      <c r="AB8" s="1082"/>
    </row>
    <row r="9" spans="1:16384" ht="32.25" customHeight="1" thickBot="1" x14ac:dyDescent="0.3">
      <c r="E9" s="684" t="str">
        <f>'TD P DESARROLLO'!B10</f>
        <v>425 NÚMERO DE EVENTOS DE ORIENTACIÓN JURÍDICA DESARROLLADOS</v>
      </c>
      <c r="F9" s="691">
        <f>'TD P DESARROLLO'!D10</f>
        <v>4</v>
      </c>
      <c r="G9" s="702">
        <f>'TD P DESARROLLO'!E10</f>
        <v>4</v>
      </c>
      <c r="H9" s="691">
        <f>'TD P DESARROLLO'!F10</f>
        <v>14</v>
      </c>
      <c r="I9" s="702">
        <f>'TD P DESARROLLO'!G10</f>
        <v>14</v>
      </c>
      <c r="J9" s="691">
        <f>'TD P DESARROLLO'!H10</f>
        <v>10</v>
      </c>
      <c r="K9" s="702">
        <f>'TD P DESARROLLO'!I10</f>
        <v>12</v>
      </c>
      <c r="L9" s="691">
        <f>'TD P DESARROLLO'!J10</f>
        <v>13</v>
      </c>
      <c r="M9" s="702">
        <f>'TD P DESARROLLO'!K10</f>
        <v>0</v>
      </c>
      <c r="N9" s="691">
        <f>'TD P DESARROLLO'!L10</f>
        <v>5</v>
      </c>
      <c r="O9" s="702">
        <f>'TD P DESARROLLO'!M10</f>
        <v>0</v>
      </c>
      <c r="P9" s="708">
        <f t="shared" si="0"/>
        <v>30</v>
      </c>
      <c r="Q9" s="712">
        <f>P9/SUM(F9+H9+J9+L9+N9)</f>
        <v>0.65217391304347827</v>
      </c>
      <c r="R9" s="114"/>
      <c r="S9" s="1082">
        <f t="shared" si="1"/>
        <v>1</v>
      </c>
      <c r="T9" s="1082"/>
      <c r="U9" s="1082">
        <f t="shared" si="2"/>
        <v>1</v>
      </c>
      <c r="V9" s="1082"/>
      <c r="W9" s="1082">
        <f t="shared" si="3"/>
        <v>1.2</v>
      </c>
      <c r="X9" s="1082"/>
      <c r="Y9" s="1082">
        <f t="shared" si="4"/>
        <v>0</v>
      </c>
      <c r="Z9" s="1082"/>
      <c r="AA9" s="1082">
        <f t="shared" si="5"/>
        <v>0</v>
      </c>
      <c r="AB9" s="1082"/>
    </row>
    <row r="10" spans="1:16384" ht="32.25" customHeight="1" thickBot="1" x14ac:dyDescent="0.3">
      <c r="E10" s="684" t="str">
        <f>'TD P DESARROLLO'!B11</f>
        <v>426 NÚMERO DE CIUDADANOS ORIENTADOS EN DERECHOS Y OBLIGACIONES DE LAS ENTIDADES SIN ÁNIMO DE LUCRO - ESAL</v>
      </c>
      <c r="F10" s="691">
        <f>'TD P DESARROLLO'!D11</f>
        <v>400</v>
      </c>
      <c r="G10" s="702">
        <f>'TD P DESARROLLO'!E11</f>
        <v>402</v>
      </c>
      <c r="H10" s="691">
        <f>'TD P DESARROLLO'!F11</f>
        <v>600</v>
      </c>
      <c r="I10" s="702">
        <f>'TD P DESARROLLO'!G11</f>
        <v>663</v>
      </c>
      <c r="J10" s="691">
        <f>'TD P DESARROLLO'!H11</f>
        <v>800</v>
      </c>
      <c r="K10" s="702">
        <f>'TD P DESARROLLO'!I11</f>
        <v>819</v>
      </c>
      <c r="L10" s="691">
        <f>'TD P DESARROLLO'!J11</f>
        <v>800</v>
      </c>
      <c r="M10" s="702">
        <f>'TD P DESARROLLO'!K11</f>
        <v>0</v>
      </c>
      <c r="N10" s="691">
        <f>'TD P DESARROLLO'!L11</f>
        <v>400</v>
      </c>
      <c r="O10" s="702">
        <f>'TD P DESARROLLO'!M11</f>
        <v>0</v>
      </c>
      <c r="P10" s="709">
        <f t="shared" si="0"/>
        <v>1884</v>
      </c>
      <c r="Q10" s="712">
        <f>P10/SUM(F10+H10+J10+L10+N10)</f>
        <v>0.628</v>
      </c>
      <c r="R10" s="114"/>
      <c r="S10" s="1082">
        <f t="shared" si="1"/>
        <v>1.0049999999999999</v>
      </c>
      <c r="T10" s="1082"/>
      <c r="U10" s="1082">
        <f t="shared" si="2"/>
        <v>1.105</v>
      </c>
      <c r="V10" s="1082"/>
      <c r="W10" s="1082">
        <f t="shared" si="3"/>
        <v>1.0237499999999999</v>
      </c>
      <c r="X10" s="1082"/>
      <c r="Y10" s="1082">
        <f t="shared" si="4"/>
        <v>0</v>
      </c>
      <c r="Z10" s="1082"/>
      <c r="AA10" s="1082">
        <f t="shared" si="5"/>
        <v>0</v>
      </c>
      <c r="AB10" s="1082"/>
    </row>
    <row r="11" spans="1:16384" ht="32.25" customHeight="1" thickBot="1" x14ac:dyDescent="0.3">
      <c r="E11" s="684" t="str">
        <f>'TD P DESARROLLO'!B12</f>
        <v>427 PORCENTAJE DE PERCEPCIÓN DE LOS SERVICIOS PRESTADOS A ENTIDADES SIN ÁNIMO DE LUCRO - ESAL</v>
      </c>
      <c r="F11" s="692">
        <f>'TD P DESARROLLO'!D12</f>
        <v>0.86</v>
      </c>
      <c r="G11" s="688">
        <f>'TD P DESARROLLO'!E12</f>
        <v>0.87</v>
      </c>
      <c r="H11" s="692">
        <f>'TD P DESARROLLO'!F12</f>
        <v>0.86099999999999999</v>
      </c>
      <c r="I11" s="688">
        <f>'TD P DESARROLLO'!G12</f>
        <v>0.91300000000000003</v>
      </c>
      <c r="J11" s="695">
        <f>'TD P DESARROLLO'!H12</f>
        <v>0.86499999999999999</v>
      </c>
      <c r="K11" s="688">
        <f>'TD P DESARROLLO'!I12</f>
        <v>0.92</v>
      </c>
      <c r="L11" s="695">
        <f>'TD P DESARROLLO'!J12</f>
        <v>0.86699999999999999</v>
      </c>
      <c r="M11" s="688">
        <f>'TD P DESARROLLO'!K12</f>
        <v>0</v>
      </c>
      <c r="N11" s="695">
        <f>'TD P DESARROLLO'!L12</f>
        <v>0.87</v>
      </c>
      <c r="O11" s="688">
        <f>'TD P DESARROLLO'!M12</f>
        <v>0</v>
      </c>
      <c r="P11" s="710">
        <f>I11</f>
        <v>0.91300000000000003</v>
      </c>
      <c r="Q11" s="712">
        <f t="shared" ref="Q11:Q18" si="6">P11/N11</f>
        <v>1.0494252873563219</v>
      </c>
      <c r="R11" s="114"/>
      <c r="S11" s="1082">
        <f t="shared" si="1"/>
        <v>1.0116279069767442</v>
      </c>
      <c r="T11" s="1082"/>
      <c r="U11" s="1082">
        <f t="shared" si="2"/>
        <v>1.0603948896631823</v>
      </c>
      <c r="V11" s="1082"/>
      <c r="W11" s="1082">
        <f t="shared" si="3"/>
        <v>1.0635838150289019</v>
      </c>
      <c r="X11" s="1082"/>
      <c r="Y11" s="1082">
        <f t="shared" si="4"/>
        <v>0</v>
      </c>
      <c r="Z11" s="1082"/>
      <c r="AA11" s="1082">
        <f t="shared" si="5"/>
        <v>0</v>
      </c>
      <c r="AB11" s="1082"/>
    </row>
    <row r="12" spans="1:16384" ht="32.25" customHeight="1" thickBot="1" x14ac:dyDescent="0.3">
      <c r="E12" s="684" t="str">
        <f>'TD P DESARROLLO'!B13</f>
        <v>428 NÚMERO DE DIRECTRICES EN MATERIA DE POLÍTICA PÚBLICA DISCIPLINARIA DISTRITAL FORMULADAS POR LA DDAD</v>
      </c>
      <c r="F12" s="693">
        <f>'TD P DESARROLLO'!D13</f>
        <v>0</v>
      </c>
      <c r="G12" s="703">
        <f>'TD P DESARROLLO'!E13</f>
        <v>0</v>
      </c>
      <c r="H12" s="694">
        <f>'TD P DESARROLLO'!F13</f>
        <v>2</v>
      </c>
      <c r="I12" s="703">
        <f>'TD P DESARROLLO'!G13</f>
        <v>2</v>
      </c>
      <c r="J12" s="694">
        <f>'TD P DESARROLLO'!H13</f>
        <v>2</v>
      </c>
      <c r="K12" s="703">
        <f>'TD P DESARROLLO'!I13</f>
        <v>2</v>
      </c>
      <c r="L12" s="694">
        <f>'TD P DESARROLLO'!J13</f>
        <v>2</v>
      </c>
      <c r="M12" s="703">
        <f>'TD P DESARROLLO'!K13</f>
        <v>0</v>
      </c>
      <c r="N12" s="694">
        <f>'TD P DESARROLLO'!L13</f>
        <v>2</v>
      </c>
      <c r="O12" s="703">
        <f>'TD P DESARROLLO'!M13</f>
        <v>0</v>
      </c>
      <c r="P12" s="708">
        <f t="shared" si="0"/>
        <v>4</v>
      </c>
      <c r="Q12" s="712">
        <f>P12/SUM(F12+H12+J12+L12+N12)</f>
        <v>0.5</v>
      </c>
      <c r="R12" s="114"/>
      <c r="S12" s="1082" t="str">
        <f t="shared" si="1"/>
        <v/>
      </c>
      <c r="T12" s="1082"/>
      <c r="U12" s="1082">
        <f t="shared" si="2"/>
        <v>1</v>
      </c>
      <c r="V12" s="1082"/>
      <c r="W12" s="1082">
        <f t="shared" si="3"/>
        <v>1</v>
      </c>
      <c r="X12" s="1082"/>
      <c r="Y12" s="1082">
        <f t="shared" si="4"/>
        <v>0</v>
      </c>
      <c r="Z12" s="1082"/>
      <c r="AA12" s="1082">
        <f t="shared" si="5"/>
        <v>0</v>
      </c>
      <c r="AB12" s="1082"/>
    </row>
    <row r="13" spans="1:16384" ht="36.75" customHeight="1" thickBot="1" x14ac:dyDescent="0.3">
      <c r="E13" s="684" t="str">
        <f>'TD P DESARROLLO'!B14</f>
        <v>429 NÚMERO DE SERVIDORES PÚBLICOS DEL DISTRITO ORIENTADOS EN TEMAS DE RESPONSABILIDAD DISCIPLINARIA</v>
      </c>
      <c r="F13" s="693">
        <f>'TD P DESARROLLO'!D14</f>
        <v>0</v>
      </c>
      <c r="G13" s="703">
        <f>'TD P DESARROLLO'!E14</f>
        <v>0</v>
      </c>
      <c r="H13" s="693">
        <f>'TD P DESARROLLO'!F14</f>
        <v>2000</v>
      </c>
      <c r="I13" s="703">
        <f>'TD P DESARROLLO'!G14</f>
        <v>2426</v>
      </c>
      <c r="J13" s="693">
        <f>'TD P DESARROLLO'!H14</f>
        <v>4000</v>
      </c>
      <c r="K13" s="703">
        <f>'TD P DESARROLLO'!I14</f>
        <v>5990</v>
      </c>
      <c r="L13" s="693">
        <f>'TD P DESARROLLO'!J14</f>
        <v>4000</v>
      </c>
      <c r="M13" s="703">
        <f>'TD P DESARROLLO'!K14</f>
        <v>584</v>
      </c>
      <c r="N13" s="693">
        <f>'TD P DESARROLLO'!L14</f>
        <v>2000</v>
      </c>
      <c r="O13" s="703">
        <f>'TD P DESARROLLO'!M14</f>
        <v>0</v>
      </c>
      <c r="P13" s="709">
        <f t="shared" si="0"/>
        <v>9000</v>
      </c>
      <c r="Q13" s="712">
        <f>P13/SUM(F13+H13+J13+L13+N13)</f>
        <v>0.75</v>
      </c>
      <c r="R13" s="114"/>
      <c r="S13" s="1082" t="str">
        <f t="shared" si="1"/>
        <v/>
      </c>
      <c r="T13" s="1082"/>
      <c r="U13" s="1082">
        <f t="shared" si="2"/>
        <v>1.2130000000000001</v>
      </c>
      <c r="V13" s="1082"/>
      <c r="W13" s="1082">
        <f t="shared" si="3"/>
        <v>1.4975000000000001</v>
      </c>
      <c r="X13" s="1082"/>
      <c r="Y13" s="1082">
        <f t="shared" si="4"/>
        <v>0.14599999999999999</v>
      </c>
      <c r="Z13" s="1082"/>
      <c r="AA13" s="1082">
        <f t="shared" si="5"/>
        <v>0</v>
      </c>
      <c r="AB13" s="1082"/>
    </row>
    <row r="14" spans="1:16384" ht="32.25" customHeight="1" thickBot="1" x14ac:dyDescent="0.3">
      <c r="E14" s="685" t="str">
        <f>'TD P DESARROLLO'!B15</f>
        <v>430 NÚMERO DE CAPACITACIONES BRINDADAS A LOS OPERADORES DISCIPLINARIOS DISTRITALES EN TEMAS PROPIOS DEL DERECHO DISCIPLINARIO</v>
      </c>
      <c r="F14" s="694">
        <f>'TD P DESARROLLO'!D15</f>
        <v>1</v>
      </c>
      <c r="G14" s="704">
        <f>'TD P DESARROLLO'!E15</f>
        <v>1</v>
      </c>
      <c r="H14" s="694">
        <f>'TD P DESARROLLO'!F15</f>
        <v>1</v>
      </c>
      <c r="I14" s="704">
        <f>'TD P DESARROLLO'!G15</f>
        <v>1</v>
      </c>
      <c r="J14" s="694">
        <f>'TD P DESARROLLO'!H15</f>
        <v>2</v>
      </c>
      <c r="K14" s="704">
        <f>'TD P DESARROLLO'!I15</f>
        <v>2</v>
      </c>
      <c r="L14" s="694">
        <f>'TD P DESARROLLO'!J15</f>
        <v>1</v>
      </c>
      <c r="M14" s="704">
        <f>'TD P DESARROLLO'!K15</f>
        <v>0.05</v>
      </c>
      <c r="N14" s="694">
        <f>'TD P DESARROLLO'!L15</f>
        <v>0</v>
      </c>
      <c r="O14" s="704">
        <f>'TD P DESARROLLO'!M15</f>
        <v>0</v>
      </c>
      <c r="P14" s="708">
        <f t="shared" si="0"/>
        <v>4.05</v>
      </c>
      <c r="Q14" s="712">
        <f>P14/SUM(F14+H14+J14+L14+N14)</f>
        <v>0.80999999999999994</v>
      </c>
      <c r="R14" s="114"/>
      <c r="S14" s="1082">
        <f t="shared" si="1"/>
        <v>1</v>
      </c>
      <c r="T14" s="1082"/>
      <c r="U14" s="1082">
        <f t="shared" si="2"/>
        <v>1</v>
      </c>
      <c r="V14" s="1082"/>
      <c r="W14" s="1082">
        <f t="shared" si="3"/>
        <v>1</v>
      </c>
      <c r="X14" s="1082"/>
      <c r="Y14" s="1082">
        <f t="shared" si="4"/>
        <v>0.05</v>
      </c>
      <c r="Z14" s="1082"/>
      <c r="AA14" s="1082" t="str">
        <f t="shared" si="5"/>
        <v/>
      </c>
      <c r="AB14" s="1082"/>
    </row>
    <row r="15" spans="1:16384" ht="32.25" customHeight="1" thickBot="1" x14ac:dyDescent="0.3">
      <c r="E15" s="684" t="str">
        <f>'TD P DESARROLLO'!B16</f>
        <v>ÉXITO PROCESAL EN EL DISTRITO CAPITAL</v>
      </c>
      <c r="F15" s="695">
        <f>'TD P DESARROLLO'!D16</f>
        <v>0.82</v>
      </c>
      <c r="G15" s="688">
        <f>'TD P DESARROLLO'!E16</f>
        <v>0.89</v>
      </c>
      <c r="H15" s="695">
        <f>'TD P DESARROLLO'!F16</f>
        <v>0.82</v>
      </c>
      <c r="I15" s="688">
        <f>'TD P DESARROLLO'!G16</f>
        <v>0.87270000000000003</v>
      </c>
      <c r="J15" s="695">
        <f>'TD P DESARROLLO'!H16</f>
        <v>0.82</v>
      </c>
      <c r="K15" s="688">
        <f>'TD P DESARROLLO'!I16</f>
        <v>0.83689999999999998</v>
      </c>
      <c r="L15" s="695">
        <f>'TD P DESARROLLO'!J16</f>
        <v>0.82</v>
      </c>
      <c r="M15" s="688">
        <f>'TD P DESARROLLO'!K16</f>
        <v>0.83340000000000003</v>
      </c>
      <c r="N15" s="695">
        <f>'TD P DESARROLLO'!L16</f>
        <v>0.82</v>
      </c>
      <c r="O15" s="688">
        <f>'TD P DESARROLLO'!M16</f>
        <v>0</v>
      </c>
      <c r="P15" s="711">
        <f>K15</f>
        <v>0.83689999999999998</v>
      </c>
      <c r="Q15" s="712">
        <f t="shared" si="6"/>
        <v>1.0206097560975611</v>
      </c>
      <c r="R15" s="114"/>
      <c r="S15" s="1082">
        <f t="shared" si="1"/>
        <v>1.0853658536585367</v>
      </c>
      <c r="T15" s="1082"/>
      <c r="U15" s="1082">
        <f t="shared" si="2"/>
        <v>1.064268292682927</v>
      </c>
      <c r="V15" s="1082"/>
      <c r="W15" s="1082">
        <f t="shared" si="3"/>
        <v>1.0206097560975611</v>
      </c>
      <c r="X15" s="1082"/>
      <c r="Y15" s="1082">
        <f t="shared" si="4"/>
        <v>1.0163414634146342</v>
      </c>
      <c r="Z15" s="1082"/>
      <c r="AA15" s="1082">
        <f t="shared" si="5"/>
        <v>0</v>
      </c>
      <c r="AB15" s="1082"/>
    </row>
    <row r="16" spans="1:16384" ht="32.25" customHeight="1" thickBot="1" x14ac:dyDescent="0.3">
      <c r="E16" s="684" t="str">
        <f>'TD P DESARROLLO'!B17</f>
        <v>PORCENTAJE DE EFICIENCIA FISCAL EN LA DEFENSA JUDICIAL DE LOS INTERESES DEL DISTRITO CAPITAL</v>
      </c>
      <c r="F16" s="696">
        <f>'TD P DESARROLLO'!D17</f>
        <v>0.82</v>
      </c>
      <c r="G16" s="705">
        <f>'TD P DESARROLLO'!E17</f>
        <v>0.9</v>
      </c>
      <c r="H16" s="696">
        <f>'TD P DESARROLLO'!F17</f>
        <v>0.82</v>
      </c>
      <c r="I16" s="705">
        <f>'TD P DESARROLLO'!G17</f>
        <v>0.89</v>
      </c>
      <c r="J16" s="695">
        <f>'TD P DESARROLLO'!H17</f>
        <v>0.82</v>
      </c>
      <c r="K16" s="705">
        <f>'TD P DESARROLLO'!I17</f>
        <v>0.88</v>
      </c>
      <c r="L16" s="695">
        <f>'TD P DESARROLLO'!J17</f>
        <v>0.82</v>
      </c>
      <c r="M16" s="705">
        <f>'TD P DESARROLLO'!K17</f>
        <v>0.9</v>
      </c>
      <c r="N16" s="695">
        <f>'TD P DESARROLLO'!L17</f>
        <v>0.82</v>
      </c>
      <c r="O16" s="705">
        <f>'TD P DESARROLLO'!M17</f>
        <v>0</v>
      </c>
      <c r="P16" s="710">
        <f>K16</f>
        <v>0.88</v>
      </c>
      <c r="Q16" s="713">
        <f t="shared" si="6"/>
        <v>1.0731707317073171</v>
      </c>
      <c r="R16" s="114"/>
      <c r="S16" s="1082">
        <f t="shared" ref="S16:S22" si="7">IFERROR(G16/F16,"")</f>
        <v>1.0975609756097562</v>
      </c>
      <c r="T16" s="1082"/>
      <c r="U16" s="1082">
        <f t="shared" ref="U16:U22" si="8">IFERROR(I16/H16,"")</f>
        <v>1.0853658536585367</v>
      </c>
      <c r="V16" s="1082"/>
      <c r="W16" s="1082">
        <f t="shared" ref="W16:W22" si="9">IFERROR(K16/J16,"")</f>
        <v>1.0731707317073171</v>
      </c>
      <c r="X16" s="1082"/>
      <c r="Y16" s="1082">
        <f t="shared" ref="Y16:Y21" si="10">IFERROR(M16/L16,"")</f>
        <v>1.0975609756097562</v>
      </c>
      <c r="Z16" s="1082"/>
      <c r="AA16" s="1082">
        <f t="shared" ref="AA16:AA21" si="11">IFERROR(O16/N16,"")</f>
        <v>0</v>
      </c>
      <c r="AB16" s="1082"/>
    </row>
    <row r="17" spans="5:28" ht="32.25" customHeight="1" thickBot="1" x14ac:dyDescent="0.3">
      <c r="E17" s="684" t="str">
        <f>'TD P DESARROLLO'!B18</f>
        <v>AVANCE EN LA IMPLEMENTACIÓN DE LAS HERRAMIENTAS DE GESTIÓN Y ADMINISTRATIVAS</v>
      </c>
      <c r="F17" s="695">
        <f>'TD P DESARROLLO'!D18</f>
        <v>0</v>
      </c>
      <c r="G17" s="688">
        <f>'TD P DESARROLLO'!E18</f>
        <v>0</v>
      </c>
      <c r="H17" s="695">
        <f>'TD P DESARROLLO'!F18</f>
        <v>0</v>
      </c>
      <c r="I17" s="688">
        <f>'TD P DESARROLLO'!G18</f>
        <v>0</v>
      </c>
      <c r="J17" s="695">
        <f>'TD P DESARROLLO'!H18</f>
        <v>0.3</v>
      </c>
      <c r="K17" s="688">
        <f>'TD P DESARROLLO'!I18</f>
        <v>0.27</v>
      </c>
      <c r="L17" s="695">
        <f>'TD P DESARROLLO'!J18</f>
        <v>0.5</v>
      </c>
      <c r="M17" s="688">
        <f>'TD P DESARROLLO'!K18</f>
        <v>0.11</v>
      </c>
      <c r="N17" s="695">
        <f>'TD P DESARROLLO'!L18</f>
        <v>0.2</v>
      </c>
      <c r="O17" s="688">
        <f>'TD P DESARROLLO'!M18</f>
        <v>0</v>
      </c>
      <c r="P17" s="710">
        <f>K17+M17+O17</f>
        <v>0.38</v>
      </c>
      <c r="Q17" s="713">
        <f t="shared" si="6"/>
        <v>1.9</v>
      </c>
      <c r="R17" s="114"/>
      <c r="S17" s="1082" t="str">
        <f t="shared" si="7"/>
        <v/>
      </c>
      <c r="T17" s="1082"/>
      <c r="U17" s="1082" t="str">
        <f t="shared" si="8"/>
        <v/>
      </c>
      <c r="V17" s="1082"/>
      <c r="W17" s="1082">
        <f t="shared" si="9"/>
        <v>0.90000000000000013</v>
      </c>
      <c r="X17" s="1082"/>
      <c r="Y17" s="1082">
        <f t="shared" si="10"/>
        <v>0.22</v>
      </c>
      <c r="Z17" s="1082"/>
      <c r="AA17" s="1082">
        <f t="shared" si="11"/>
        <v>0</v>
      </c>
      <c r="AB17" s="1082"/>
    </row>
    <row r="18" spans="5:28" ht="32.25" customHeight="1" thickBot="1" x14ac:dyDescent="0.3">
      <c r="E18" s="684" t="str">
        <f>'TD P DESARROLLO'!B19</f>
        <v>AVANCE DE ADECUACIÓN Y DOTACIÓN DE LA SECRETARÍA JURÍDICA DISTRITAL PARA LA SJD</v>
      </c>
      <c r="F18" s="697">
        <f>'TD P DESARROLLO'!D19</f>
        <v>0</v>
      </c>
      <c r="G18" s="689">
        <f>'TD P DESARROLLO'!E19</f>
        <v>0</v>
      </c>
      <c r="H18" s="697">
        <f>'TD P DESARROLLO'!F19</f>
        <v>0</v>
      </c>
      <c r="I18" s="689">
        <f>'TD P DESARROLLO'!G19</f>
        <v>0</v>
      </c>
      <c r="J18" s="700">
        <f>'TD P DESARROLLO'!H19</f>
        <v>1</v>
      </c>
      <c r="K18" s="689">
        <f>'TD P DESARROLLO'!I19</f>
        <v>1</v>
      </c>
      <c r="L18" s="700">
        <f>'TD P DESARROLLO'!J19</f>
        <v>1</v>
      </c>
      <c r="M18" s="689">
        <f>'TD P DESARROLLO'!K19</f>
        <v>0</v>
      </c>
      <c r="N18" s="700">
        <f>'TD P DESARROLLO'!L19</f>
        <v>1</v>
      </c>
      <c r="O18" s="689">
        <f>'TD P DESARROLLO'!M19</f>
        <v>0</v>
      </c>
      <c r="P18" s="710">
        <f>K18</f>
        <v>1</v>
      </c>
      <c r="Q18" s="713">
        <f t="shared" si="6"/>
        <v>1</v>
      </c>
      <c r="R18" s="114"/>
      <c r="S18" s="1082" t="str">
        <f t="shared" si="7"/>
        <v/>
      </c>
      <c r="T18" s="1082"/>
      <c r="U18" s="1082" t="str">
        <f t="shared" si="8"/>
        <v/>
      </c>
      <c r="V18" s="1082"/>
      <c r="W18" s="1082">
        <f t="shared" si="9"/>
        <v>1</v>
      </c>
      <c r="X18" s="1082"/>
      <c r="Y18" s="1082">
        <f t="shared" si="10"/>
        <v>0</v>
      </c>
      <c r="Z18" s="1082"/>
      <c r="AA18" s="1082">
        <f t="shared" si="11"/>
        <v>0</v>
      </c>
      <c r="AB18" s="1082"/>
    </row>
    <row r="19" spans="5:28" ht="32.25" customHeight="1" thickBot="1" x14ac:dyDescent="0.3">
      <c r="E19" s="684" t="str">
        <f>'TD P DESARROLLO'!B20</f>
        <v xml:space="preserve">MODELO DE GERENCIA JURÍDICA </v>
      </c>
      <c r="F19" s="695">
        <f>'TD P DESARROLLO'!D20</f>
        <v>0</v>
      </c>
      <c r="G19" s="688">
        <f>'TD P DESARROLLO'!E20</f>
        <v>0</v>
      </c>
      <c r="H19" s="695">
        <f>'TD P DESARROLLO'!F20</f>
        <v>0</v>
      </c>
      <c r="I19" s="688">
        <f>'TD P DESARROLLO'!G20</f>
        <v>0</v>
      </c>
      <c r="J19" s="695">
        <f>'TD P DESARROLLO'!H20</f>
        <v>0.3</v>
      </c>
      <c r="K19" s="688">
        <f>'TD P DESARROLLO'!I20</f>
        <v>0.3</v>
      </c>
      <c r="L19" s="695">
        <f>'TD P DESARROLLO'!J20</f>
        <v>0.5</v>
      </c>
      <c r="M19" s="688">
        <f>'TD P DESARROLLO'!K20</f>
        <v>0.1</v>
      </c>
      <c r="N19" s="695">
        <f>'TD P DESARROLLO'!L20</f>
        <v>0.2</v>
      </c>
      <c r="O19" s="688">
        <f>'TD P DESARROLLO'!M20</f>
        <v>0</v>
      </c>
      <c r="P19" s="710">
        <f>I19+G19+K19+M19+O19</f>
        <v>0.4</v>
      </c>
      <c r="Q19" s="714">
        <f>P19/(N19+L19+J19+H19+F19)</f>
        <v>0.4</v>
      </c>
      <c r="R19" s="114"/>
      <c r="S19" s="1082" t="str">
        <f t="shared" si="7"/>
        <v/>
      </c>
      <c r="T19" s="1082"/>
      <c r="U19" s="1082" t="str">
        <f t="shared" si="8"/>
        <v/>
      </c>
      <c r="V19" s="1082"/>
      <c r="W19" s="1082">
        <f t="shared" si="9"/>
        <v>1</v>
      </c>
      <c r="X19" s="1082"/>
      <c r="Y19" s="1082">
        <f t="shared" si="10"/>
        <v>0.2</v>
      </c>
      <c r="Z19" s="1082"/>
      <c r="AA19" s="1082">
        <f t="shared" si="11"/>
        <v>0</v>
      </c>
      <c r="AB19" s="1082"/>
    </row>
    <row r="20" spans="5:28" ht="32.25" customHeight="1" thickBot="1" x14ac:dyDescent="0.3">
      <c r="E20" s="684" t="str">
        <f>'TD P DESARROLLO'!B21</f>
        <v>PORCENTAJE DE IMPLEMENTACIÓN DEL SISTEMA INTEGRADO DE GESTIÓN DE LA SECRETARÍA JURÍDICA</v>
      </c>
      <c r="F20" s="695">
        <f>'TD P DESARROLLO'!D21</f>
        <v>0.1</v>
      </c>
      <c r="G20" s="688">
        <f>'TD P DESARROLLO'!E21</f>
        <v>0.03</v>
      </c>
      <c r="H20" s="695">
        <f>'TD P DESARROLLO'!F21</f>
        <v>0.3</v>
      </c>
      <c r="I20" s="688">
        <f>'TD P DESARROLLO'!G21</f>
        <v>0.35</v>
      </c>
      <c r="J20" s="695">
        <f>'TD P DESARROLLO'!H21</f>
        <v>0.3</v>
      </c>
      <c r="K20" s="688">
        <f>'TD P DESARROLLO'!I21</f>
        <v>0.32</v>
      </c>
      <c r="L20" s="695">
        <f>'TD P DESARROLLO'!J21</f>
        <v>0.2</v>
      </c>
      <c r="M20" s="688">
        <f>'TD P DESARROLLO'!K21</f>
        <v>0.04</v>
      </c>
      <c r="N20" s="693">
        <f>'TD P DESARROLLO'!L21</f>
        <v>0.1</v>
      </c>
      <c r="O20" s="688">
        <f>'TD P DESARROLLO'!M21</f>
        <v>0</v>
      </c>
      <c r="P20" s="710">
        <f>G20+I20+K20+M20</f>
        <v>0.74</v>
      </c>
      <c r="Q20" s="713">
        <f>P20/(N20+L20+J20+H20+F20)</f>
        <v>0.73999999999999988</v>
      </c>
      <c r="R20" s="114"/>
      <c r="S20" s="1082">
        <f t="shared" si="7"/>
        <v>0.3</v>
      </c>
      <c r="T20" s="1082"/>
      <c r="U20" s="1082">
        <f t="shared" si="8"/>
        <v>1.1666666666666667</v>
      </c>
      <c r="V20" s="1082"/>
      <c r="W20" s="1082">
        <f t="shared" si="9"/>
        <v>1.0666666666666667</v>
      </c>
      <c r="X20" s="1082"/>
      <c r="Y20" s="1082">
        <f t="shared" si="10"/>
        <v>0.19999999999999998</v>
      </c>
      <c r="Z20" s="1082"/>
      <c r="AA20" s="1082">
        <f t="shared" si="11"/>
        <v>0</v>
      </c>
      <c r="AB20" s="1082"/>
    </row>
    <row r="21" spans="5:28" ht="32.25" customHeight="1" thickBot="1" x14ac:dyDescent="0.3">
      <c r="E21" s="684" t="str">
        <f>'TD P DESARROLLO'!B22</f>
        <v>PORCENTAJE DE AVANCE EN LA IMPLEMENTACIÓN DE LA ARQUITECTURA EMPRESARIAL EN LA SJD</v>
      </c>
      <c r="F21" s="698">
        <f>'TD P DESARROLLO'!D22</f>
        <v>0</v>
      </c>
      <c r="G21" s="706">
        <f>'TD P DESARROLLO'!E22</f>
        <v>0</v>
      </c>
      <c r="H21" s="698">
        <f>'TD P DESARROLLO'!F22</f>
        <v>0</v>
      </c>
      <c r="I21" s="706">
        <f>'TD P DESARROLLO'!G22</f>
        <v>0</v>
      </c>
      <c r="J21" s="698">
        <f>'TD P DESARROLLO'!H22</f>
        <v>0.4</v>
      </c>
      <c r="K21" s="706">
        <f>'TD P DESARROLLO'!I22</f>
        <v>0.4</v>
      </c>
      <c r="L21" s="698">
        <f>'TD P DESARROLLO'!J22</f>
        <v>0.6</v>
      </c>
      <c r="M21" s="706">
        <f>'TD P DESARROLLO'!K22</f>
        <v>0.06</v>
      </c>
      <c r="N21" s="698">
        <f>'TD P DESARROLLO'!L22</f>
        <v>0</v>
      </c>
      <c r="O21" s="706">
        <f>'TD P DESARROLLO'!M22</f>
        <v>0</v>
      </c>
      <c r="P21" s="710">
        <f>O21+G21+I21+K21+M21</f>
        <v>0.46</v>
      </c>
      <c r="Q21" s="713">
        <f>P21/SUM(F21+H21+J21+L21+N21)</f>
        <v>0.46</v>
      </c>
      <c r="R21" s="114"/>
      <c r="S21" s="1082" t="str">
        <f t="shared" si="7"/>
        <v/>
      </c>
      <c r="T21" s="1082"/>
      <c r="U21" s="1082" t="str">
        <f t="shared" si="8"/>
        <v/>
      </c>
      <c r="V21" s="1082"/>
      <c r="W21" s="1082">
        <f t="shared" si="9"/>
        <v>1</v>
      </c>
      <c r="X21" s="1082"/>
      <c r="Y21" s="1082">
        <f t="shared" si="10"/>
        <v>0.1</v>
      </c>
      <c r="Z21" s="1082"/>
      <c r="AA21" s="1082" t="str">
        <f t="shared" si="11"/>
        <v/>
      </c>
      <c r="AB21" s="1082"/>
    </row>
    <row r="22" spans="5:28" ht="15" customHeight="1" thickBot="1" x14ac:dyDescent="0.3">
      <c r="E22" s="114"/>
      <c r="F22" s="114"/>
      <c r="G22" s="114"/>
      <c r="H22" s="114"/>
      <c r="I22" s="114"/>
      <c r="J22" s="114"/>
      <c r="K22" s="114"/>
      <c r="L22" s="114"/>
      <c r="M22" s="114"/>
      <c r="N22" s="114"/>
      <c r="O22" s="114"/>
      <c r="P22" s="114"/>
      <c r="Q22" s="261"/>
      <c r="R22" s="114"/>
      <c r="S22" s="1083" t="str">
        <f t="shared" si="7"/>
        <v/>
      </c>
      <c r="T22" s="1083"/>
      <c r="U22" s="1083" t="str">
        <f t="shared" si="8"/>
        <v/>
      </c>
      <c r="V22" s="1083"/>
      <c r="W22" s="1083" t="str">
        <f t="shared" si="9"/>
        <v/>
      </c>
      <c r="X22" s="1083"/>
      <c r="Y22" s="1083" t="str">
        <f>IFERROR(#REF!/L22,"")</f>
        <v/>
      </c>
      <c r="Z22" s="1083"/>
      <c r="AA22" s="1083" t="str">
        <f>IFERROR(#REF!/#REF!,"")</f>
        <v/>
      </c>
      <c r="AB22" s="1083"/>
    </row>
    <row r="23" spans="5:28" ht="13.5" customHeight="1" x14ac:dyDescent="0.25">
      <c r="E23" s="211" t="s">
        <v>617</v>
      </c>
      <c r="F23" s="1057">
        <f>IFERROR(S23,"")</f>
        <v>0.933288806957837</v>
      </c>
      <c r="G23" s="1058"/>
      <c r="H23" s="1058">
        <f>IFERROR(U23,"")</f>
        <v>1.1192687819197173</v>
      </c>
      <c r="I23" s="1058"/>
      <c r="J23" s="1058">
        <f>IFERROR(W23,"")</f>
        <v>1.0702306287755963</v>
      </c>
      <c r="K23" s="1058"/>
      <c r="L23" s="1058">
        <f>IFERROR(Y23,"")</f>
        <v>0.52725411715655612</v>
      </c>
      <c r="M23" s="1058"/>
      <c r="N23" s="1058" t="str">
        <f>IFERROR(AA23,"")</f>
        <v/>
      </c>
      <c r="O23" s="1059"/>
      <c r="P23" s="116" t="s">
        <v>349</v>
      </c>
      <c r="Q23" s="261"/>
      <c r="R23" s="114"/>
      <c r="S23" s="1082">
        <f>AVERAGEIF(S6:T21,"&lt;&gt;0")</f>
        <v>0.933288806957837</v>
      </c>
      <c r="T23" s="1082"/>
      <c r="U23" s="1082">
        <f>AVERAGEIF(U6:V21,"&lt;&gt;0")</f>
        <v>1.1192687819197173</v>
      </c>
      <c r="V23" s="1082"/>
      <c r="W23" s="1082">
        <f>AVERAGEIF(W6:X21,"&lt;&gt;0")</f>
        <v>1.0702306287755963</v>
      </c>
      <c r="X23" s="1082"/>
      <c r="Y23" s="1082">
        <f>AVERAGEIF(Y6:Z21,"&lt;&gt;0")</f>
        <v>0.52725411715655612</v>
      </c>
      <c r="Z23" s="1082"/>
      <c r="AA23" s="1082" t="e">
        <f>AVERAGEIF(AA6:AB16,"&lt;&gt;0")</f>
        <v>#DIV/0!</v>
      </c>
      <c r="AB23" s="1082"/>
    </row>
    <row r="24" spans="5:28" ht="11.25" customHeight="1" x14ac:dyDescent="0.25">
      <c r="E24" s="234"/>
      <c r="F24" s="384"/>
      <c r="G24" s="383"/>
      <c r="H24" s="383"/>
      <c r="I24" s="383"/>
      <c r="J24" s="383"/>
      <c r="K24" s="383"/>
      <c r="L24" s="383"/>
      <c r="M24" s="383"/>
      <c r="N24" s="383"/>
      <c r="O24" s="385"/>
      <c r="P24" s="1060">
        <f ca="1">TODAY()</f>
        <v>43602</v>
      </c>
      <c r="Q24" s="1060"/>
      <c r="R24" s="114"/>
    </row>
    <row r="25" spans="5:28" ht="12.75" customHeight="1" thickBot="1" x14ac:dyDescent="0.3">
      <c r="E25" s="211" t="s">
        <v>472</v>
      </c>
      <c r="F25" s="1061">
        <f>F23*0.12</f>
        <v>0.11199465683494043</v>
      </c>
      <c r="G25" s="1062"/>
      <c r="H25" s="1062">
        <f>IFERROR(F25+(H23*0.26),"")</f>
        <v>0.40300454013406695</v>
      </c>
      <c r="I25" s="1062"/>
      <c r="J25" s="1062">
        <f>IFERROR(H25+(J23*0.26),"")</f>
        <v>0.68126450361572199</v>
      </c>
      <c r="K25" s="1062"/>
      <c r="L25" s="1062">
        <f>IFERROR(J25+(L23*0.26),"")</f>
        <v>0.81835057407642653</v>
      </c>
      <c r="M25" s="1062"/>
      <c r="N25" s="1062" t="str">
        <f>IFERROR(L25+(N23*0.1),"")</f>
        <v/>
      </c>
      <c r="O25" s="1063"/>
      <c r="P25" s="114"/>
      <c r="Q25" s="261"/>
      <c r="R25" s="114"/>
    </row>
    <row r="26" spans="5:28" ht="3.75" customHeight="1" x14ac:dyDescent="0.25">
      <c r="E26" s="114"/>
      <c r="F26" s="114"/>
      <c r="G26" s="114"/>
      <c r="H26" s="114"/>
      <c r="I26" s="114"/>
      <c r="J26" s="114"/>
      <c r="K26" s="114"/>
      <c r="L26" s="114"/>
      <c r="M26" s="114"/>
      <c r="N26" s="114"/>
      <c r="O26" s="114"/>
      <c r="P26" s="114"/>
      <c r="Q26" s="261"/>
      <c r="R26" s="114"/>
    </row>
    <row r="27" spans="5:28" customFormat="1" ht="15" customHeight="1" x14ac:dyDescent="0.25">
      <c r="E27" s="666"/>
      <c r="F27" s="283"/>
      <c r="G27" s="283"/>
      <c r="H27" s="283"/>
      <c r="I27" s="283"/>
      <c r="J27" s="283"/>
      <c r="K27" s="283"/>
      <c r="L27" s="283"/>
      <c r="M27" s="284"/>
      <c r="N27" s="284"/>
      <c r="O27" s="284"/>
      <c r="P27" s="283"/>
      <c r="Q27" s="285"/>
      <c r="R27" s="283"/>
    </row>
    <row r="28" spans="5:28" s="235" customFormat="1" ht="15" customHeight="1" x14ac:dyDescent="0.25">
      <c r="E28" s="672"/>
      <c r="F28" s="673"/>
      <c r="G28" s="673"/>
      <c r="H28" s="673"/>
      <c r="I28" s="673"/>
      <c r="M28" s="674"/>
      <c r="N28" s="675"/>
      <c r="O28" s="675"/>
      <c r="Q28" s="676"/>
    </row>
    <row r="29" spans="5:28" s="235" customFormat="1" ht="12" customHeight="1" x14ac:dyDescent="0.25">
      <c r="E29" s="673"/>
      <c r="F29" s="677">
        <f>F23*0.12</f>
        <v>0.11199465683494043</v>
      </c>
      <c r="G29" s="678">
        <f>H23*0.26</f>
        <v>0.29100988329912653</v>
      </c>
      <c r="H29" s="678">
        <f>IFERROR(J23*0.26,"")</f>
        <v>0.27825996348165505</v>
      </c>
      <c r="I29" s="679">
        <f>IFERROR(L23*0.26,"")</f>
        <v>0.13708607046070459</v>
      </c>
      <c r="J29" s="235" t="str">
        <f>IFERROR(N23*0.1,"")</f>
        <v/>
      </c>
      <c r="M29" s="680"/>
      <c r="N29" s="1093"/>
      <c r="O29" s="1093"/>
      <c r="Q29" s="676"/>
    </row>
    <row r="30" spans="5:28" s="235" customFormat="1" ht="18.75" customHeight="1" x14ac:dyDescent="0.25">
      <c r="E30" s="673"/>
      <c r="F30" s="672">
        <f>SUM(F29:J29)</f>
        <v>0.81835057407642653</v>
      </c>
      <c r="G30" s="673"/>
      <c r="H30" s="673"/>
      <c r="I30" s="673"/>
      <c r="N30" s="681"/>
      <c r="O30" s="681"/>
      <c r="Q30" s="676"/>
    </row>
    <row r="31" spans="5:28" s="236" customFormat="1" ht="5.25" customHeight="1" x14ac:dyDescent="0.25">
      <c r="E31" s="682"/>
      <c r="F31" s="682"/>
      <c r="G31" s="682"/>
      <c r="H31" s="682"/>
      <c r="I31" s="682"/>
      <c r="K31" s="284"/>
      <c r="L31" s="284"/>
      <c r="M31" s="284"/>
      <c r="N31" s="668"/>
      <c r="O31" s="668"/>
      <c r="P31" s="284"/>
      <c r="Q31" s="669"/>
    </row>
    <row r="32" spans="5:28" ht="17.25" hidden="1" customHeight="1" x14ac:dyDescent="0.25">
      <c r="N32" s="668"/>
      <c r="O32" s="668"/>
    </row>
    <row r="33" spans="1:18" customFormat="1" ht="15" hidden="1" customHeight="1" x14ac:dyDescent="0.25">
      <c r="A33" s="114"/>
      <c r="B33" s="114"/>
      <c r="C33" s="114"/>
      <c r="D33" s="114"/>
      <c r="E33" s="284"/>
      <c r="F33" s="284"/>
      <c r="G33" s="284"/>
      <c r="H33" s="283"/>
      <c r="I33" s="283"/>
      <c r="J33" s="283"/>
      <c r="K33" s="283"/>
      <c r="L33" s="283"/>
      <c r="M33" s="283"/>
      <c r="N33" s="667"/>
      <c r="O33" s="667"/>
      <c r="P33" s="283"/>
      <c r="Q33" s="285"/>
      <c r="R33" s="283"/>
    </row>
    <row r="34" spans="1:18" ht="15" hidden="1" customHeight="1" x14ac:dyDescent="0.25">
      <c r="N34" s="668"/>
      <c r="O34" s="668"/>
    </row>
    <row r="35" spans="1:18" ht="15" hidden="1" customHeight="1" x14ac:dyDescent="0.25">
      <c r="N35" s="668"/>
      <c r="O35" s="668"/>
    </row>
    <row r="36" spans="1:18" ht="15" hidden="1" customHeight="1" x14ac:dyDescent="0.25">
      <c r="N36" s="668"/>
      <c r="O36" s="668"/>
    </row>
    <row r="37" spans="1:18" ht="15" hidden="1" customHeight="1" x14ac:dyDescent="0.25">
      <c r="N37" s="668"/>
      <c r="O37" s="668"/>
    </row>
    <row r="38" spans="1:18" ht="15" hidden="1" customHeight="1" x14ac:dyDescent="0.25">
      <c r="N38" s="668"/>
      <c r="O38" s="668"/>
    </row>
    <row r="39" spans="1:18" ht="15" hidden="1" customHeight="1" x14ac:dyDescent="0.25">
      <c r="N39" s="668"/>
      <c r="O39" s="668"/>
    </row>
    <row r="40" spans="1:18" ht="15" hidden="1" customHeight="1" x14ac:dyDescent="0.25">
      <c r="N40" s="668"/>
      <c r="O40" s="668"/>
    </row>
    <row r="41" spans="1:18" ht="15" hidden="1" customHeight="1" x14ac:dyDescent="0.25">
      <c r="N41" s="668"/>
      <c r="O41" s="668"/>
    </row>
    <row r="42" spans="1:18" ht="15" hidden="1" customHeight="1" x14ac:dyDescent="0.25">
      <c r="N42" s="668"/>
      <c r="O42" s="668"/>
    </row>
    <row r="43" spans="1:18" ht="15" hidden="1" customHeight="1" x14ac:dyDescent="0.25">
      <c r="N43" s="668"/>
      <c r="O43" s="668"/>
    </row>
    <row r="44" spans="1:18" ht="15" hidden="1" customHeight="1" x14ac:dyDescent="0.25">
      <c r="N44" s="668"/>
      <c r="O44" s="668"/>
    </row>
    <row r="45" spans="1:18" ht="15" hidden="1" customHeight="1" x14ac:dyDescent="0.25">
      <c r="N45" s="668"/>
      <c r="O45" s="668"/>
    </row>
    <row r="46" spans="1:18" ht="15" hidden="1" customHeight="1" x14ac:dyDescent="0.25">
      <c r="N46" s="668"/>
      <c r="O46" s="668"/>
    </row>
    <row r="47" spans="1:18" ht="15" hidden="1" customHeight="1" x14ac:dyDescent="0.25">
      <c r="N47" s="668"/>
      <c r="O47" s="668"/>
    </row>
    <row r="48" spans="1:18" ht="15" hidden="1" customHeight="1" x14ac:dyDescent="0.25">
      <c r="N48" s="668"/>
      <c r="O48" s="668"/>
    </row>
    <row r="49" spans="14:15" ht="15" hidden="1" customHeight="1" x14ac:dyDescent="0.25">
      <c r="N49" s="668"/>
      <c r="O49" s="668"/>
    </row>
    <row r="50" spans="14:15" ht="15" hidden="1" customHeight="1" x14ac:dyDescent="0.25">
      <c r="N50" s="668"/>
      <c r="O50" s="668"/>
    </row>
    <row r="51" spans="14:15" ht="15" hidden="1" customHeight="1" x14ac:dyDescent="0.25">
      <c r="N51" s="668"/>
      <c r="O51" s="668"/>
    </row>
    <row r="52" spans="14:15" ht="15" hidden="1" customHeight="1" x14ac:dyDescent="0.25">
      <c r="N52" s="668"/>
      <c r="O52" s="668"/>
    </row>
    <row r="53" spans="14:15" ht="15" hidden="1" customHeight="1" x14ac:dyDescent="0.25">
      <c r="N53" s="668"/>
      <c r="O53" s="668"/>
    </row>
    <row r="54" spans="14:15" ht="15" hidden="1" customHeight="1" x14ac:dyDescent="0.25">
      <c r="N54" s="668"/>
      <c r="O54" s="668"/>
    </row>
    <row r="55" spans="14:15" ht="15" hidden="1" customHeight="1" x14ac:dyDescent="0.25">
      <c r="N55" s="668"/>
      <c r="O55" s="668"/>
    </row>
    <row r="56" spans="14:15" ht="15" hidden="1" customHeight="1" x14ac:dyDescent="0.25">
      <c r="N56" s="668"/>
      <c r="O56" s="668"/>
    </row>
    <row r="57" spans="14:15" ht="15" hidden="1" customHeight="1" x14ac:dyDescent="0.25">
      <c r="N57" s="668"/>
      <c r="O57" s="668"/>
    </row>
    <row r="58" spans="14:15" ht="15" hidden="1" customHeight="1" x14ac:dyDescent="0.25">
      <c r="N58" s="668"/>
      <c r="O58" s="668"/>
    </row>
    <row r="59" spans="14:15" ht="15" hidden="1" customHeight="1" x14ac:dyDescent="0.25">
      <c r="N59" s="668"/>
      <c r="O59" s="668"/>
    </row>
    <row r="60" spans="14:15" ht="15" hidden="1" customHeight="1" x14ac:dyDescent="0.25">
      <c r="N60" s="668"/>
      <c r="O60" s="668"/>
    </row>
    <row r="61" spans="14:15" ht="15" hidden="1" customHeight="1" x14ac:dyDescent="0.25">
      <c r="N61" s="668"/>
      <c r="O61" s="668"/>
    </row>
    <row r="62" spans="14:15" ht="15" hidden="1" customHeight="1" x14ac:dyDescent="0.25">
      <c r="N62" s="668"/>
      <c r="O62" s="668"/>
    </row>
    <row r="63" spans="14:15" ht="15" hidden="1" customHeight="1" x14ac:dyDescent="0.25">
      <c r="N63" s="668"/>
      <c r="O63" s="668"/>
    </row>
    <row r="64" spans="14:15" ht="15" hidden="1" customHeight="1" x14ac:dyDescent="0.25">
      <c r="N64" s="668"/>
      <c r="O64" s="668"/>
    </row>
    <row r="65" spans="14:15" ht="15" hidden="1" customHeight="1" x14ac:dyDescent="0.25">
      <c r="N65" s="668"/>
      <c r="O65" s="668"/>
    </row>
    <row r="66" spans="14:15" ht="15" hidden="1" customHeight="1" x14ac:dyDescent="0.25">
      <c r="N66" s="668"/>
      <c r="O66" s="668"/>
    </row>
    <row r="67" spans="14:15" ht="15" hidden="1" customHeight="1" x14ac:dyDescent="0.25">
      <c r="N67" s="668"/>
      <c r="O67" s="668"/>
    </row>
    <row r="68" spans="14:15" ht="15" hidden="1" customHeight="1" x14ac:dyDescent="0.25">
      <c r="N68" s="668"/>
      <c r="O68" s="668"/>
    </row>
    <row r="69" spans="14:15" ht="15" hidden="1" customHeight="1" x14ac:dyDescent="0.25">
      <c r="N69" s="668"/>
      <c r="O69" s="668"/>
    </row>
    <row r="70" spans="14:15" ht="15" hidden="1" customHeight="1" x14ac:dyDescent="0.25">
      <c r="N70" s="668"/>
      <c r="O70" s="668"/>
    </row>
    <row r="71" spans="14:15" ht="15" hidden="1" customHeight="1" x14ac:dyDescent="0.25">
      <c r="N71" s="668"/>
      <c r="O71" s="668"/>
    </row>
    <row r="72" spans="14:15" ht="15" hidden="1" customHeight="1" x14ac:dyDescent="0.25">
      <c r="N72" s="668"/>
      <c r="O72" s="668"/>
    </row>
    <row r="73" spans="14:15" ht="15" hidden="1" customHeight="1" x14ac:dyDescent="0.25">
      <c r="N73" s="668"/>
      <c r="O73" s="668"/>
    </row>
    <row r="74" spans="14:15" ht="15" hidden="1" customHeight="1" x14ac:dyDescent="0.25">
      <c r="N74" s="668"/>
      <c r="O74" s="668"/>
    </row>
    <row r="75" spans="14:15" ht="15" hidden="1" customHeight="1" x14ac:dyDescent="0.25">
      <c r="N75" s="668"/>
      <c r="O75" s="668"/>
    </row>
    <row r="76" spans="14:15" ht="15" hidden="1" customHeight="1" x14ac:dyDescent="0.25">
      <c r="N76" s="668"/>
      <c r="O76" s="668"/>
    </row>
    <row r="77" spans="14:15" ht="15" hidden="1" customHeight="1" x14ac:dyDescent="0.25">
      <c r="N77" s="668"/>
      <c r="O77" s="668"/>
    </row>
    <row r="78" spans="14:15" ht="15" hidden="1" customHeight="1" x14ac:dyDescent="0.25">
      <c r="N78" s="668"/>
      <c r="O78" s="668"/>
    </row>
    <row r="79" spans="14:15" ht="15" hidden="1" customHeight="1" x14ac:dyDescent="0.25">
      <c r="N79" s="668"/>
      <c r="O79" s="668"/>
    </row>
    <row r="80" spans="14:15" ht="15" hidden="1" customHeight="1" x14ac:dyDescent="0.25">
      <c r="N80" s="668"/>
      <c r="O80" s="668"/>
    </row>
    <row r="81" spans="14:15" ht="15" hidden="1" customHeight="1" x14ac:dyDescent="0.25">
      <c r="N81" s="668"/>
      <c r="O81" s="668"/>
    </row>
    <row r="82" spans="14:15" ht="15" hidden="1" customHeight="1" x14ac:dyDescent="0.25">
      <c r="N82" s="668"/>
      <c r="O82" s="668"/>
    </row>
    <row r="83" spans="14:15" ht="15" hidden="1" customHeight="1" x14ac:dyDescent="0.25">
      <c r="N83" s="668"/>
      <c r="O83" s="668"/>
    </row>
    <row r="84" spans="14:15" ht="15" hidden="1" customHeight="1" x14ac:dyDescent="0.25">
      <c r="N84" s="668"/>
      <c r="O84" s="668"/>
    </row>
    <row r="85" spans="14:15" ht="15" hidden="1" customHeight="1" x14ac:dyDescent="0.25">
      <c r="N85" s="668"/>
      <c r="O85" s="668"/>
    </row>
    <row r="86" spans="14:15" ht="15" hidden="1" customHeight="1" x14ac:dyDescent="0.25">
      <c r="N86" s="668"/>
      <c r="O86" s="668"/>
    </row>
    <row r="87" spans="14:15" ht="15" hidden="1" customHeight="1" x14ac:dyDescent="0.25">
      <c r="N87" s="668"/>
      <c r="O87" s="668"/>
    </row>
    <row r="88" spans="14:15" ht="15" hidden="1" customHeight="1" x14ac:dyDescent="0.25">
      <c r="N88" s="668"/>
      <c r="O88" s="668"/>
    </row>
    <row r="89" spans="14:15" ht="15" hidden="1" customHeight="1" x14ac:dyDescent="0.25">
      <c r="N89" s="668"/>
      <c r="O89" s="668"/>
    </row>
    <row r="90" spans="14:15" ht="15" hidden="1" customHeight="1" x14ac:dyDescent="0.25">
      <c r="N90" s="668"/>
      <c r="O90" s="668"/>
    </row>
    <row r="91" spans="14:15" ht="15" hidden="1" customHeight="1" x14ac:dyDescent="0.25">
      <c r="N91" s="668"/>
      <c r="O91" s="668"/>
    </row>
    <row r="92" spans="14:15" ht="15" hidden="1" customHeight="1" x14ac:dyDescent="0.25">
      <c r="N92" s="668"/>
      <c r="O92" s="668"/>
    </row>
    <row r="93" spans="14:15" ht="15" hidden="1" customHeight="1" x14ac:dyDescent="0.25">
      <c r="N93" s="668"/>
      <c r="O93" s="668"/>
    </row>
    <row r="94" spans="14:15" ht="15" hidden="1" customHeight="1" x14ac:dyDescent="0.25">
      <c r="N94" s="668"/>
      <c r="O94" s="668"/>
    </row>
    <row r="95" spans="14:15" ht="15" hidden="1" customHeight="1" x14ac:dyDescent="0.25">
      <c r="N95" s="668"/>
      <c r="O95" s="668"/>
    </row>
    <row r="96" spans="14:15" ht="15" hidden="1" customHeight="1" x14ac:dyDescent="0.25">
      <c r="N96" s="668"/>
      <c r="O96" s="668"/>
    </row>
    <row r="97" spans="14:15" ht="15" hidden="1" customHeight="1" x14ac:dyDescent="0.25">
      <c r="N97" s="668"/>
      <c r="O97" s="668"/>
    </row>
    <row r="98" spans="14:15" ht="15" hidden="1" customHeight="1" x14ac:dyDescent="0.25">
      <c r="N98" s="668"/>
      <c r="O98" s="668"/>
    </row>
    <row r="99" spans="14:15" ht="15" hidden="1" customHeight="1" x14ac:dyDescent="0.25">
      <c r="N99" s="668"/>
      <c r="O99" s="668"/>
    </row>
    <row r="100" spans="14:15" ht="15" hidden="1" customHeight="1" x14ac:dyDescent="0.25">
      <c r="N100" s="668"/>
      <c r="O100" s="668"/>
    </row>
    <row r="101" spans="14:15" ht="15" hidden="1" customHeight="1" x14ac:dyDescent="0.25">
      <c r="N101" s="668"/>
      <c r="O101" s="668"/>
    </row>
    <row r="102" spans="14:15" ht="15" hidden="1" customHeight="1" x14ac:dyDescent="0.25">
      <c r="N102" s="668"/>
      <c r="O102" s="668"/>
    </row>
    <row r="103" spans="14:15" ht="15" hidden="1" customHeight="1" x14ac:dyDescent="0.25">
      <c r="N103" s="668"/>
      <c r="O103" s="668"/>
    </row>
    <row r="104" spans="14:15" ht="15" hidden="1" customHeight="1" x14ac:dyDescent="0.25">
      <c r="N104" s="668"/>
      <c r="O104" s="668"/>
    </row>
    <row r="105" spans="14:15" ht="15" hidden="1" customHeight="1" x14ac:dyDescent="0.25">
      <c r="N105" s="668"/>
      <c r="O105" s="668"/>
    </row>
    <row r="106" spans="14:15" ht="15" hidden="1" customHeight="1" x14ac:dyDescent="0.25">
      <c r="N106" s="668"/>
      <c r="O106" s="668"/>
    </row>
    <row r="107" spans="14:15" ht="15" hidden="1" customHeight="1" x14ac:dyDescent="0.25">
      <c r="N107" s="668"/>
      <c r="O107" s="668"/>
    </row>
    <row r="108" spans="14:15" ht="15" hidden="1" customHeight="1" x14ac:dyDescent="0.25">
      <c r="N108" s="668"/>
      <c r="O108" s="668"/>
    </row>
    <row r="109" spans="14:15" ht="15" hidden="1" customHeight="1" x14ac:dyDescent="0.25">
      <c r="N109" s="668"/>
      <c r="O109" s="668"/>
    </row>
    <row r="110" spans="14:15" ht="15" hidden="1" customHeight="1" x14ac:dyDescent="0.25">
      <c r="N110" s="668"/>
      <c r="O110" s="668"/>
    </row>
    <row r="111" spans="14:15" ht="15" hidden="1" customHeight="1" x14ac:dyDescent="0.25">
      <c r="N111" s="668"/>
      <c r="O111" s="668"/>
    </row>
    <row r="112" spans="14:15" ht="15" hidden="1" customHeight="1" x14ac:dyDescent="0.25">
      <c r="N112" s="668"/>
      <c r="O112" s="668"/>
    </row>
    <row r="113" spans="14:15" ht="15" hidden="1" customHeight="1" x14ac:dyDescent="0.25">
      <c r="N113" s="668"/>
      <c r="O113" s="668"/>
    </row>
    <row r="114" spans="14:15" ht="15" hidden="1" customHeight="1" x14ac:dyDescent="0.25">
      <c r="N114" s="668"/>
      <c r="O114" s="668"/>
    </row>
    <row r="115" spans="14:15" ht="15" hidden="1" customHeight="1" x14ac:dyDescent="0.25">
      <c r="N115" s="668"/>
      <c r="O115" s="668"/>
    </row>
    <row r="116" spans="14:15" ht="15" hidden="1" customHeight="1" x14ac:dyDescent="0.25">
      <c r="N116" s="668"/>
      <c r="O116" s="668"/>
    </row>
    <row r="117" spans="14:15" ht="15" hidden="1" customHeight="1" x14ac:dyDescent="0.25">
      <c r="N117" s="668"/>
      <c r="O117" s="668"/>
    </row>
    <row r="118" spans="14:15" ht="15" hidden="1" customHeight="1" x14ac:dyDescent="0.25">
      <c r="N118" s="668"/>
      <c r="O118" s="668"/>
    </row>
    <row r="119" spans="14:15" ht="15" hidden="1" customHeight="1" x14ac:dyDescent="0.25">
      <c r="N119" s="668"/>
      <c r="O119" s="668"/>
    </row>
    <row r="120" spans="14:15" ht="15" hidden="1" customHeight="1" x14ac:dyDescent="0.25">
      <c r="N120" s="668"/>
      <c r="O120" s="668"/>
    </row>
    <row r="121" spans="14:15" ht="15" hidden="1" customHeight="1" x14ac:dyDescent="0.25">
      <c r="N121" s="668"/>
      <c r="O121" s="668"/>
    </row>
    <row r="122" spans="14:15" ht="15" hidden="1" customHeight="1" x14ac:dyDescent="0.25">
      <c r="N122" s="668"/>
      <c r="O122" s="668"/>
    </row>
    <row r="123" spans="14:15" ht="15" hidden="1" customHeight="1" x14ac:dyDescent="0.25">
      <c r="N123" s="668"/>
      <c r="O123" s="668"/>
    </row>
    <row r="124" spans="14:15" ht="15" hidden="1" customHeight="1" x14ac:dyDescent="0.25">
      <c r="N124" s="668"/>
      <c r="O124" s="668"/>
    </row>
    <row r="125" spans="14:15" ht="15" hidden="1" customHeight="1" x14ac:dyDescent="0.25">
      <c r="N125" s="668"/>
      <c r="O125" s="668"/>
    </row>
    <row r="126" spans="14:15" ht="15" hidden="1" customHeight="1" x14ac:dyDescent="0.25">
      <c r="N126" s="668"/>
      <c r="O126" s="668"/>
    </row>
    <row r="127" spans="14:15" ht="15" hidden="1" customHeight="1" x14ac:dyDescent="0.25">
      <c r="N127" s="668"/>
      <c r="O127" s="668"/>
    </row>
    <row r="128" spans="14:15" ht="15" hidden="1" customHeight="1" x14ac:dyDescent="0.25">
      <c r="N128" s="668"/>
      <c r="O128" s="668"/>
    </row>
    <row r="129" spans="14:15" ht="15" hidden="1" customHeight="1" x14ac:dyDescent="0.25">
      <c r="N129" s="668"/>
      <c r="O129" s="668"/>
    </row>
    <row r="130" spans="14:15" ht="15" hidden="1" customHeight="1" x14ac:dyDescent="0.25">
      <c r="N130" s="668"/>
      <c r="O130" s="668"/>
    </row>
    <row r="131" spans="14:15" ht="15" hidden="1" customHeight="1" x14ac:dyDescent="0.25">
      <c r="N131" s="668"/>
      <c r="O131" s="668"/>
    </row>
    <row r="132" spans="14:15" ht="15" hidden="1" customHeight="1" x14ac:dyDescent="0.25">
      <c r="N132" s="668"/>
      <c r="O132" s="668"/>
    </row>
    <row r="133" spans="14:15" ht="15" hidden="1" customHeight="1" x14ac:dyDescent="0.25">
      <c r="N133" s="668"/>
      <c r="O133" s="668"/>
    </row>
    <row r="134" spans="14:15" ht="15" hidden="1" customHeight="1" x14ac:dyDescent="0.25">
      <c r="N134" s="668"/>
      <c r="O134" s="668"/>
    </row>
    <row r="135" spans="14:15" ht="15" hidden="1" customHeight="1" x14ac:dyDescent="0.25">
      <c r="N135" s="668"/>
      <c r="O135" s="668"/>
    </row>
    <row r="136" spans="14:15" ht="15" hidden="1" customHeight="1" x14ac:dyDescent="0.25">
      <c r="N136" s="668"/>
      <c r="O136" s="668"/>
    </row>
    <row r="137" spans="14:15" ht="15" hidden="1" customHeight="1" x14ac:dyDescent="0.25">
      <c r="N137" s="668"/>
      <c r="O137" s="668"/>
    </row>
    <row r="138" spans="14:15" ht="15" hidden="1" customHeight="1" x14ac:dyDescent="0.25">
      <c r="N138" s="668"/>
      <c r="O138" s="668"/>
    </row>
    <row r="139" spans="14:15" ht="15" hidden="1" customHeight="1" x14ac:dyDescent="0.25">
      <c r="N139" s="668"/>
      <c r="O139" s="668"/>
    </row>
    <row r="140" spans="14:15" ht="15" hidden="1" customHeight="1" x14ac:dyDescent="0.25">
      <c r="N140" s="668"/>
      <c r="O140" s="668"/>
    </row>
    <row r="141" spans="14:15" ht="15" hidden="1" customHeight="1" x14ac:dyDescent="0.25">
      <c r="N141" s="668"/>
      <c r="O141" s="668"/>
    </row>
    <row r="142" spans="14:15" ht="15" hidden="1" customHeight="1" x14ac:dyDescent="0.25">
      <c r="N142" s="668"/>
      <c r="O142" s="668"/>
    </row>
    <row r="143" spans="14:15" ht="15" hidden="1" customHeight="1" x14ac:dyDescent="0.25">
      <c r="N143" s="668"/>
      <c r="O143" s="668"/>
    </row>
    <row r="144" spans="14:15" ht="15" hidden="1" customHeight="1" x14ac:dyDescent="0.25">
      <c r="N144" s="668"/>
      <c r="O144" s="668"/>
    </row>
    <row r="145" spans="14:15" ht="15" hidden="1" customHeight="1" x14ac:dyDescent="0.25">
      <c r="N145" s="668"/>
      <c r="O145" s="668"/>
    </row>
    <row r="146" spans="14:15" ht="15" hidden="1" customHeight="1" x14ac:dyDescent="0.25">
      <c r="N146" s="668"/>
      <c r="O146" s="668"/>
    </row>
    <row r="147" spans="14:15" ht="15" hidden="1" customHeight="1" x14ac:dyDescent="0.25">
      <c r="N147" s="668"/>
      <c r="O147" s="668"/>
    </row>
    <row r="148" spans="14:15" ht="15" hidden="1" customHeight="1" x14ac:dyDescent="0.25">
      <c r="N148" s="668"/>
      <c r="O148" s="668"/>
    </row>
    <row r="149" spans="14:15" ht="15" hidden="1" customHeight="1" x14ac:dyDescent="0.25">
      <c r="N149" s="668"/>
      <c r="O149" s="668"/>
    </row>
    <row r="150" spans="14:15" ht="15" hidden="1" customHeight="1" x14ac:dyDescent="0.25">
      <c r="N150" s="668"/>
      <c r="O150" s="668"/>
    </row>
    <row r="151" spans="14:15" ht="15" hidden="1" customHeight="1" x14ac:dyDescent="0.25">
      <c r="N151" s="668"/>
      <c r="O151" s="668"/>
    </row>
    <row r="152" spans="14:15" ht="15" hidden="1" customHeight="1" x14ac:dyDescent="0.25">
      <c r="N152" s="668"/>
      <c r="O152" s="668"/>
    </row>
    <row r="153" spans="14:15" ht="15" hidden="1" customHeight="1" x14ac:dyDescent="0.25">
      <c r="N153" s="668"/>
      <c r="O153" s="668"/>
    </row>
    <row r="154" spans="14:15" ht="15" hidden="1" customHeight="1" x14ac:dyDescent="0.25">
      <c r="N154" s="668"/>
      <c r="O154" s="668"/>
    </row>
    <row r="155" spans="14:15" ht="15" hidden="1" customHeight="1" x14ac:dyDescent="0.25">
      <c r="N155" s="668"/>
      <c r="O155" s="668"/>
    </row>
    <row r="156" spans="14:15" ht="15" hidden="1" customHeight="1" x14ac:dyDescent="0.25">
      <c r="N156" s="668"/>
      <c r="O156" s="668"/>
    </row>
    <row r="157" spans="14:15" ht="15" hidden="1" customHeight="1" x14ac:dyDescent="0.25">
      <c r="N157" s="668"/>
      <c r="O157" s="668"/>
    </row>
    <row r="158" spans="14:15" ht="15" hidden="1" customHeight="1" x14ac:dyDescent="0.25">
      <c r="N158" s="668"/>
      <c r="O158" s="668"/>
    </row>
    <row r="159" spans="14:15" ht="15" hidden="1" customHeight="1" x14ac:dyDescent="0.25">
      <c r="N159" s="668"/>
      <c r="O159" s="668"/>
    </row>
    <row r="160" spans="14:15" ht="15" hidden="1" customHeight="1" x14ac:dyDescent="0.25">
      <c r="N160" s="668"/>
      <c r="O160" s="668"/>
    </row>
    <row r="161" spans="14:15" ht="15" hidden="1" customHeight="1" x14ac:dyDescent="0.25">
      <c r="N161" s="668"/>
      <c r="O161" s="668"/>
    </row>
    <row r="162" spans="14:15" ht="15" hidden="1" customHeight="1" x14ac:dyDescent="0.25">
      <c r="N162" s="668"/>
      <c r="O162" s="668"/>
    </row>
    <row r="163" spans="14:15" ht="15" hidden="1" customHeight="1" x14ac:dyDescent="0.25">
      <c r="N163" s="668"/>
      <c r="O163" s="668"/>
    </row>
    <row r="164" spans="14:15" ht="15" hidden="1" customHeight="1" x14ac:dyDescent="0.25">
      <c r="N164" s="668"/>
      <c r="O164" s="668"/>
    </row>
    <row r="165" spans="14:15" ht="15" hidden="1" customHeight="1" x14ac:dyDescent="0.25">
      <c r="N165" s="668"/>
      <c r="O165" s="668"/>
    </row>
    <row r="166" spans="14:15" ht="15" hidden="1" customHeight="1" x14ac:dyDescent="0.25">
      <c r="N166" s="668"/>
      <c r="O166" s="668"/>
    </row>
    <row r="167" spans="14:15" ht="15" hidden="1" customHeight="1" x14ac:dyDescent="0.25">
      <c r="N167" s="668"/>
      <c r="O167" s="668"/>
    </row>
    <row r="168" spans="14:15" ht="15" hidden="1" customHeight="1" x14ac:dyDescent="0.25">
      <c r="N168" s="668"/>
      <c r="O168" s="668"/>
    </row>
    <row r="169" spans="14:15" ht="15" hidden="1" customHeight="1" x14ac:dyDescent="0.25">
      <c r="N169" s="668"/>
      <c r="O169" s="668"/>
    </row>
    <row r="170" spans="14:15" ht="15" hidden="1" customHeight="1" x14ac:dyDescent="0.25">
      <c r="N170" s="668"/>
      <c r="O170" s="668"/>
    </row>
    <row r="171" spans="14:15" ht="15" hidden="1" customHeight="1" x14ac:dyDescent="0.25">
      <c r="N171" s="668"/>
      <c r="O171" s="668"/>
    </row>
    <row r="172" spans="14:15" ht="15" hidden="1" customHeight="1" x14ac:dyDescent="0.25">
      <c r="N172" s="668"/>
      <c r="O172" s="668"/>
    </row>
    <row r="173" spans="14:15" ht="15" hidden="1" customHeight="1" x14ac:dyDescent="0.25">
      <c r="N173" s="668"/>
      <c r="O173" s="668"/>
    </row>
    <row r="174" spans="14:15" ht="15" hidden="1" customHeight="1" x14ac:dyDescent="0.25">
      <c r="N174" s="668"/>
      <c r="O174" s="668"/>
    </row>
    <row r="175" spans="14:15" ht="15" hidden="1" customHeight="1" x14ac:dyDescent="0.25">
      <c r="N175" s="668"/>
      <c r="O175" s="668"/>
    </row>
    <row r="176" spans="14:15" ht="15" hidden="1" customHeight="1" x14ac:dyDescent="0.25">
      <c r="N176" s="668"/>
      <c r="O176" s="668"/>
    </row>
    <row r="177" spans="14:15" ht="15" hidden="1" customHeight="1" x14ac:dyDescent="0.25">
      <c r="N177" s="668"/>
      <c r="O177" s="668"/>
    </row>
    <row r="178" spans="14:15" ht="15" hidden="1" customHeight="1" x14ac:dyDescent="0.25">
      <c r="N178" s="668"/>
      <c r="O178" s="668"/>
    </row>
    <row r="179" spans="14:15" ht="15" hidden="1" customHeight="1" x14ac:dyDescent="0.25">
      <c r="N179" s="668"/>
      <c r="O179" s="668"/>
    </row>
    <row r="180" spans="14:15" ht="15" hidden="1" customHeight="1" x14ac:dyDescent="0.25">
      <c r="N180" s="668"/>
      <c r="O180" s="668"/>
    </row>
    <row r="181" spans="14:15" ht="15" hidden="1" customHeight="1" x14ac:dyDescent="0.25">
      <c r="N181" s="668"/>
      <c r="O181" s="668"/>
    </row>
    <row r="182" spans="14:15" ht="15" hidden="1" customHeight="1" x14ac:dyDescent="0.25">
      <c r="N182" s="668"/>
      <c r="O182" s="668"/>
    </row>
    <row r="183" spans="14:15" ht="15" hidden="1" customHeight="1" x14ac:dyDescent="0.25">
      <c r="N183" s="668"/>
      <c r="O183" s="668"/>
    </row>
    <row r="184" spans="14:15" ht="15" hidden="1" customHeight="1" x14ac:dyDescent="0.25">
      <c r="N184" s="668"/>
      <c r="O184" s="668"/>
    </row>
    <row r="185" spans="14:15" ht="15" hidden="1" customHeight="1" x14ac:dyDescent="0.25">
      <c r="N185" s="668"/>
      <c r="O185" s="668"/>
    </row>
    <row r="186" spans="14:15" ht="15" hidden="1" customHeight="1" x14ac:dyDescent="0.25">
      <c r="N186" s="668"/>
      <c r="O186" s="668"/>
    </row>
    <row r="187" spans="14:15" ht="15" hidden="1" customHeight="1" x14ac:dyDescent="0.25">
      <c r="N187" s="668"/>
      <c r="O187" s="668"/>
    </row>
    <row r="188" spans="14:15" ht="15" hidden="1" customHeight="1" x14ac:dyDescent="0.25">
      <c r="N188" s="668"/>
      <c r="O188" s="668"/>
    </row>
    <row r="189" spans="14:15" ht="15" hidden="1" customHeight="1" x14ac:dyDescent="0.25">
      <c r="N189" s="668"/>
      <c r="O189" s="668"/>
    </row>
    <row r="190" spans="14:15" ht="15" hidden="1" customHeight="1" x14ac:dyDescent="0.25">
      <c r="N190" s="668"/>
      <c r="O190" s="668"/>
    </row>
    <row r="191" spans="14:15" ht="15" hidden="1" customHeight="1" x14ac:dyDescent="0.25">
      <c r="N191" s="668"/>
      <c r="O191" s="668"/>
    </row>
    <row r="192" spans="14:15" ht="15" hidden="1" customHeight="1" x14ac:dyDescent="0.25">
      <c r="N192" s="668"/>
      <c r="O192" s="668"/>
    </row>
    <row r="193" spans="14:15" ht="15" hidden="1" customHeight="1" x14ac:dyDescent="0.25">
      <c r="N193" s="668"/>
      <c r="O193" s="668"/>
    </row>
    <row r="194" spans="14:15" ht="15" hidden="1" customHeight="1" x14ac:dyDescent="0.25">
      <c r="N194" s="668"/>
      <c r="O194" s="668"/>
    </row>
    <row r="195" spans="14:15" ht="15" hidden="1" customHeight="1" x14ac:dyDescent="0.25">
      <c r="N195" s="668"/>
      <c r="O195" s="668"/>
    </row>
    <row r="196" spans="14:15" ht="15" hidden="1" customHeight="1" x14ac:dyDescent="0.25">
      <c r="N196" s="668"/>
      <c r="O196" s="668"/>
    </row>
    <row r="197" spans="14:15" ht="15" hidden="1" customHeight="1" x14ac:dyDescent="0.25">
      <c r="N197" s="668"/>
      <c r="O197" s="668"/>
    </row>
    <row r="198" spans="14:15" ht="15" hidden="1" customHeight="1" x14ac:dyDescent="0.25">
      <c r="N198" s="668"/>
      <c r="O198" s="668"/>
    </row>
    <row r="199" spans="14:15" ht="15" hidden="1" customHeight="1" x14ac:dyDescent="0.25">
      <c r="N199" s="668"/>
      <c r="O199" s="668"/>
    </row>
    <row r="200" spans="14:15" ht="15" hidden="1" customHeight="1" x14ac:dyDescent="0.25">
      <c r="N200" s="668"/>
      <c r="O200" s="668"/>
    </row>
    <row r="201" spans="14:15" ht="15" hidden="1" customHeight="1" x14ac:dyDescent="0.25">
      <c r="N201" s="668"/>
      <c r="O201" s="668"/>
    </row>
    <row r="202" spans="14:15" ht="15" hidden="1" customHeight="1" x14ac:dyDescent="0.25">
      <c r="N202" s="668"/>
      <c r="O202" s="668"/>
    </row>
    <row r="203" spans="14:15" ht="15" hidden="1" customHeight="1" x14ac:dyDescent="0.25">
      <c r="N203" s="668"/>
      <c r="O203" s="668"/>
    </row>
    <row r="204" spans="14:15" ht="15" hidden="1" customHeight="1" x14ac:dyDescent="0.25">
      <c r="N204" s="668"/>
      <c r="O204" s="668"/>
    </row>
    <row r="205" spans="14:15" ht="15" hidden="1" customHeight="1" x14ac:dyDescent="0.25">
      <c r="N205" s="668"/>
      <c r="O205" s="668"/>
    </row>
    <row r="206" spans="14:15" ht="15" hidden="1" customHeight="1" x14ac:dyDescent="0.25">
      <c r="N206" s="668"/>
      <c r="O206" s="668"/>
    </row>
    <row r="207" spans="14:15" ht="15" hidden="1" customHeight="1" x14ac:dyDescent="0.25">
      <c r="N207" s="668"/>
      <c r="O207" s="668"/>
    </row>
    <row r="208" spans="14:15" ht="15" hidden="1" customHeight="1" x14ac:dyDescent="0.25">
      <c r="N208" s="668"/>
      <c r="O208" s="668"/>
    </row>
    <row r="209" spans="14:15" ht="15" hidden="1" customHeight="1" x14ac:dyDescent="0.25">
      <c r="N209" s="668"/>
      <c r="O209" s="668"/>
    </row>
    <row r="210" spans="14:15" ht="15" hidden="1" customHeight="1" x14ac:dyDescent="0.25">
      <c r="N210" s="668"/>
      <c r="O210" s="668"/>
    </row>
    <row r="211" spans="14:15" ht="15" hidden="1" customHeight="1" x14ac:dyDescent="0.25">
      <c r="N211" s="668"/>
      <c r="O211" s="668"/>
    </row>
    <row r="212" spans="14:15" ht="15" hidden="1" customHeight="1" x14ac:dyDescent="0.25">
      <c r="N212" s="668"/>
      <c r="O212" s="668"/>
    </row>
    <row r="213" spans="14:15" ht="15" hidden="1" customHeight="1" x14ac:dyDescent="0.25">
      <c r="N213" s="668"/>
      <c r="O213" s="668"/>
    </row>
    <row r="214" spans="14:15" ht="15" hidden="1" customHeight="1" x14ac:dyDescent="0.25">
      <c r="N214" s="668"/>
      <c r="O214" s="668"/>
    </row>
    <row r="215" spans="14:15" ht="15" hidden="1" customHeight="1" x14ac:dyDescent="0.25">
      <c r="N215" s="668"/>
      <c r="O215" s="668"/>
    </row>
    <row r="216" spans="14:15" ht="15" hidden="1" customHeight="1" x14ac:dyDescent="0.25">
      <c r="N216" s="668"/>
      <c r="O216" s="668"/>
    </row>
    <row r="217" spans="14:15" ht="15" hidden="1" customHeight="1" x14ac:dyDescent="0.25">
      <c r="N217" s="668"/>
      <c r="O217" s="668"/>
    </row>
    <row r="218" spans="14:15" ht="15" hidden="1" customHeight="1" x14ac:dyDescent="0.25">
      <c r="N218" s="668"/>
      <c r="O218" s="668"/>
    </row>
    <row r="219" spans="14:15" ht="15" hidden="1" customHeight="1" x14ac:dyDescent="0.25">
      <c r="N219" s="668"/>
      <c r="O219" s="668"/>
    </row>
    <row r="220" spans="14:15" ht="15" hidden="1" customHeight="1" x14ac:dyDescent="0.25">
      <c r="N220" s="668"/>
      <c r="O220" s="668"/>
    </row>
    <row r="221" spans="14:15" ht="15" hidden="1" customHeight="1" x14ac:dyDescent="0.25">
      <c r="N221" s="668"/>
      <c r="O221" s="668"/>
    </row>
    <row r="222" spans="14:15" ht="15" hidden="1" customHeight="1" x14ac:dyDescent="0.25">
      <c r="N222" s="668"/>
      <c r="O222" s="668"/>
    </row>
    <row r="223" spans="14:15" ht="15" hidden="1" customHeight="1" x14ac:dyDescent="0.25">
      <c r="N223" s="668"/>
      <c r="O223" s="668"/>
    </row>
    <row r="224" spans="14:15" ht="15" hidden="1" customHeight="1" x14ac:dyDescent="0.25">
      <c r="N224" s="668"/>
      <c r="O224" s="668"/>
    </row>
    <row r="225" spans="14:15" hidden="1" x14ac:dyDescent="0.25">
      <c r="N225" s="668"/>
      <c r="O225" s="668"/>
    </row>
    <row r="226" spans="14:15" hidden="1" x14ac:dyDescent="0.25">
      <c r="N226" s="668"/>
      <c r="O226" s="668"/>
    </row>
    <row r="227" spans="14:15" hidden="1" x14ac:dyDescent="0.25">
      <c r="N227" s="668"/>
      <c r="O227" s="668"/>
    </row>
    <row r="228" spans="14:15" hidden="1" x14ac:dyDescent="0.25">
      <c r="N228" s="668"/>
      <c r="O228" s="668"/>
    </row>
    <row r="229" spans="14:15" hidden="1" x14ac:dyDescent="0.25">
      <c r="N229" s="668"/>
      <c r="O229" s="668"/>
    </row>
    <row r="230" spans="14:15" hidden="1" x14ac:dyDescent="0.25">
      <c r="N230" s="668"/>
      <c r="O230" s="668"/>
    </row>
    <row r="231" spans="14:15" hidden="1" x14ac:dyDescent="0.25">
      <c r="N231" s="668"/>
      <c r="O231" s="668"/>
    </row>
    <row r="232" spans="14:15" hidden="1" x14ac:dyDescent="0.25">
      <c r="N232" s="668"/>
      <c r="O232" s="668"/>
    </row>
    <row r="233" spans="14:15" hidden="1" x14ac:dyDescent="0.25">
      <c r="N233" s="668"/>
      <c r="O233" s="668"/>
    </row>
    <row r="234" spans="14:15" hidden="1" x14ac:dyDescent="0.25">
      <c r="N234" s="668"/>
      <c r="O234" s="668"/>
    </row>
    <row r="235" spans="14:15" hidden="1" x14ac:dyDescent="0.25">
      <c r="N235" s="668"/>
      <c r="O235" s="668"/>
    </row>
    <row r="236" spans="14:15" hidden="1" x14ac:dyDescent="0.25">
      <c r="N236" s="668"/>
      <c r="O236" s="668"/>
    </row>
    <row r="237" spans="14:15" hidden="1" x14ac:dyDescent="0.25">
      <c r="N237" s="668"/>
      <c r="O237" s="668"/>
    </row>
    <row r="238" spans="14:15" hidden="1" x14ac:dyDescent="0.25">
      <c r="N238" s="668"/>
      <c r="O238" s="668"/>
    </row>
    <row r="239" spans="14:15" hidden="1" x14ac:dyDescent="0.25">
      <c r="N239" s="668"/>
      <c r="O239" s="668"/>
    </row>
    <row r="240" spans="14:15" hidden="1" x14ac:dyDescent="0.25">
      <c r="N240" s="668"/>
      <c r="O240" s="668"/>
    </row>
    <row r="241" spans="13:15" hidden="1" x14ac:dyDescent="0.25">
      <c r="N241" s="668"/>
      <c r="O241" s="668"/>
    </row>
    <row r="242" spans="13:15" hidden="1" x14ac:dyDescent="0.25">
      <c r="N242" s="668"/>
      <c r="O242" s="668"/>
    </row>
    <row r="243" spans="13:15" hidden="1" x14ac:dyDescent="0.25">
      <c r="N243" s="668"/>
      <c r="O243" s="668"/>
    </row>
    <row r="244" spans="13:15" ht="8.25" hidden="1" customHeight="1" x14ac:dyDescent="0.25">
      <c r="N244" s="668"/>
      <c r="O244" s="668"/>
    </row>
    <row r="245" spans="13:15" ht="11.25" hidden="1" customHeight="1" x14ac:dyDescent="0.25">
      <c r="M245" s="670" t="s">
        <v>350</v>
      </c>
      <c r="N245" s="668"/>
      <c r="O245" s="668"/>
    </row>
    <row r="246" spans="13:15" hidden="1" x14ac:dyDescent="0.25"/>
    <row r="247" spans="13:15" hidden="1" x14ac:dyDescent="0.25"/>
    <row r="248" spans="13:15" hidden="1" x14ac:dyDescent="0.25"/>
    <row r="249" spans="13:15" hidden="1" x14ac:dyDescent="0.25"/>
    <row r="250" spans="13:15" hidden="1" x14ac:dyDescent="0.25"/>
    <row r="251" spans="13:15" x14ac:dyDescent="0.25"/>
  </sheetData>
  <sheetProtection algorithmName="SHA-512" hashValue="RDjPF+0jyldKi2nT4xpZ3h6VXw9pIAwO+YLXwXwKu3U/I4xU1WOuxwr5vF4nI1h7Rr5yFLbNfoR+XbIUrG3ivw==" saltValue="+7iWABn344mGHuNASEUryg==" spinCount="100000" sheet="1" selectLockedCells="1" selectUnlockedCells="1"/>
  <mergeCells count="119">
    <mergeCell ref="Y5:Z5"/>
    <mergeCell ref="AA5:AB5"/>
    <mergeCell ref="S4:AB4"/>
    <mergeCell ref="N29:O29"/>
    <mergeCell ref="J23:K23"/>
    <mergeCell ref="L23:M23"/>
    <mergeCell ref="N23:O23"/>
    <mergeCell ref="S5:T5"/>
    <mergeCell ref="S6:T6"/>
    <mergeCell ref="S8:T8"/>
    <mergeCell ref="S10:T10"/>
    <mergeCell ref="S12:T12"/>
    <mergeCell ref="S14:T14"/>
    <mergeCell ref="S16:T16"/>
    <mergeCell ref="S23:T23"/>
    <mergeCell ref="P24:Q24"/>
    <mergeCell ref="P5:Q5"/>
    <mergeCell ref="S20:T20"/>
    <mergeCell ref="U6:V6"/>
    <mergeCell ref="W6:X6"/>
    <mergeCell ref="Y6:Z6"/>
    <mergeCell ref="AA6:AB6"/>
    <mergeCell ref="Y9:Z9"/>
    <mergeCell ref="AA9:AB9"/>
    <mergeCell ref="Y10:Z10"/>
    <mergeCell ref="AA10:AB10"/>
    <mergeCell ref="S7:T7"/>
    <mergeCell ref="U7:V7"/>
    <mergeCell ref="W7:X7"/>
    <mergeCell ref="Y7:Z7"/>
    <mergeCell ref="AA7:AB7"/>
    <mergeCell ref="U8:V8"/>
    <mergeCell ref="W8:X8"/>
    <mergeCell ref="Y8:Z8"/>
    <mergeCell ref="AA8:AB8"/>
    <mergeCell ref="Y13:Z13"/>
    <mergeCell ref="AA13:AB13"/>
    <mergeCell ref="U14:V14"/>
    <mergeCell ref="W14:X14"/>
    <mergeCell ref="Y14:Z14"/>
    <mergeCell ref="AA14:AB14"/>
    <mergeCell ref="S11:T11"/>
    <mergeCell ref="U11:V11"/>
    <mergeCell ref="W11:X11"/>
    <mergeCell ref="Y11:Z11"/>
    <mergeCell ref="AA11:AB11"/>
    <mergeCell ref="U12:V12"/>
    <mergeCell ref="W12:X12"/>
    <mergeCell ref="Y12:Z12"/>
    <mergeCell ref="AA12:AB12"/>
    <mergeCell ref="Y15:Z15"/>
    <mergeCell ref="AA15:AB15"/>
    <mergeCell ref="Y22:Z22"/>
    <mergeCell ref="AA22:AB22"/>
    <mergeCell ref="S17:T17"/>
    <mergeCell ref="U17:V17"/>
    <mergeCell ref="W17:X17"/>
    <mergeCell ref="Y17:Z17"/>
    <mergeCell ref="AA17:AB17"/>
    <mergeCell ref="S18:T18"/>
    <mergeCell ref="U18:V18"/>
    <mergeCell ref="W18:X18"/>
    <mergeCell ref="Y18:Z18"/>
    <mergeCell ref="AA18:AB18"/>
    <mergeCell ref="S19:T19"/>
    <mergeCell ref="U19:V19"/>
    <mergeCell ref="W19:X19"/>
    <mergeCell ref="Y19:Z19"/>
    <mergeCell ref="AA19:AB19"/>
    <mergeCell ref="E1:O1"/>
    <mergeCell ref="E3:O3"/>
    <mergeCell ref="F4:G4"/>
    <mergeCell ref="H4:I4"/>
    <mergeCell ref="J4:K4"/>
    <mergeCell ref="L4:M4"/>
    <mergeCell ref="N4:O4"/>
    <mergeCell ref="E4:E5"/>
    <mergeCell ref="F23:G23"/>
    <mergeCell ref="H23:I23"/>
    <mergeCell ref="P4:Q4"/>
    <mergeCell ref="P3:Q3"/>
    <mergeCell ref="F25:G25"/>
    <mergeCell ref="H25:I25"/>
    <mergeCell ref="J25:K25"/>
    <mergeCell ref="L25:M25"/>
    <mergeCell ref="N25:O25"/>
    <mergeCell ref="U23:V23"/>
    <mergeCell ref="W23:X23"/>
    <mergeCell ref="S15:T15"/>
    <mergeCell ref="U15:V15"/>
    <mergeCell ref="W15:X15"/>
    <mergeCell ref="S13:T13"/>
    <mergeCell ref="U13:V13"/>
    <mergeCell ref="W13:X13"/>
    <mergeCell ref="S9:T9"/>
    <mergeCell ref="U9:V9"/>
    <mergeCell ref="W9:X9"/>
    <mergeCell ref="U5:V5"/>
    <mergeCell ref="W5:X5"/>
    <mergeCell ref="U10:V10"/>
    <mergeCell ref="W10:X10"/>
    <mergeCell ref="Y23:Z23"/>
    <mergeCell ref="AA23:AB23"/>
    <mergeCell ref="U16:V16"/>
    <mergeCell ref="W16:X16"/>
    <mergeCell ref="Y16:Z16"/>
    <mergeCell ref="AA16:AB16"/>
    <mergeCell ref="S22:T22"/>
    <mergeCell ref="U22:V22"/>
    <mergeCell ref="W22:X22"/>
    <mergeCell ref="U20:V20"/>
    <mergeCell ref="W20:X20"/>
    <mergeCell ref="Y20:Z20"/>
    <mergeCell ref="AA20:AB20"/>
    <mergeCell ref="S21:T21"/>
    <mergeCell ref="U21:V21"/>
    <mergeCell ref="W21:X21"/>
    <mergeCell ref="Y21:Z21"/>
    <mergeCell ref="AA21:AB21"/>
  </mergeCells>
  <pageMargins left="0.70866141732283472" right="0.70866141732283472" top="0.74803149606299213" bottom="0.74803149606299213" header="0.31496062992125984" footer="0.31496062992125984"/>
  <pageSetup scale="4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R44"/>
  <sheetViews>
    <sheetView topLeftCell="L16" workbookViewId="0">
      <selection activeCell="M32" sqref="M32"/>
    </sheetView>
  </sheetViews>
  <sheetFormatPr baseColWidth="10" defaultRowHeight="15" x14ac:dyDescent="0.25"/>
  <cols>
    <col min="1" max="1" width="46" bestFit="1" customWidth="1"/>
    <col min="2" max="2" width="79" bestFit="1" customWidth="1"/>
    <col min="3" max="3" width="100.5703125" customWidth="1"/>
    <col min="4" max="4" width="131.7109375" bestFit="1" customWidth="1"/>
    <col min="5" max="5" width="128.140625" bestFit="1" customWidth="1"/>
    <col min="6" max="6" width="74.140625" bestFit="1" customWidth="1"/>
    <col min="7" max="7" width="98" bestFit="1" customWidth="1"/>
    <col min="8" max="8" width="67.7109375" bestFit="1" customWidth="1"/>
    <col min="9" max="9" width="90.42578125" customWidth="1"/>
    <col min="10" max="10" width="97.5703125" bestFit="1" customWidth="1"/>
    <col min="11" max="11" width="111.28515625" bestFit="1" customWidth="1"/>
    <col min="12" max="12" width="83.28515625" bestFit="1" customWidth="1"/>
    <col min="13" max="13" width="37.85546875" bestFit="1" customWidth="1"/>
    <col min="14" max="14" width="33.28515625" bestFit="1" customWidth="1"/>
    <col min="15" max="15" width="63.28515625" bestFit="1" customWidth="1"/>
    <col min="16" max="16" width="52.42578125" bestFit="1" customWidth="1"/>
    <col min="17" max="17" width="40.7109375" bestFit="1" customWidth="1"/>
    <col min="18" max="18" width="36.28515625" bestFit="1" customWidth="1"/>
  </cols>
  <sheetData>
    <row r="1" spans="2:13" x14ac:dyDescent="0.25">
      <c r="B1" t="s">
        <v>324</v>
      </c>
      <c r="C1" s="94"/>
      <c r="D1" s="94" t="s">
        <v>170</v>
      </c>
      <c r="E1" t="str">
        <f>HLOOKUP(D1,$B$3:$L$4,2,0)</f>
        <v>DIRECCIÓN_DE_GESTIÓN_CORPORATIVA</v>
      </c>
    </row>
    <row r="3" spans="2:13" s="94" customFormat="1" x14ac:dyDescent="0.25">
      <c r="B3" s="94" t="s">
        <v>126</v>
      </c>
      <c r="C3" s="94" t="s">
        <v>170</v>
      </c>
      <c r="D3" s="94" t="s">
        <v>93</v>
      </c>
      <c r="E3" s="94" t="s">
        <v>103</v>
      </c>
      <c r="F3" s="94" t="s">
        <v>63</v>
      </c>
      <c r="G3" s="94" t="s">
        <v>86</v>
      </c>
      <c r="H3" s="94" t="s">
        <v>79</v>
      </c>
      <c r="I3" s="94" t="s">
        <v>291</v>
      </c>
      <c r="J3" s="94" t="s">
        <v>138</v>
      </c>
      <c r="K3" s="94" t="s">
        <v>99</v>
      </c>
      <c r="L3" s="94" t="s">
        <v>313</v>
      </c>
    </row>
    <row r="4" spans="2:13" ht="27" customHeight="1" x14ac:dyDescent="0.25">
      <c r="B4" s="7" t="s">
        <v>325</v>
      </c>
      <c r="C4" s="7" t="s">
        <v>326</v>
      </c>
      <c r="D4" t="s">
        <v>315</v>
      </c>
      <c r="E4" t="s">
        <v>316</v>
      </c>
      <c r="F4" t="s">
        <v>317</v>
      </c>
      <c r="G4" t="s">
        <v>318</v>
      </c>
      <c r="H4" t="s">
        <v>319</v>
      </c>
      <c r="I4" t="s">
        <v>320</v>
      </c>
      <c r="J4" t="s">
        <v>321</v>
      </c>
      <c r="K4" t="s">
        <v>322</v>
      </c>
      <c r="L4" t="s">
        <v>323</v>
      </c>
      <c r="M4" s="94"/>
    </row>
    <row r="5" spans="2:13" ht="17.25" customHeight="1" x14ac:dyDescent="0.25">
      <c r="B5" s="96" t="s">
        <v>425</v>
      </c>
      <c r="C5" s="96" t="s">
        <v>601</v>
      </c>
      <c r="D5" s="96" t="s">
        <v>91</v>
      </c>
      <c r="E5" s="96" t="s">
        <v>839</v>
      </c>
      <c r="F5" s="96" t="s">
        <v>61</v>
      </c>
      <c r="G5" s="96" t="s">
        <v>88</v>
      </c>
      <c r="H5" s="376" t="s">
        <v>76</v>
      </c>
      <c r="I5" s="96" t="s">
        <v>614</v>
      </c>
      <c r="J5" s="96" t="s">
        <v>429</v>
      </c>
      <c r="K5" s="96" t="s">
        <v>96</v>
      </c>
      <c r="L5" s="96" t="s">
        <v>314</v>
      </c>
      <c r="M5" s="94"/>
    </row>
    <row r="6" spans="2:13" ht="18" customHeight="1" x14ac:dyDescent="0.25">
      <c r="B6" s="96"/>
      <c r="C6" s="96" t="s">
        <v>725</v>
      </c>
      <c r="D6" s="96" t="s">
        <v>94</v>
      </c>
      <c r="E6" s="96" t="s">
        <v>426</v>
      </c>
      <c r="F6" s="96" t="s">
        <v>281</v>
      </c>
      <c r="G6" s="96" t="s">
        <v>90</v>
      </c>
      <c r="H6" s="96" t="s">
        <v>84</v>
      </c>
      <c r="I6" s="376" t="s">
        <v>613</v>
      </c>
      <c r="J6" s="96" t="s">
        <v>227</v>
      </c>
      <c r="K6" s="96" t="s">
        <v>409</v>
      </c>
      <c r="L6" s="96" t="s">
        <v>667</v>
      </c>
      <c r="M6" s="94"/>
    </row>
    <row r="7" spans="2:13" x14ac:dyDescent="0.25">
      <c r="B7" s="96"/>
      <c r="C7" s="96" t="s">
        <v>609</v>
      </c>
      <c r="D7" s="96" t="s">
        <v>95</v>
      </c>
      <c r="E7" s="96" t="s">
        <v>415</v>
      </c>
      <c r="F7" s="96" t="s">
        <v>280</v>
      </c>
      <c r="G7" s="96"/>
      <c r="H7" s="96" t="s">
        <v>302</v>
      </c>
      <c r="I7" s="376" t="s">
        <v>781</v>
      </c>
      <c r="J7" s="96"/>
      <c r="K7" s="96" t="s">
        <v>851</v>
      </c>
      <c r="L7" s="96" t="s">
        <v>666</v>
      </c>
      <c r="M7" s="94"/>
    </row>
    <row r="8" spans="2:13" ht="30" x14ac:dyDescent="0.25">
      <c r="B8" s="96"/>
      <c r="C8" s="96" t="s">
        <v>604</v>
      </c>
      <c r="D8" s="96" t="s">
        <v>599</v>
      </c>
      <c r="E8" s="96" t="s">
        <v>310</v>
      </c>
      <c r="F8" s="96" t="s">
        <v>841</v>
      </c>
      <c r="G8" s="96"/>
      <c r="H8" s="96" t="s">
        <v>842</v>
      </c>
      <c r="I8" s="376" t="s">
        <v>775</v>
      </c>
      <c r="J8" s="96"/>
      <c r="K8" s="96" t="s">
        <v>805</v>
      </c>
      <c r="L8" s="96"/>
      <c r="M8" s="94"/>
    </row>
    <row r="9" spans="2:13" ht="30" x14ac:dyDescent="0.25">
      <c r="B9" s="96"/>
      <c r="C9" s="96" t="s">
        <v>229</v>
      </c>
      <c r="D9" s="96" t="s">
        <v>747</v>
      </c>
      <c r="E9" s="96" t="s">
        <v>428</v>
      </c>
      <c r="F9" s="96" t="s">
        <v>598</v>
      </c>
      <c r="G9" s="96"/>
      <c r="H9" s="96" t="s">
        <v>353</v>
      </c>
      <c r="I9" s="376" t="s">
        <v>612</v>
      </c>
      <c r="J9" s="96"/>
      <c r="K9" s="96" t="s">
        <v>788</v>
      </c>
      <c r="L9" s="96"/>
      <c r="M9" s="94"/>
    </row>
    <row r="10" spans="2:13" ht="30" x14ac:dyDescent="0.25">
      <c r="B10" s="96"/>
      <c r="C10" s="96" t="s">
        <v>229</v>
      </c>
      <c r="D10" s="96" t="s">
        <v>677</v>
      </c>
      <c r="E10" s="96"/>
      <c r="F10" s="96"/>
      <c r="G10" s="96"/>
      <c r="H10" s="96" t="s">
        <v>607</v>
      </c>
      <c r="I10" s="376" t="s">
        <v>611</v>
      </c>
      <c r="J10" s="96"/>
      <c r="K10" s="96" t="s">
        <v>799</v>
      </c>
      <c r="L10" s="96"/>
      <c r="M10" s="94"/>
    </row>
    <row r="11" spans="2:13" ht="30" x14ac:dyDescent="0.25">
      <c r="B11" s="96"/>
      <c r="C11" s="96" t="s">
        <v>694</v>
      </c>
      <c r="D11" s="96" t="s">
        <v>600</v>
      </c>
      <c r="E11" s="96"/>
      <c r="F11" s="96"/>
      <c r="G11" s="96"/>
      <c r="H11" s="96"/>
      <c r="I11" s="376" t="s">
        <v>443</v>
      </c>
      <c r="J11" s="96"/>
      <c r="K11" s="96" t="s">
        <v>665</v>
      </c>
      <c r="L11" s="96"/>
      <c r="M11" s="94"/>
    </row>
    <row r="12" spans="2:13" x14ac:dyDescent="0.25">
      <c r="B12" s="96"/>
      <c r="C12" s="96" t="s">
        <v>247</v>
      </c>
      <c r="D12" s="96"/>
      <c r="E12" s="96"/>
      <c r="F12" s="96"/>
      <c r="G12" s="96"/>
      <c r="H12" s="96"/>
      <c r="I12" s="376" t="s">
        <v>610</v>
      </c>
      <c r="J12" s="96"/>
      <c r="K12" s="96"/>
      <c r="L12" s="96"/>
      <c r="M12" s="94"/>
    </row>
    <row r="13" spans="2:13" ht="14.25" customHeight="1" x14ac:dyDescent="0.25">
      <c r="B13" s="96"/>
      <c r="C13" s="103" t="s">
        <v>723</v>
      </c>
      <c r="D13" s="96"/>
      <c r="E13" s="96"/>
      <c r="F13" s="96"/>
      <c r="G13" s="96" t="s">
        <v>297</v>
      </c>
      <c r="H13" s="96"/>
      <c r="I13" s="376"/>
      <c r="J13" s="174"/>
      <c r="K13" s="96"/>
      <c r="L13" s="96"/>
      <c r="M13" s="94"/>
    </row>
    <row r="14" spans="2:13" ht="16.5" customHeight="1" x14ac:dyDescent="0.25">
      <c r="B14" s="96"/>
      <c r="C14" s="103" t="s">
        <v>416</v>
      </c>
      <c r="D14" s="96"/>
      <c r="E14" s="96"/>
      <c r="F14" s="174"/>
      <c r="G14" s="96" t="s">
        <v>305</v>
      </c>
      <c r="H14" s="96"/>
      <c r="I14" s="376"/>
      <c r="J14" s="174"/>
      <c r="K14" s="96"/>
      <c r="L14" s="96"/>
      <c r="M14" s="94"/>
    </row>
    <row r="15" spans="2:13" ht="18" customHeight="1" x14ac:dyDescent="0.25">
      <c r="B15" s="96"/>
      <c r="C15" s="96" t="s">
        <v>735</v>
      </c>
      <c r="D15" s="96"/>
      <c r="E15" s="96"/>
      <c r="F15" s="174"/>
      <c r="G15" s="96" t="s">
        <v>299</v>
      </c>
      <c r="H15" s="96"/>
      <c r="I15" s="432"/>
      <c r="J15" s="174"/>
      <c r="K15" s="174"/>
      <c r="L15" s="174"/>
      <c r="M15" s="94"/>
    </row>
    <row r="16" spans="2:13" ht="15.75" customHeight="1" x14ac:dyDescent="0.25">
      <c r="B16" s="96"/>
      <c r="C16" s="96" t="s">
        <v>605</v>
      </c>
      <c r="D16" s="96"/>
      <c r="E16" s="174"/>
      <c r="F16" s="174"/>
      <c r="G16" s="96" t="s">
        <v>298</v>
      </c>
      <c r="H16" s="96"/>
      <c r="I16" s="376"/>
      <c r="J16" s="174"/>
      <c r="K16" s="174"/>
      <c r="L16" s="174"/>
      <c r="M16" s="94"/>
    </row>
    <row r="17" spans="1:18" x14ac:dyDescent="0.25">
      <c r="B17" s="96"/>
      <c r="C17" s="96" t="s">
        <v>743</v>
      </c>
      <c r="D17" s="96"/>
      <c r="E17" s="174"/>
      <c r="F17" s="174"/>
      <c r="G17" s="174"/>
      <c r="H17" s="96"/>
      <c r="I17" s="376"/>
      <c r="J17" s="174"/>
      <c r="K17" s="174"/>
      <c r="L17" s="174"/>
      <c r="M17" s="94"/>
    </row>
    <row r="18" spans="1:18" x14ac:dyDescent="0.25">
      <c r="B18" s="96"/>
      <c r="C18" s="96" t="s">
        <v>603</v>
      </c>
      <c r="D18" s="96"/>
      <c r="E18" s="174"/>
      <c r="F18" s="174"/>
      <c r="G18" s="174"/>
      <c r="H18" s="174"/>
      <c r="I18" s="174"/>
      <c r="J18" s="174"/>
      <c r="K18" s="174"/>
      <c r="L18" s="174"/>
      <c r="M18" s="94"/>
    </row>
    <row r="19" spans="1:18" x14ac:dyDescent="0.25">
      <c r="B19" s="96"/>
      <c r="C19" s="96" t="s">
        <v>602</v>
      </c>
      <c r="D19" s="96"/>
      <c r="E19" s="174"/>
      <c r="F19" s="174"/>
      <c r="G19" s="174"/>
      <c r="H19" s="174"/>
      <c r="I19" s="174"/>
      <c r="J19" s="174"/>
      <c r="K19" s="174"/>
      <c r="L19" s="174"/>
      <c r="M19" s="94"/>
    </row>
    <row r="20" spans="1:18" x14ac:dyDescent="0.25">
      <c r="C20" s="96" t="s">
        <v>724</v>
      </c>
      <c r="J20" s="174"/>
      <c r="K20" s="174"/>
      <c r="M20" s="94"/>
    </row>
    <row r="21" spans="1:18" x14ac:dyDescent="0.25">
      <c r="C21" s="96"/>
    </row>
    <row r="22" spans="1:18" x14ac:dyDescent="0.25">
      <c r="C22" s="96"/>
    </row>
    <row r="23" spans="1:18" x14ac:dyDescent="0.25">
      <c r="C23" s="96"/>
    </row>
    <row r="24" spans="1:18" x14ac:dyDescent="0.25">
      <c r="C24" s="96"/>
    </row>
    <row r="26" spans="1:18" s="6" customFormat="1" x14ac:dyDescent="0.25">
      <c r="B26" s="6" t="s">
        <v>387</v>
      </c>
      <c r="C26" s="132" t="s">
        <v>379</v>
      </c>
      <c r="D26" s="132" t="s">
        <v>376</v>
      </c>
      <c r="E26" s="132" t="s">
        <v>382</v>
      </c>
      <c r="F26" s="132" t="s">
        <v>383</v>
      </c>
      <c r="G26" s="132" t="s">
        <v>375</v>
      </c>
      <c r="H26" s="132" t="s">
        <v>378</v>
      </c>
      <c r="I26" s="132" t="s">
        <v>377</v>
      </c>
      <c r="J26" s="132" t="s">
        <v>374</v>
      </c>
      <c r="K26" s="132" t="s">
        <v>380</v>
      </c>
      <c r="L26" s="132" t="s">
        <v>388</v>
      </c>
      <c r="M26" s="53" t="s">
        <v>463</v>
      </c>
      <c r="N26" s="132" t="s">
        <v>384</v>
      </c>
      <c r="O26" s="132" t="s">
        <v>386</v>
      </c>
      <c r="P26" s="132" t="s">
        <v>381</v>
      </c>
      <c r="Q26" s="132" t="s">
        <v>389</v>
      </c>
      <c r="R26" s="132" t="s">
        <v>385</v>
      </c>
    </row>
    <row r="27" spans="1:18" s="6" customFormat="1" x14ac:dyDescent="0.25">
      <c r="B27" s="6" t="s">
        <v>391</v>
      </c>
      <c r="C27" s="132" t="s">
        <v>392</v>
      </c>
      <c r="D27" s="132" t="s">
        <v>394</v>
      </c>
      <c r="E27" s="132" t="s">
        <v>395</v>
      </c>
      <c r="F27" s="132" t="s">
        <v>396</v>
      </c>
      <c r="G27" s="132" t="s">
        <v>397</v>
      </c>
      <c r="H27" s="132" t="s">
        <v>398</v>
      </c>
      <c r="I27" s="132" t="s">
        <v>399</v>
      </c>
      <c r="J27" s="132" t="s">
        <v>400</v>
      </c>
      <c r="K27" s="132" t="s">
        <v>401</v>
      </c>
      <c r="L27" s="132" t="s">
        <v>393</v>
      </c>
      <c r="M27" s="53" t="s">
        <v>597</v>
      </c>
      <c r="N27" s="132" t="s">
        <v>402</v>
      </c>
      <c r="O27" s="132" t="s">
        <v>403</v>
      </c>
      <c r="P27" s="132" t="s">
        <v>404</v>
      </c>
      <c r="Q27" s="132" t="s">
        <v>405</v>
      </c>
      <c r="R27" s="132" t="s">
        <v>406</v>
      </c>
    </row>
    <row r="28" spans="1:18" ht="21" customHeight="1" x14ac:dyDescent="0.25">
      <c r="A28" s="131" t="s">
        <v>387</v>
      </c>
      <c r="B28" s="128" t="s">
        <v>612</v>
      </c>
      <c r="C28" s="128" t="s">
        <v>425</v>
      </c>
      <c r="D28" s="96" t="s">
        <v>929</v>
      </c>
      <c r="E28" s="128" t="s">
        <v>229</v>
      </c>
      <c r="F28" s="128" t="s">
        <v>694</v>
      </c>
      <c r="G28" s="127" t="s">
        <v>76</v>
      </c>
      <c r="H28" s="129" t="s">
        <v>91</v>
      </c>
      <c r="I28" s="127" t="s">
        <v>88</v>
      </c>
      <c r="J28" s="127" t="s">
        <v>61</v>
      </c>
      <c r="K28" s="96" t="s">
        <v>310</v>
      </c>
      <c r="L28" s="129" t="s">
        <v>416</v>
      </c>
      <c r="M28" s="129" t="s">
        <v>240</v>
      </c>
      <c r="N28" s="376" t="s">
        <v>723</v>
      </c>
      <c r="O28" s="129" t="s">
        <v>605</v>
      </c>
      <c r="P28" s="129" t="s">
        <v>429</v>
      </c>
      <c r="Q28" s="96" t="s">
        <v>677</v>
      </c>
      <c r="R28" s="129" t="s">
        <v>601</v>
      </c>
    </row>
    <row r="29" spans="1:18" ht="30" x14ac:dyDescent="0.25">
      <c r="A29" s="53" t="s">
        <v>379</v>
      </c>
      <c r="B29" s="96"/>
      <c r="C29" s="433"/>
      <c r="D29" s="96" t="s">
        <v>930</v>
      </c>
      <c r="E29" s="53" t="s">
        <v>603</v>
      </c>
      <c r="F29" s="53" t="s">
        <v>247</v>
      </c>
      <c r="G29" s="51" t="s">
        <v>84</v>
      </c>
      <c r="H29" s="55" t="s">
        <v>94</v>
      </c>
      <c r="I29" s="51" t="s">
        <v>90</v>
      </c>
      <c r="J29" s="53"/>
      <c r="K29" s="51" t="s">
        <v>426</v>
      </c>
      <c r="L29" s="53" t="s">
        <v>932</v>
      </c>
      <c r="M29" s="53"/>
      <c r="N29" s="130"/>
      <c r="O29" s="130" t="s">
        <v>928</v>
      </c>
      <c r="P29" s="55" t="s">
        <v>227</v>
      </c>
      <c r="Q29" s="53"/>
      <c r="R29" s="130" t="s">
        <v>725</v>
      </c>
    </row>
    <row r="30" spans="1:18" x14ac:dyDescent="0.25">
      <c r="A30" s="53" t="s">
        <v>376</v>
      </c>
      <c r="B30" s="96"/>
      <c r="C30" s="433"/>
      <c r="D30" s="96" t="s">
        <v>931</v>
      </c>
      <c r="E30" s="53"/>
      <c r="F30" s="53" t="s">
        <v>724</v>
      </c>
      <c r="G30" s="53"/>
      <c r="H30" s="55" t="s">
        <v>95</v>
      </c>
      <c r="I30" s="53"/>
      <c r="J30" s="53"/>
      <c r="K30" s="53" t="s">
        <v>427</v>
      </c>
      <c r="L30" s="53"/>
      <c r="M30" s="53"/>
      <c r="N30" s="130"/>
      <c r="O30" s="130"/>
      <c r="P30" s="130"/>
      <c r="Q30" s="53"/>
      <c r="R30" s="130"/>
    </row>
    <row r="31" spans="1:18" x14ac:dyDescent="0.25">
      <c r="A31" s="53" t="s">
        <v>382</v>
      </c>
      <c r="B31" s="96"/>
      <c r="C31" s="433"/>
      <c r="D31" s="96" t="s">
        <v>799</v>
      </c>
      <c r="E31" s="53"/>
      <c r="F31" s="53"/>
      <c r="G31" s="53"/>
      <c r="H31" s="96" t="s">
        <v>354</v>
      </c>
      <c r="I31" s="53"/>
      <c r="J31" s="53"/>
      <c r="K31" s="53" t="s">
        <v>428</v>
      </c>
      <c r="L31" s="53"/>
      <c r="M31" s="53"/>
      <c r="N31" s="130"/>
      <c r="O31" s="130"/>
      <c r="P31" s="130"/>
      <c r="Q31" s="130"/>
      <c r="R31" s="130"/>
    </row>
    <row r="32" spans="1:18" x14ac:dyDescent="0.25">
      <c r="A32" s="53" t="s">
        <v>383</v>
      </c>
      <c r="B32" s="96"/>
      <c r="C32" s="433"/>
      <c r="D32" s="53"/>
      <c r="E32" s="53"/>
      <c r="F32" s="53"/>
      <c r="G32" s="53"/>
      <c r="H32" s="96" t="s">
        <v>355</v>
      </c>
      <c r="I32" s="53"/>
      <c r="J32" s="53"/>
      <c r="K32" s="53"/>
      <c r="L32" s="53"/>
      <c r="M32" s="53"/>
      <c r="N32" s="130"/>
      <c r="O32" s="130"/>
      <c r="P32" s="130"/>
      <c r="Q32" s="130"/>
      <c r="R32" s="130"/>
    </row>
    <row r="33" spans="1:18" x14ac:dyDescent="0.25">
      <c r="A33" s="53" t="s">
        <v>375</v>
      </c>
      <c r="B33" s="103"/>
      <c r="C33" s="433"/>
      <c r="D33" s="53"/>
      <c r="E33" s="53"/>
      <c r="F33" s="53"/>
      <c r="G33" s="53"/>
      <c r="H33" s="174"/>
      <c r="I33" s="53"/>
      <c r="J33" s="53"/>
      <c r="K33" s="53"/>
      <c r="L33" s="53"/>
      <c r="M33" s="53"/>
      <c r="N33" s="53"/>
      <c r="O33" s="53"/>
      <c r="P33" s="53"/>
      <c r="Q33" s="53"/>
      <c r="R33" s="53"/>
    </row>
    <row r="34" spans="1:18" x14ac:dyDescent="0.25">
      <c r="A34" s="53" t="s">
        <v>378</v>
      </c>
      <c r="B34" s="96"/>
      <c r="C34" s="433"/>
      <c r="D34" s="53"/>
      <c r="E34" s="53"/>
      <c r="F34" s="53"/>
      <c r="G34" s="53"/>
      <c r="H34" s="53"/>
      <c r="I34" s="53"/>
      <c r="J34" s="53"/>
      <c r="K34" s="53"/>
      <c r="L34" s="53"/>
      <c r="M34" s="53"/>
      <c r="N34" s="53"/>
      <c r="O34" s="53"/>
      <c r="P34" s="53"/>
      <c r="Q34" s="53"/>
      <c r="R34" s="53"/>
    </row>
    <row r="35" spans="1:18" x14ac:dyDescent="0.25">
      <c r="A35" s="53" t="s">
        <v>377</v>
      </c>
      <c r="B35" s="96"/>
      <c r="C35" s="433"/>
      <c r="D35" s="53"/>
      <c r="E35" s="53"/>
      <c r="F35" s="53"/>
      <c r="G35" s="53"/>
      <c r="H35" s="53"/>
      <c r="I35" s="53"/>
      <c r="J35" s="53"/>
      <c r="K35" s="53"/>
      <c r="L35" s="53"/>
      <c r="M35" s="53"/>
      <c r="N35" s="53"/>
      <c r="O35" s="53"/>
      <c r="P35" s="53"/>
      <c r="Q35" s="53"/>
      <c r="R35" s="53"/>
    </row>
    <row r="36" spans="1:18" x14ac:dyDescent="0.25">
      <c r="A36" s="53" t="s">
        <v>374</v>
      </c>
      <c r="B36" s="96"/>
      <c r="C36" s="433"/>
      <c r="D36" s="53"/>
      <c r="E36" s="53"/>
      <c r="F36" s="53"/>
      <c r="G36" s="53"/>
      <c r="H36" s="53"/>
      <c r="I36" s="53"/>
      <c r="J36" s="53"/>
      <c r="K36" s="53"/>
      <c r="L36" s="53"/>
      <c r="M36" s="53"/>
      <c r="N36" s="53"/>
      <c r="O36" s="53"/>
      <c r="P36" s="53"/>
      <c r="Q36" s="53"/>
      <c r="R36" s="53"/>
    </row>
    <row r="37" spans="1:18" x14ac:dyDescent="0.25">
      <c r="A37" s="53" t="s">
        <v>380</v>
      </c>
      <c r="B37" s="96"/>
      <c r="C37" s="433"/>
      <c r="D37" s="53"/>
      <c r="E37" s="53"/>
      <c r="F37" s="53"/>
      <c r="G37" s="53"/>
      <c r="H37" s="53"/>
      <c r="I37" s="53"/>
      <c r="J37" s="53"/>
      <c r="K37" s="53"/>
      <c r="L37" s="53"/>
      <c r="M37" s="53"/>
      <c r="N37" s="53"/>
      <c r="O37" s="53"/>
      <c r="P37" s="53"/>
      <c r="Q37" s="53"/>
      <c r="R37" s="53"/>
    </row>
    <row r="38" spans="1:18" x14ac:dyDescent="0.25">
      <c r="A38" s="53" t="s">
        <v>388</v>
      </c>
      <c r="B38" s="96"/>
      <c r="C38" s="433"/>
      <c r="D38" s="53"/>
      <c r="E38" s="53"/>
      <c r="F38" s="53"/>
      <c r="G38" s="53"/>
      <c r="H38" s="53"/>
      <c r="I38" s="53"/>
      <c r="J38" s="53"/>
      <c r="K38" s="53"/>
      <c r="L38" s="53"/>
      <c r="M38" s="53"/>
      <c r="N38" s="53"/>
      <c r="O38" s="53"/>
      <c r="P38" s="53"/>
      <c r="Q38" s="53"/>
      <c r="R38" s="53"/>
    </row>
    <row r="39" spans="1:18" x14ac:dyDescent="0.25">
      <c r="A39" s="53" t="s">
        <v>463</v>
      </c>
      <c r="B39" s="96"/>
      <c r="C39" s="433"/>
      <c r="D39" s="53"/>
      <c r="E39" s="53"/>
      <c r="F39" s="53"/>
      <c r="G39" s="53"/>
      <c r="H39" s="53"/>
      <c r="I39" s="53"/>
      <c r="J39" s="53"/>
      <c r="K39" s="53"/>
      <c r="L39" s="53"/>
      <c r="M39" s="53"/>
      <c r="N39" s="53"/>
      <c r="O39" s="53"/>
      <c r="P39" s="53"/>
      <c r="Q39" s="53"/>
      <c r="R39" s="53"/>
    </row>
    <row r="40" spans="1:18" x14ac:dyDescent="0.25">
      <c r="A40" s="53" t="s">
        <v>384</v>
      </c>
      <c r="B40" s="96"/>
      <c r="C40" s="433"/>
      <c r="D40" s="53"/>
      <c r="E40" s="53"/>
      <c r="F40" s="53"/>
      <c r="G40" s="53"/>
      <c r="H40" s="53"/>
      <c r="I40" s="53"/>
      <c r="J40" s="53"/>
      <c r="K40" s="53"/>
      <c r="L40" s="53"/>
      <c r="M40" s="53"/>
      <c r="N40" s="53"/>
      <c r="O40" s="53"/>
      <c r="P40" s="53"/>
      <c r="Q40" s="53"/>
      <c r="R40" s="53"/>
    </row>
    <row r="41" spans="1:18" x14ac:dyDescent="0.25">
      <c r="A41" s="53" t="s">
        <v>386</v>
      </c>
      <c r="B41" s="96"/>
      <c r="C41" s="433"/>
      <c r="D41" s="53"/>
      <c r="E41" s="53"/>
      <c r="F41" s="53"/>
      <c r="G41" s="53"/>
      <c r="H41" s="53"/>
      <c r="I41" s="53"/>
      <c r="J41" s="53"/>
      <c r="K41" s="53"/>
      <c r="L41" s="53"/>
      <c r="M41" s="53"/>
      <c r="N41" s="53"/>
      <c r="O41" s="53"/>
      <c r="P41" s="53"/>
      <c r="Q41" s="53"/>
      <c r="R41" s="53"/>
    </row>
    <row r="42" spans="1:18" x14ac:dyDescent="0.25">
      <c r="A42" s="53" t="s">
        <v>381</v>
      </c>
      <c r="B42" s="96"/>
      <c r="C42" s="433"/>
      <c r="D42" s="53"/>
      <c r="E42" s="53"/>
      <c r="F42" s="53"/>
      <c r="G42" s="53"/>
      <c r="H42" s="53"/>
      <c r="I42" s="53"/>
      <c r="J42" s="53"/>
      <c r="K42" s="53"/>
      <c r="L42" s="53"/>
      <c r="M42" s="53"/>
      <c r="N42" s="53"/>
      <c r="O42" s="53"/>
      <c r="P42" s="53"/>
      <c r="Q42" s="53"/>
      <c r="R42" s="53"/>
    </row>
    <row r="43" spans="1:18" x14ac:dyDescent="0.25">
      <c r="A43" s="53" t="s">
        <v>389</v>
      </c>
      <c r="B43" s="96"/>
      <c r="C43" s="433"/>
      <c r="D43" s="53"/>
      <c r="E43" s="53"/>
      <c r="F43" s="53"/>
      <c r="G43" s="53"/>
      <c r="H43" s="53"/>
      <c r="I43" s="53"/>
      <c r="J43" s="53"/>
      <c r="K43" s="53"/>
      <c r="L43" s="53"/>
      <c r="M43" s="53"/>
      <c r="N43" s="53"/>
      <c r="O43" s="53"/>
      <c r="P43" s="53"/>
      <c r="Q43" s="433"/>
      <c r="R43" s="53"/>
    </row>
    <row r="44" spans="1:18" x14ac:dyDescent="0.25">
      <c r="A44" s="53" t="s">
        <v>385</v>
      </c>
      <c r="C44" s="433"/>
      <c r="D44" s="53"/>
      <c r="E44" s="53"/>
      <c r="F44" s="53"/>
      <c r="G44" s="53"/>
      <c r="H44" s="53"/>
      <c r="I44" s="53"/>
      <c r="J44" s="53"/>
      <c r="K44" s="53"/>
      <c r="L44" s="53"/>
      <c r="M44" s="53"/>
      <c r="N44" s="53"/>
      <c r="O44" s="53"/>
      <c r="P44" s="53"/>
      <c r="Q44" s="53"/>
      <c r="R44" s="53"/>
    </row>
  </sheetData>
  <sortState ref="B19:B33">
    <sortCondition ref="B19:B33"/>
  </sortState>
  <customSheetViews>
    <customSheetView guid="{7FB50B2F-45DA-4DA3-BDA5-580E793170E4}" state="hidden"/>
  </customSheetView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1"/>
  <sheetViews>
    <sheetView zoomScaleNormal="100" workbookViewId="0">
      <pane ySplit="38" topLeftCell="A39" activePane="bottomLeft" state="frozen"/>
      <selection pane="bottomLeft" activeCell="A4" sqref="A4:X61"/>
    </sheetView>
  </sheetViews>
  <sheetFormatPr baseColWidth="10" defaultRowHeight="15" x14ac:dyDescent="0.25"/>
  <cols>
    <col min="1" max="1" width="11.42578125" style="251" customWidth="1"/>
    <col min="2" max="5" width="11.42578125" style="251"/>
    <col min="6" max="6" width="11.42578125" style="251" customWidth="1"/>
    <col min="7" max="16384" width="11.42578125" style="251"/>
  </cols>
  <sheetData>
    <row r="1" spans="1:24" x14ac:dyDescent="0.25">
      <c r="A1" s="250"/>
      <c r="B1" s="250"/>
      <c r="C1" s="250"/>
      <c r="D1" s="250"/>
      <c r="E1" s="250"/>
      <c r="F1" s="250"/>
      <c r="G1" s="250"/>
      <c r="H1" s="250"/>
      <c r="I1" s="250"/>
      <c r="J1" s="250"/>
      <c r="K1" s="250"/>
      <c r="L1" s="250"/>
      <c r="M1" s="250"/>
      <c r="N1" s="250"/>
      <c r="O1" s="250"/>
      <c r="P1" s="250"/>
      <c r="Q1" s="250"/>
      <c r="R1" s="250"/>
      <c r="S1" s="250"/>
      <c r="T1" s="250"/>
      <c r="U1" s="250"/>
      <c r="V1" s="250"/>
      <c r="W1" s="250"/>
      <c r="X1" s="250"/>
    </row>
    <row r="2" spans="1:24" x14ac:dyDescent="0.25">
      <c r="A2" s="250"/>
      <c r="B2" s="250"/>
      <c r="C2" s="250"/>
      <c r="D2" s="250"/>
      <c r="E2" s="250"/>
      <c r="F2" s="250"/>
      <c r="G2" s="250"/>
      <c r="H2" s="250"/>
      <c r="I2" s="250"/>
      <c r="J2" s="250"/>
      <c r="K2" s="250"/>
      <c r="L2" s="250"/>
      <c r="M2" s="250"/>
      <c r="N2" s="250"/>
      <c r="O2" s="250"/>
      <c r="P2" s="250"/>
      <c r="Q2" s="250"/>
      <c r="R2" s="250"/>
      <c r="S2" s="250"/>
      <c r="T2" s="250"/>
      <c r="U2" s="250"/>
      <c r="V2" s="250"/>
      <c r="W2" s="250"/>
      <c r="X2" s="250"/>
    </row>
    <row r="3" spans="1:24" x14ac:dyDescent="0.25">
      <c r="A3" s="250"/>
      <c r="B3" s="250"/>
      <c r="C3" s="250"/>
      <c r="D3" s="250"/>
      <c r="E3" s="250"/>
      <c r="F3" s="250"/>
      <c r="G3" s="250"/>
      <c r="H3" s="250"/>
      <c r="I3" s="250"/>
      <c r="J3" s="250"/>
      <c r="K3" s="250"/>
      <c r="L3" s="250"/>
      <c r="M3" s="250"/>
      <c r="N3" s="250"/>
      <c r="O3" s="250"/>
      <c r="P3" s="250"/>
      <c r="Q3" s="250"/>
      <c r="R3" s="250"/>
      <c r="S3" s="250"/>
      <c r="T3" s="250"/>
      <c r="U3" s="250"/>
      <c r="V3" s="250"/>
      <c r="W3" s="250"/>
      <c r="X3" s="250"/>
    </row>
    <row r="4" spans="1:24" x14ac:dyDescent="0.25">
      <c r="A4" s="250"/>
      <c r="B4" s="250"/>
      <c r="C4" s="250"/>
      <c r="D4" s="250"/>
      <c r="E4" s="250"/>
      <c r="F4" s="250"/>
      <c r="G4" s="250"/>
      <c r="H4" s="250"/>
      <c r="I4" s="250"/>
      <c r="J4" s="250"/>
      <c r="K4" s="250"/>
      <c r="L4" s="250"/>
      <c r="M4" s="250"/>
      <c r="N4" s="250"/>
      <c r="O4" s="250"/>
      <c r="P4" s="250"/>
      <c r="Q4" s="250"/>
      <c r="R4" s="250"/>
      <c r="S4" s="250"/>
      <c r="T4" s="250"/>
      <c r="U4" s="250"/>
      <c r="V4" s="250"/>
      <c r="W4" s="250"/>
      <c r="X4" s="250"/>
    </row>
    <row r="5" spans="1:24" x14ac:dyDescent="0.25">
      <c r="A5" s="250"/>
      <c r="B5" s="250"/>
      <c r="C5" s="250"/>
      <c r="D5" s="250"/>
      <c r="E5" s="250"/>
      <c r="F5" s="250"/>
      <c r="G5" s="250"/>
      <c r="H5" s="250"/>
      <c r="I5" s="250"/>
      <c r="J5" s="250"/>
      <c r="K5" s="250"/>
      <c r="L5" s="250"/>
      <c r="M5" s="250"/>
      <c r="N5" s="250"/>
      <c r="O5" s="250"/>
      <c r="P5" s="250"/>
      <c r="Q5" s="250"/>
      <c r="R5" s="250"/>
      <c r="S5" s="250"/>
      <c r="T5" s="250"/>
      <c r="U5" s="250"/>
      <c r="V5" s="250"/>
      <c r="W5" s="250"/>
      <c r="X5" s="250"/>
    </row>
    <row r="6" spans="1:24" x14ac:dyDescent="0.25">
      <c r="A6" s="250"/>
      <c r="B6" s="250"/>
      <c r="C6" s="250"/>
      <c r="D6" s="250"/>
      <c r="E6" s="250"/>
      <c r="F6" s="250"/>
      <c r="G6" s="250"/>
      <c r="H6" s="250"/>
      <c r="I6" s="250"/>
      <c r="J6" s="250"/>
      <c r="K6" s="250"/>
      <c r="L6" s="250"/>
      <c r="M6" s="250"/>
      <c r="N6" s="250"/>
      <c r="O6" s="250"/>
      <c r="P6" s="250"/>
      <c r="Q6" s="250"/>
      <c r="R6" s="250"/>
      <c r="S6" s="250"/>
      <c r="T6" s="250"/>
      <c r="U6" s="250"/>
      <c r="V6" s="250"/>
      <c r="W6" s="250"/>
      <c r="X6" s="250"/>
    </row>
    <row r="7" spans="1:24" x14ac:dyDescent="0.25">
      <c r="A7" s="250"/>
      <c r="B7" s="250"/>
      <c r="C7" s="250"/>
      <c r="D7" s="250"/>
      <c r="E7" s="250"/>
      <c r="F7" s="250"/>
      <c r="G7" s="250"/>
      <c r="H7" s="250"/>
      <c r="I7" s="250"/>
      <c r="J7" s="250"/>
      <c r="K7" s="250"/>
      <c r="L7" s="250"/>
      <c r="M7" s="250"/>
      <c r="N7" s="250"/>
      <c r="O7" s="250"/>
      <c r="P7" s="250"/>
      <c r="Q7" s="250"/>
      <c r="R7" s="250"/>
      <c r="S7" s="250"/>
      <c r="T7" s="250"/>
      <c r="U7" s="250"/>
      <c r="V7" s="250"/>
      <c r="W7" s="250"/>
      <c r="X7" s="250"/>
    </row>
    <row r="8" spans="1:24" x14ac:dyDescent="0.25">
      <c r="A8" s="250"/>
      <c r="B8" s="250"/>
      <c r="C8" s="250"/>
      <c r="D8" s="250"/>
      <c r="E8" s="250"/>
      <c r="F8" s="250"/>
      <c r="G8" s="250"/>
      <c r="H8" s="250"/>
      <c r="I8" s="250"/>
      <c r="J8" s="250"/>
      <c r="K8" s="250"/>
      <c r="L8" s="250"/>
      <c r="M8" s="250"/>
      <c r="N8" s="250"/>
      <c r="O8" s="250"/>
      <c r="P8" s="250"/>
      <c r="Q8" s="250"/>
      <c r="R8" s="250"/>
      <c r="S8" s="250"/>
      <c r="T8" s="250"/>
      <c r="U8" s="250"/>
      <c r="V8" s="250"/>
      <c r="W8" s="250"/>
      <c r="X8" s="250"/>
    </row>
    <row r="9" spans="1:24" x14ac:dyDescent="0.25">
      <c r="A9" s="250"/>
      <c r="B9" s="250"/>
      <c r="C9" s="250"/>
      <c r="D9" s="250"/>
      <c r="E9" s="250"/>
      <c r="F9" s="250"/>
      <c r="G9" s="250"/>
      <c r="H9" s="250"/>
      <c r="I9" s="250"/>
      <c r="J9" s="250"/>
      <c r="K9" s="250"/>
      <c r="L9" s="250"/>
      <c r="M9" s="250"/>
      <c r="N9" s="250"/>
      <c r="O9" s="250"/>
      <c r="P9" s="250"/>
      <c r="Q9" s="250"/>
      <c r="R9" s="250"/>
      <c r="S9" s="250"/>
      <c r="T9" s="250"/>
      <c r="U9" s="250"/>
      <c r="V9" s="250"/>
      <c r="W9" s="250"/>
      <c r="X9" s="250"/>
    </row>
    <row r="10" spans="1:24" x14ac:dyDescent="0.25">
      <c r="A10" s="252"/>
      <c r="B10" s="252"/>
      <c r="C10" s="252"/>
      <c r="D10" s="252"/>
      <c r="E10" s="252"/>
      <c r="F10" s="252"/>
      <c r="G10" s="252"/>
      <c r="H10" s="252"/>
      <c r="I10" s="252"/>
      <c r="J10" s="252"/>
      <c r="K10" s="252"/>
      <c r="L10" s="252"/>
      <c r="M10" s="252"/>
      <c r="N10" s="252"/>
      <c r="O10" s="252"/>
      <c r="P10" s="252"/>
      <c r="Q10" s="252"/>
      <c r="R10" s="252"/>
      <c r="S10" s="252"/>
      <c r="T10" s="252"/>
      <c r="U10" s="252"/>
      <c r="V10" s="252"/>
      <c r="W10" s="252"/>
      <c r="X10" s="252"/>
    </row>
    <row r="11" spans="1:24" x14ac:dyDescent="0.25">
      <c r="A11" s="252"/>
      <c r="B11" s="252"/>
      <c r="C11" s="252"/>
      <c r="D11" s="252"/>
      <c r="E11" s="252"/>
      <c r="F11" s="252"/>
      <c r="G11" s="252"/>
      <c r="H11" s="252"/>
      <c r="I11" s="252"/>
      <c r="J11" s="252"/>
      <c r="K11" s="252"/>
      <c r="L11" s="252"/>
      <c r="M11" s="252"/>
      <c r="N11" s="252"/>
      <c r="O11" s="252"/>
      <c r="P11" s="252"/>
      <c r="Q11" s="252"/>
      <c r="R11" s="252"/>
      <c r="S11" s="252"/>
      <c r="T11" s="252"/>
      <c r="U11" s="252"/>
      <c r="V11" s="252"/>
      <c r="W11" s="252"/>
      <c r="X11" s="252"/>
    </row>
    <row r="12" spans="1:24" x14ac:dyDescent="0.25">
      <c r="A12" s="252"/>
      <c r="B12" s="252"/>
      <c r="C12" s="252"/>
      <c r="D12" s="252"/>
      <c r="E12" s="252"/>
      <c r="F12" s="252"/>
      <c r="G12" s="252"/>
      <c r="H12" s="252"/>
      <c r="I12" s="252"/>
      <c r="J12" s="252"/>
      <c r="K12" s="252"/>
      <c r="L12" s="252"/>
      <c r="M12" s="252"/>
      <c r="N12" s="252"/>
      <c r="O12" s="252"/>
      <c r="P12" s="252"/>
      <c r="Q12" s="252"/>
      <c r="R12" s="252"/>
      <c r="S12" s="252"/>
      <c r="T12" s="252"/>
      <c r="U12" s="252"/>
      <c r="V12" s="252"/>
      <c r="W12" s="252"/>
      <c r="X12" s="252"/>
    </row>
    <row r="13" spans="1:24" x14ac:dyDescent="0.25">
      <c r="A13" s="252"/>
      <c r="B13" s="252"/>
      <c r="C13" s="252"/>
      <c r="D13" s="252"/>
      <c r="E13" s="252"/>
      <c r="F13" s="252"/>
      <c r="G13" s="252"/>
      <c r="H13" s="252"/>
      <c r="I13" s="252"/>
      <c r="J13" s="252"/>
      <c r="K13" s="252"/>
      <c r="L13" s="252"/>
      <c r="M13" s="252"/>
      <c r="N13" s="252"/>
      <c r="O13" s="252"/>
      <c r="P13" s="252"/>
      <c r="Q13" s="252"/>
      <c r="R13" s="252"/>
      <c r="S13" s="252"/>
      <c r="T13" s="252"/>
      <c r="U13" s="252"/>
      <c r="V13" s="252"/>
      <c r="W13" s="252"/>
      <c r="X13" s="252"/>
    </row>
    <row r="14" spans="1:24" x14ac:dyDescent="0.25">
      <c r="A14" s="252"/>
      <c r="B14" s="252"/>
      <c r="C14" s="252"/>
      <c r="D14" s="252"/>
      <c r="E14" s="252"/>
      <c r="F14" s="252"/>
      <c r="G14" s="252"/>
      <c r="H14" s="252"/>
      <c r="I14" s="252"/>
      <c r="J14" s="252"/>
      <c r="K14" s="252"/>
      <c r="L14" s="252"/>
      <c r="M14" s="252"/>
      <c r="N14" s="252"/>
      <c r="O14" s="252"/>
      <c r="P14" s="252"/>
      <c r="Q14" s="252"/>
      <c r="R14" s="252"/>
      <c r="S14" s="252"/>
      <c r="T14" s="252"/>
      <c r="U14" s="252"/>
      <c r="V14" s="252"/>
      <c r="W14" s="252"/>
      <c r="X14" s="252"/>
    </row>
    <row r="15" spans="1:24" x14ac:dyDescent="0.25">
      <c r="A15" s="252"/>
      <c r="B15" s="252"/>
      <c r="C15" s="252"/>
      <c r="D15" s="252"/>
      <c r="E15" s="252"/>
      <c r="F15" s="252"/>
      <c r="G15" s="252"/>
      <c r="H15" s="252"/>
      <c r="I15" s="252"/>
      <c r="J15" s="252"/>
      <c r="K15" s="252"/>
      <c r="L15" s="252"/>
      <c r="M15" s="252"/>
      <c r="N15" s="252"/>
      <c r="O15" s="252"/>
      <c r="P15" s="252"/>
      <c r="Q15" s="252"/>
      <c r="R15" s="252"/>
      <c r="S15" s="252"/>
      <c r="T15" s="252"/>
      <c r="U15" s="252"/>
      <c r="V15" s="252"/>
      <c r="W15" s="252"/>
      <c r="X15" s="252"/>
    </row>
    <row r="16" spans="1:24" x14ac:dyDescent="0.25">
      <c r="A16" s="252"/>
      <c r="B16" s="252"/>
      <c r="C16" s="252"/>
      <c r="D16" s="252"/>
      <c r="E16" s="252"/>
      <c r="F16" s="252"/>
      <c r="G16" s="252"/>
      <c r="H16" s="252"/>
      <c r="I16" s="252"/>
      <c r="J16" s="252"/>
      <c r="K16" s="252"/>
      <c r="L16" s="252"/>
      <c r="M16" s="252"/>
      <c r="N16" s="252"/>
      <c r="O16" s="252"/>
      <c r="P16" s="252"/>
      <c r="Q16" s="252"/>
      <c r="R16" s="252"/>
      <c r="S16" s="252"/>
      <c r="T16" s="252"/>
      <c r="U16" s="252"/>
      <c r="V16" s="252"/>
      <c r="W16" s="252"/>
      <c r="X16" s="252"/>
    </row>
    <row r="17" spans="1:24" x14ac:dyDescent="0.25">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row>
    <row r="18" spans="1:24" x14ac:dyDescent="0.25">
      <c r="A18" s="252"/>
      <c r="B18" s="252"/>
      <c r="C18" s="252"/>
      <c r="D18" s="252"/>
      <c r="E18" s="252"/>
      <c r="F18" s="252"/>
      <c r="G18" s="252"/>
      <c r="H18" s="252"/>
      <c r="I18" s="252"/>
      <c r="J18" s="252"/>
      <c r="K18" s="252"/>
      <c r="L18" s="252"/>
      <c r="M18" s="252"/>
      <c r="N18" s="252"/>
      <c r="O18" s="252"/>
      <c r="P18" s="252"/>
      <c r="Q18" s="252"/>
      <c r="R18" s="252"/>
      <c r="S18" s="252"/>
      <c r="T18" s="252"/>
      <c r="U18" s="252"/>
      <c r="V18" s="252"/>
      <c r="W18" s="252"/>
      <c r="X18" s="252"/>
    </row>
    <row r="19" spans="1:24" x14ac:dyDescent="0.25">
      <c r="A19" s="252"/>
      <c r="B19" s="252"/>
      <c r="C19" s="252"/>
      <c r="D19" s="252"/>
      <c r="E19" s="252"/>
      <c r="F19" s="252"/>
      <c r="G19" s="252"/>
      <c r="H19" s="252"/>
      <c r="I19" s="252"/>
      <c r="J19" s="252"/>
      <c r="K19" s="252"/>
      <c r="L19" s="252"/>
      <c r="M19" s="252"/>
      <c r="N19" s="252"/>
      <c r="O19" s="252"/>
      <c r="P19" s="252"/>
      <c r="Q19" s="252"/>
      <c r="R19" s="252"/>
      <c r="S19" s="252"/>
      <c r="T19" s="252"/>
      <c r="U19" s="252"/>
      <c r="V19" s="252"/>
      <c r="W19" s="252"/>
      <c r="X19" s="252"/>
    </row>
    <row r="20" spans="1:24" x14ac:dyDescent="0.25">
      <c r="A20" s="252"/>
      <c r="B20" s="252"/>
      <c r="C20" s="252"/>
      <c r="D20" s="252"/>
      <c r="E20" s="252"/>
      <c r="F20" s="252"/>
      <c r="G20" s="252"/>
      <c r="H20" s="252"/>
      <c r="I20" s="252"/>
      <c r="J20" s="252"/>
      <c r="K20" s="252"/>
      <c r="L20" s="252"/>
      <c r="M20" s="252"/>
      <c r="N20" s="252"/>
      <c r="O20" s="252"/>
      <c r="P20" s="252"/>
      <c r="Q20" s="252"/>
      <c r="R20" s="252"/>
      <c r="S20" s="252"/>
      <c r="T20" s="252"/>
      <c r="U20" s="252"/>
      <c r="V20" s="252"/>
      <c r="W20" s="252"/>
      <c r="X20" s="252"/>
    </row>
    <row r="21" spans="1:24" x14ac:dyDescent="0.25">
      <c r="A21" s="252"/>
      <c r="B21" s="252"/>
      <c r="C21" s="252"/>
      <c r="D21" s="252"/>
      <c r="E21" s="252"/>
      <c r="F21" s="252"/>
      <c r="G21" s="252"/>
      <c r="H21" s="252"/>
      <c r="I21" s="1096"/>
      <c r="J21" s="252"/>
      <c r="K21" s="252"/>
      <c r="L21" s="252"/>
      <c r="M21" s="252"/>
      <c r="N21" s="252"/>
      <c r="O21" s="252"/>
      <c r="P21" s="252"/>
      <c r="Q21" s="252"/>
      <c r="R21" s="252"/>
      <c r="S21" s="252"/>
      <c r="T21" s="252"/>
      <c r="U21" s="252"/>
      <c r="V21" s="252"/>
      <c r="W21" s="252"/>
      <c r="X21" s="252"/>
    </row>
    <row r="22" spans="1:24" x14ac:dyDescent="0.25">
      <c r="A22" s="252"/>
      <c r="B22" s="252"/>
      <c r="C22" s="252"/>
      <c r="D22" s="252"/>
      <c r="E22" s="252"/>
      <c r="F22" s="252"/>
      <c r="G22" s="252"/>
      <c r="H22" s="252"/>
      <c r="I22" s="1096"/>
      <c r="J22" s="252"/>
      <c r="K22" s="252"/>
      <c r="L22" s="252"/>
      <c r="M22" s="252"/>
      <c r="N22" s="252"/>
      <c r="O22" s="252"/>
      <c r="P22" s="252"/>
      <c r="Q22" s="252"/>
      <c r="R22" s="252"/>
      <c r="S22" s="252"/>
      <c r="T22" s="252"/>
      <c r="U22" s="252"/>
      <c r="V22" s="252"/>
      <c r="W22" s="252"/>
      <c r="X22" s="252"/>
    </row>
    <row r="23" spans="1:24" x14ac:dyDescent="0.25">
      <c r="A23" s="252"/>
      <c r="B23" s="252"/>
      <c r="C23" s="252"/>
      <c r="D23" s="252"/>
      <c r="E23" s="252"/>
      <c r="F23" s="252"/>
      <c r="G23" s="252"/>
      <c r="H23" s="1097"/>
      <c r="I23" s="1096"/>
      <c r="J23" s="252"/>
      <c r="K23" s="252"/>
      <c r="L23" s="252"/>
      <c r="M23" s="252"/>
      <c r="N23" s="252"/>
      <c r="O23" s="252"/>
      <c r="P23" s="252"/>
      <c r="Q23" s="252"/>
      <c r="R23" s="252"/>
      <c r="S23" s="252"/>
      <c r="T23" s="252"/>
      <c r="U23" s="252"/>
      <c r="V23" s="252"/>
      <c r="W23" s="252"/>
      <c r="X23" s="252"/>
    </row>
    <row r="24" spans="1:24" x14ac:dyDescent="0.25">
      <c r="A24" s="252"/>
      <c r="B24" s="252"/>
      <c r="C24" s="252"/>
      <c r="D24" s="252"/>
      <c r="E24" s="252"/>
      <c r="F24" s="252"/>
      <c r="G24" s="252"/>
      <c r="H24" s="1098"/>
      <c r="I24" s="1096"/>
      <c r="J24" s="252"/>
      <c r="K24" s="252"/>
      <c r="L24" s="252"/>
      <c r="M24" s="252"/>
      <c r="N24" s="252"/>
      <c r="O24" s="252"/>
      <c r="P24" s="252"/>
      <c r="Q24" s="252"/>
      <c r="R24" s="252"/>
      <c r="S24" s="252"/>
      <c r="T24" s="252"/>
      <c r="U24" s="252"/>
      <c r="V24" s="252"/>
      <c r="W24" s="252"/>
      <c r="X24" s="252"/>
    </row>
    <row r="25" spans="1:24" x14ac:dyDescent="0.25">
      <c r="A25" s="252"/>
      <c r="B25" s="252"/>
      <c r="C25" s="252"/>
      <c r="D25" s="252"/>
      <c r="E25" s="252"/>
      <c r="F25" s="252"/>
      <c r="G25" s="252"/>
      <c r="H25" s="1098"/>
      <c r="I25" s="1096"/>
      <c r="J25" s="252"/>
      <c r="K25" s="252"/>
      <c r="L25" s="252"/>
      <c r="M25" s="252"/>
      <c r="N25" s="252"/>
      <c r="O25" s="252"/>
      <c r="P25" s="252"/>
      <c r="Q25" s="252"/>
      <c r="R25" s="252"/>
      <c r="S25" s="252"/>
      <c r="T25" s="252"/>
      <c r="U25" s="252"/>
      <c r="V25" s="252"/>
      <c r="W25" s="252"/>
      <c r="X25" s="252"/>
    </row>
    <row r="26" spans="1:24" x14ac:dyDescent="0.25">
      <c r="A26" s="252"/>
      <c r="B26" s="252"/>
      <c r="C26" s="252"/>
      <c r="D26" s="252"/>
      <c r="E26" s="252"/>
      <c r="F26" s="252"/>
      <c r="G26" s="252"/>
      <c r="H26" s="1098"/>
      <c r="I26" s="252"/>
      <c r="J26" s="252"/>
      <c r="K26" s="252"/>
      <c r="L26" s="252"/>
      <c r="M26" s="252"/>
      <c r="N26" s="252"/>
      <c r="O26" s="252"/>
      <c r="P26" s="252"/>
      <c r="Q26" s="252"/>
      <c r="R26" s="252"/>
      <c r="S26" s="252"/>
      <c r="T26" s="252"/>
      <c r="U26" s="252"/>
      <c r="V26" s="252"/>
      <c r="W26" s="252"/>
      <c r="X26" s="252"/>
    </row>
    <row r="27" spans="1:24" ht="9" customHeight="1" x14ac:dyDescent="0.25">
      <c r="A27" s="252"/>
      <c r="B27" s="252"/>
      <c r="C27" s="252"/>
      <c r="D27" s="252"/>
      <c r="E27" s="252"/>
      <c r="F27" s="252"/>
      <c r="G27" s="252"/>
      <c r="H27" s="252"/>
      <c r="I27" s="252"/>
      <c r="J27" s="252"/>
      <c r="K27" s="252"/>
      <c r="L27" s="252"/>
      <c r="M27" s="252"/>
      <c r="N27" s="252"/>
      <c r="O27" s="252"/>
      <c r="P27" s="252"/>
      <c r="Q27" s="252"/>
      <c r="R27" s="252"/>
      <c r="S27" s="252"/>
      <c r="T27" s="252"/>
      <c r="U27" s="252"/>
      <c r="V27" s="252"/>
      <c r="W27" s="252"/>
      <c r="X27" s="252"/>
    </row>
    <row r="28" spans="1:24" x14ac:dyDescent="0.25">
      <c r="A28" s="252"/>
      <c r="B28" s="252"/>
      <c r="C28" s="252"/>
      <c r="D28" s="252"/>
      <c r="E28" s="252"/>
      <c r="F28" s="252"/>
      <c r="G28" s="252"/>
      <c r="H28" s="252"/>
      <c r="I28" s="252"/>
      <c r="J28" s="252"/>
      <c r="K28" s="252"/>
      <c r="L28" s="252"/>
      <c r="M28" s="252"/>
      <c r="N28" s="252"/>
      <c r="O28" s="252"/>
      <c r="P28" s="252"/>
      <c r="Q28" s="252"/>
      <c r="R28" s="252"/>
      <c r="S28" s="252"/>
      <c r="T28" s="252"/>
      <c r="U28" s="252"/>
      <c r="V28" s="252"/>
      <c r="W28" s="252"/>
      <c r="X28" s="252"/>
    </row>
    <row r="29" spans="1:24" x14ac:dyDescent="0.25">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row>
    <row r="30" spans="1:24" x14ac:dyDescent="0.25">
      <c r="A30" s="252"/>
      <c r="B30" s="252"/>
      <c r="C30" s="252"/>
      <c r="D30" s="252"/>
      <c r="E30" s="252"/>
      <c r="F30" s="252"/>
      <c r="G30" s="252"/>
      <c r="H30" s="252"/>
      <c r="I30" s="252"/>
      <c r="J30" s="252"/>
      <c r="K30" s="252"/>
      <c r="L30" s="252"/>
      <c r="M30" s="252"/>
      <c r="N30" s="252"/>
      <c r="O30" s="252"/>
      <c r="P30" s="252"/>
      <c r="Q30" s="252"/>
      <c r="R30" s="252"/>
      <c r="S30" s="252"/>
      <c r="T30" s="252"/>
      <c r="U30" s="252"/>
      <c r="V30" s="252"/>
      <c r="W30" s="252"/>
      <c r="X30" s="252"/>
    </row>
    <row r="31" spans="1:24" x14ac:dyDescent="0.25">
      <c r="A31" s="252"/>
      <c r="B31" s="252"/>
      <c r="C31" s="252"/>
      <c r="D31" s="252"/>
      <c r="E31" s="252"/>
      <c r="F31" s="253"/>
      <c r="G31" s="252"/>
      <c r="H31" s="252"/>
      <c r="I31" s="252"/>
      <c r="J31" s="252"/>
      <c r="K31" s="252"/>
      <c r="L31" s="252"/>
      <c r="M31" s="252"/>
      <c r="N31" s="252"/>
      <c r="O31" s="252"/>
      <c r="P31" s="252"/>
      <c r="Q31" s="252"/>
      <c r="R31" s="252"/>
      <c r="S31" s="252"/>
      <c r="T31" s="252"/>
      <c r="U31" s="252"/>
      <c r="V31" s="252"/>
      <c r="W31" s="252"/>
      <c r="X31" s="252"/>
    </row>
    <row r="32" spans="1:24" x14ac:dyDescent="0.25">
      <c r="A32" s="252"/>
      <c r="B32" s="252"/>
      <c r="C32" s="252"/>
      <c r="D32" s="252"/>
      <c r="E32" s="252"/>
      <c r="F32" s="252"/>
      <c r="G32" s="252"/>
      <c r="H32" s="252"/>
      <c r="I32" s="252"/>
      <c r="J32" s="252"/>
      <c r="K32" s="252"/>
      <c r="L32" s="252"/>
      <c r="M32" s="252"/>
      <c r="N32" s="252"/>
      <c r="O32" s="252"/>
      <c r="P32" s="252"/>
      <c r="Q32" s="252"/>
      <c r="R32" s="252"/>
      <c r="S32" s="252"/>
      <c r="T32" s="252"/>
      <c r="U32" s="252"/>
      <c r="V32" s="252"/>
      <c r="W32" s="252"/>
      <c r="X32" s="252"/>
    </row>
    <row r="33" spans="1:24" x14ac:dyDescent="0.25">
      <c r="A33" s="252"/>
      <c r="B33" s="252"/>
      <c r="C33" s="252"/>
      <c r="D33" s="252"/>
      <c r="E33" s="252"/>
      <c r="F33" s="252"/>
      <c r="G33" s="252"/>
      <c r="H33" s="252"/>
      <c r="I33" s="252"/>
      <c r="J33" s="252"/>
      <c r="K33" s="252"/>
      <c r="L33" s="252"/>
      <c r="M33" s="252"/>
      <c r="N33" s="252"/>
      <c r="O33" s="252"/>
      <c r="P33" s="252"/>
      <c r="Q33" s="252"/>
      <c r="R33" s="252"/>
      <c r="S33" s="252"/>
      <c r="T33" s="252"/>
      <c r="U33" s="252"/>
      <c r="V33" s="252"/>
      <c r="W33" s="252"/>
      <c r="X33" s="252"/>
    </row>
    <row r="34" spans="1:24" x14ac:dyDescent="0.25">
      <c r="A34" s="252"/>
      <c r="B34" s="252"/>
      <c r="C34" s="252"/>
      <c r="D34" s="252"/>
      <c r="E34" s="252"/>
      <c r="F34" s="252"/>
      <c r="G34" s="252"/>
      <c r="H34" s="252"/>
      <c r="I34" s="252"/>
      <c r="J34" s="252"/>
      <c r="K34" s="252"/>
      <c r="L34" s="252"/>
      <c r="M34" s="252"/>
      <c r="N34" s="252"/>
      <c r="O34" s="252"/>
      <c r="P34" s="252"/>
      <c r="Q34" s="252"/>
      <c r="R34" s="252"/>
      <c r="S34" s="252"/>
      <c r="T34" s="252"/>
      <c r="U34" s="252"/>
      <c r="V34" s="252"/>
      <c r="W34" s="252"/>
      <c r="X34" s="252"/>
    </row>
    <row r="35" spans="1:24" ht="15" customHeight="1" x14ac:dyDescent="0.25">
      <c r="A35" s="252"/>
      <c r="B35" s="252"/>
      <c r="C35" s="252"/>
      <c r="D35" s="252"/>
      <c r="E35" s="252"/>
      <c r="F35" s="252"/>
      <c r="G35" s="252"/>
      <c r="H35" s="252"/>
      <c r="I35" s="252"/>
      <c r="J35" s="252"/>
      <c r="K35" s="381"/>
      <c r="L35" s="381"/>
      <c r="M35" s="381"/>
      <c r="N35" s="381"/>
      <c r="O35" s="252"/>
      <c r="P35" s="252"/>
      <c r="Q35" s="252"/>
      <c r="R35" s="252"/>
      <c r="S35" s="252"/>
      <c r="T35" s="252"/>
      <c r="U35" s="252"/>
      <c r="V35" s="252"/>
      <c r="W35" s="252"/>
      <c r="X35" s="252"/>
    </row>
    <row r="36" spans="1:24" ht="15" customHeight="1" x14ac:dyDescent="0.25">
      <c r="A36" s="252"/>
      <c r="B36" s="252"/>
      <c r="C36" s="252"/>
      <c r="D36" s="252"/>
      <c r="E36" s="252"/>
      <c r="F36" s="252"/>
      <c r="G36" s="252"/>
      <c r="H36" s="252"/>
      <c r="I36" s="252"/>
      <c r="J36" s="252"/>
      <c r="K36" s="381"/>
      <c r="L36" s="381"/>
      <c r="M36" s="381"/>
      <c r="N36" s="381"/>
      <c r="O36" s="252"/>
      <c r="P36" s="252"/>
      <c r="Q36" s="252"/>
      <c r="R36" s="252"/>
      <c r="S36" s="252"/>
      <c r="T36" s="252"/>
      <c r="U36" s="252"/>
      <c r="V36" s="252"/>
      <c r="W36" s="252"/>
      <c r="X36" s="252"/>
    </row>
    <row r="37" spans="1:24" ht="15" customHeight="1" x14ac:dyDescent="0.25">
      <c r="A37" s="252"/>
      <c r="B37" s="252"/>
      <c r="C37" s="252"/>
      <c r="D37" s="252"/>
      <c r="E37" s="252"/>
      <c r="F37" s="252"/>
      <c r="G37" s="252"/>
      <c r="H37" s="252"/>
      <c r="I37" s="252"/>
      <c r="J37" s="252"/>
      <c r="K37" s="381"/>
      <c r="L37" s="381"/>
      <c r="M37" s="381"/>
      <c r="N37" s="381"/>
      <c r="O37" s="252"/>
      <c r="P37" s="252"/>
      <c r="Q37" s="252"/>
      <c r="R37" s="252"/>
      <c r="S37" s="252"/>
      <c r="T37" s="252"/>
      <c r="U37" s="252"/>
      <c r="V37" s="252"/>
      <c r="W37" s="252"/>
      <c r="X37" s="252"/>
    </row>
    <row r="38" spans="1:24" ht="15" customHeight="1" x14ac:dyDescent="0.25">
      <c r="A38" s="252"/>
      <c r="B38" s="252"/>
      <c r="C38" s="252"/>
      <c r="D38" s="252"/>
      <c r="E38" s="252"/>
      <c r="F38" s="252"/>
      <c r="G38" s="252"/>
      <c r="H38" s="252"/>
      <c r="I38" s="252"/>
      <c r="J38" s="252"/>
      <c r="K38" s="381"/>
      <c r="L38" s="381"/>
      <c r="M38" s="381"/>
      <c r="N38" s="381"/>
      <c r="O38" s="252"/>
      <c r="P38" s="252"/>
      <c r="Q38" s="252"/>
      <c r="R38" s="252"/>
      <c r="S38" s="252"/>
      <c r="T38" s="252"/>
      <c r="U38" s="252"/>
      <c r="V38" s="252"/>
      <c r="W38" s="252"/>
      <c r="X38" s="252"/>
    </row>
    <row r="39" spans="1:24" ht="15" customHeight="1" x14ac:dyDescent="0.25">
      <c r="A39" s="252"/>
      <c r="B39" s="252"/>
      <c r="C39" s="252"/>
      <c r="D39" s="252"/>
      <c r="E39" s="252"/>
      <c r="F39" s="252"/>
      <c r="G39" s="252"/>
      <c r="H39" s="252"/>
      <c r="I39" s="252"/>
      <c r="J39" s="252"/>
      <c r="K39" s="381"/>
      <c r="L39" s="381"/>
      <c r="M39" s="381"/>
      <c r="N39" s="381"/>
      <c r="O39" s="252"/>
      <c r="P39" s="252"/>
      <c r="Q39" s="252"/>
      <c r="R39" s="252"/>
      <c r="S39" s="252"/>
      <c r="T39" s="252"/>
      <c r="U39" s="252"/>
      <c r="V39" s="252"/>
      <c r="W39" s="252"/>
      <c r="X39" s="252"/>
    </row>
    <row r="40" spans="1:24" x14ac:dyDescent="0.25">
      <c r="A40" s="252"/>
      <c r="B40" s="252"/>
      <c r="C40" s="252"/>
      <c r="D40" s="252"/>
      <c r="E40" s="252"/>
      <c r="F40" s="252"/>
      <c r="G40" s="252"/>
      <c r="H40" s="252"/>
      <c r="I40" s="252"/>
      <c r="J40" s="252"/>
      <c r="K40" s="252"/>
      <c r="L40" s="252"/>
      <c r="M40" s="252"/>
      <c r="N40" s="252"/>
      <c r="O40" s="252"/>
      <c r="P40" s="252"/>
      <c r="Q40" s="252"/>
      <c r="R40" s="252"/>
      <c r="S40" s="252"/>
      <c r="T40" s="252"/>
      <c r="U40" s="252"/>
      <c r="V40" s="252"/>
      <c r="W40" s="252"/>
      <c r="X40" s="252"/>
    </row>
    <row r="41" spans="1:24" x14ac:dyDescent="0.25">
      <c r="A41" s="1096"/>
      <c r="B41" s="1096"/>
      <c r="C41" s="1096"/>
      <c r="D41" s="1096"/>
      <c r="E41" s="1096"/>
      <c r="F41" s="1096"/>
      <c r="G41" s="1096"/>
      <c r="H41" s="1096"/>
      <c r="I41" s="1096"/>
      <c r="J41" s="1096"/>
      <c r="K41" s="1096"/>
      <c r="L41" s="1096"/>
      <c r="M41" s="1096"/>
      <c r="N41" s="1096"/>
      <c r="O41" s="1096"/>
      <c r="P41" s="1096"/>
      <c r="Q41" s="1096"/>
      <c r="R41" s="1096"/>
      <c r="S41" s="1096"/>
      <c r="T41" s="1096"/>
      <c r="U41" s="1096"/>
      <c r="V41" s="1096"/>
      <c r="W41" s="1096"/>
      <c r="X41" s="1096"/>
    </row>
    <row r="42" spans="1:24" x14ac:dyDescent="0.25">
      <c r="A42" s="1096"/>
      <c r="B42" s="1096"/>
      <c r="C42" s="1096"/>
      <c r="D42" s="1096"/>
      <c r="E42" s="1096"/>
      <c r="F42" s="1096"/>
      <c r="G42" s="1096"/>
      <c r="H42" s="1096"/>
      <c r="I42" s="1096"/>
      <c r="J42" s="1096"/>
      <c r="K42" s="1096"/>
      <c r="L42" s="1096"/>
      <c r="M42" s="1096"/>
      <c r="N42" s="1096"/>
      <c r="O42" s="1096"/>
      <c r="P42" s="1096"/>
      <c r="Q42" s="1096"/>
      <c r="R42" s="1096"/>
      <c r="S42" s="1096"/>
      <c r="T42" s="1096"/>
      <c r="U42" s="1096"/>
      <c r="V42" s="1096"/>
      <c r="W42" s="1096"/>
      <c r="X42" s="1096"/>
    </row>
    <row r="43" spans="1:24" x14ac:dyDescent="0.25">
      <c r="A43" s="1096"/>
      <c r="B43" s="1096"/>
      <c r="C43" s="1096"/>
      <c r="D43" s="1096"/>
      <c r="E43" s="1096"/>
      <c r="F43" s="1096"/>
      <c r="G43" s="1096"/>
      <c r="H43" s="1096"/>
      <c r="I43" s="1096"/>
      <c r="J43" s="1096"/>
      <c r="K43" s="1096"/>
      <c r="L43" s="1096"/>
      <c r="M43" s="1096"/>
      <c r="N43" s="1096"/>
      <c r="O43" s="1096"/>
      <c r="P43" s="1096"/>
      <c r="Q43" s="1096"/>
      <c r="R43" s="1096"/>
      <c r="S43" s="1096"/>
      <c r="T43" s="1096"/>
      <c r="U43" s="1096"/>
      <c r="V43" s="1096"/>
      <c r="W43" s="1096"/>
      <c r="X43" s="1096"/>
    </row>
    <row r="44" spans="1:24" x14ac:dyDescent="0.25">
      <c r="A44" s="1096"/>
      <c r="B44" s="1096"/>
      <c r="C44" s="1096"/>
      <c r="D44" s="1096"/>
      <c r="E44" s="1096"/>
      <c r="F44" s="1096"/>
      <c r="G44" s="1096"/>
      <c r="H44" s="1096"/>
      <c r="I44" s="1096"/>
      <c r="J44" s="1096"/>
      <c r="K44" s="1096"/>
      <c r="L44" s="1096"/>
      <c r="M44" s="1096"/>
      <c r="N44" s="1096"/>
      <c r="O44" s="1096"/>
      <c r="P44" s="1096"/>
      <c r="Q44" s="1096"/>
      <c r="R44" s="1096"/>
      <c r="S44" s="1096"/>
      <c r="T44" s="1096"/>
      <c r="U44" s="1096"/>
      <c r="V44" s="1096"/>
      <c r="W44" s="1096"/>
      <c r="X44" s="1096"/>
    </row>
    <row r="45" spans="1:24" x14ac:dyDescent="0.25">
      <c r="A45" s="1096"/>
      <c r="B45" s="1096"/>
      <c r="C45" s="1096"/>
      <c r="D45" s="1096"/>
      <c r="E45" s="1096"/>
      <c r="F45" s="1096"/>
      <c r="G45" s="1096"/>
      <c r="H45" s="1096"/>
      <c r="I45" s="1096"/>
      <c r="J45" s="1096"/>
      <c r="K45" s="1096"/>
      <c r="L45" s="1096"/>
      <c r="M45" s="1096"/>
      <c r="N45" s="1096"/>
      <c r="O45" s="1096"/>
      <c r="P45" s="1096"/>
      <c r="Q45" s="1096"/>
      <c r="R45" s="1096"/>
      <c r="S45" s="1096"/>
      <c r="T45" s="1096"/>
      <c r="U45" s="1096"/>
      <c r="V45" s="1096"/>
      <c r="W45" s="1096"/>
      <c r="X45" s="1096"/>
    </row>
    <row r="46" spans="1:24" x14ac:dyDescent="0.25">
      <c r="A46" s="1096"/>
      <c r="B46" s="1096"/>
      <c r="C46" s="1096"/>
      <c r="D46" s="1096"/>
      <c r="E46" s="1096"/>
      <c r="F46" s="1096"/>
      <c r="G46" s="1096"/>
      <c r="H46" s="1096"/>
      <c r="I46" s="1096"/>
      <c r="J46" s="1096"/>
      <c r="K46" s="1096"/>
      <c r="L46" s="1096"/>
      <c r="M46" s="1096"/>
      <c r="N46" s="1096"/>
      <c r="O46" s="1096"/>
      <c r="P46" s="1096"/>
      <c r="Q46" s="1096"/>
      <c r="R46" s="1096"/>
      <c r="S46" s="1096"/>
      <c r="T46" s="1096"/>
      <c r="U46" s="1096"/>
      <c r="V46" s="1096"/>
      <c r="W46" s="1096"/>
      <c r="X46" s="1096"/>
    </row>
    <row r="47" spans="1:24" x14ac:dyDescent="0.25">
      <c r="A47" s="1096"/>
      <c r="B47" s="1096"/>
      <c r="C47" s="1096"/>
      <c r="D47" s="1096"/>
      <c r="E47" s="1096"/>
      <c r="F47" s="1096"/>
      <c r="G47" s="1096"/>
      <c r="H47" s="1096"/>
      <c r="I47" s="1096"/>
      <c r="J47" s="1096"/>
      <c r="K47" s="1096"/>
      <c r="L47" s="1096"/>
      <c r="M47" s="1096"/>
      <c r="N47" s="1096"/>
      <c r="O47" s="1096"/>
      <c r="P47" s="1096"/>
      <c r="Q47" s="1096"/>
      <c r="R47" s="1096"/>
      <c r="S47" s="1096"/>
      <c r="T47" s="1096"/>
      <c r="U47" s="1096"/>
      <c r="V47" s="1096"/>
      <c r="W47" s="1096"/>
      <c r="X47" s="1096"/>
    </row>
    <row r="48" spans="1:24" x14ac:dyDescent="0.25">
      <c r="A48" s="1096"/>
      <c r="B48" s="1096"/>
      <c r="C48" s="1096"/>
      <c r="D48" s="1096"/>
      <c r="E48" s="1096"/>
      <c r="F48" s="1096"/>
      <c r="G48" s="1096"/>
      <c r="H48" s="1096"/>
      <c r="I48" s="1096"/>
      <c r="J48" s="1096"/>
      <c r="K48" s="1096"/>
      <c r="L48" s="1096"/>
      <c r="M48" s="1096"/>
      <c r="N48" s="1096"/>
      <c r="O48" s="1096"/>
      <c r="P48" s="1096"/>
      <c r="Q48" s="1096"/>
      <c r="R48" s="1096"/>
      <c r="S48" s="1096"/>
      <c r="T48" s="1096"/>
      <c r="U48" s="1096"/>
      <c r="V48" s="1096"/>
      <c r="W48" s="1096"/>
      <c r="X48" s="1096"/>
    </row>
    <row r="49" spans="1:24" x14ac:dyDescent="0.25">
      <c r="A49" s="1096"/>
      <c r="B49" s="1096"/>
      <c r="C49" s="1096"/>
      <c r="D49" s="1096"/>
      <c r="E49" s="1096"/>
      <c r="F49" s="1096"/>
      <c r="G49" s="1096"/>
      <c r="H49" s="1096"/>
      <c r="I49" s="1096"/>
      <c r="J49" s="1096"/>
      <c r="K49" s="1096"/>
      <c r="L49" s="1096"/>
      <c r="M49" s="1096"/>
      <c r="N49" s="1096"/>
      <c r="O49" s="1096"/>
      <c r="P49" s="1096"/>
      <c r="Q49" s="1096"/>
      <c r="R49" s="1096"/>
      <c r="S49" s="1096"/>
      <c r="T49" s="1096"/>
      <c r="U49" s="1096"/>
      <c r="V49" s="1096"/>
      <c r="W49" s="1096"/>
      <c r="X49" s="1096"/>
    </row>
    <row r="50" spans="1:24" x14ac:dyDescent="0.25">
      <c r="A50" s="1096"/>
      <c r="B50" s="1096"/>
      <c r="C50" s="1096"/>
      <c r="D50" s="1096"/>
      <c r="E50" s="1096"/>
      <c r="F50" s="1096"/>
      <c r="G50" s="1096"/>
      <c r="H50" s="1096"/>
      <c r="I50" s="1096"/>
      <c r="J50" s="1096"/>
      <c r="K50" s="1096"/>
      <c r="L50" s="1096"/>
      <c r="M50" s="1096"/>
      <c r="N50" s="1096"/>
      <c r="O50" s="1096"/>
      <c r="P50" s="1096"/>
      <c r="Q50" s="1096"/>
      <c r="R50" s="1096"/>
      <c r="S50" s="1096"/>
      <c r="T50" s="1096"/>
      <c r="U50" s="1096"/>
      <c r="V50" s="1096"/>
      <c r="W50" s="1096"/>
      <c r="X50" s="1096"/>
    </row>
    <row r="51" spans="1:24" x14ac:dyDescent="0.25">
      <c r="A51" s="1096"/>
      <c r="B51" s="1096"/>
      <c r="C51" s="1096"/>
      <c r="D51" s="1096"/>
      <c r="E51" s="1096"/>
      <c r="F51" s="1096"/>
      <c r="G51" s="1096"/>
      <c r="H51" s="1096"/>
      <c r="I51" s="1096"/>
      <c r="J51" s="1096"/>
      <c r="K51" s="1096"/>
      <c r="L51" s="1096"/>
      <c r="M51" s="1096"/>
      <c r="N51" s="1096"/>
      <c r="O51" s="1096"/>
      <c r="P51" s="1096"/>
      <c r="Q51" s="1096"/>
      <c r="R51" s="1096"/>
      <c r="S51" s="1096"/>
      <c r="T51" s="1096"/>
      <c r="U51" s="1096"/>
      <c r="V51" s="1096"/>
      <c r="W51" s="1096"/>
      <c r="X51" s="1096"/>
    </row>
    <row r="52" spans="1:24" x14ac:dyDescent="0.25">
      <c r="A52" s="1096"/>
      <c r="B52" s="1096"/>
      <c r="C52" s="1096"/>
      <c r="D52" s="1096"/>
      <c r="E52" s="1096"/>
      <c r="F52" s="1096"/>
      <c r="G52" s="1096"/>
      <c r="H52" s="1096"/>
      <c r="I52" s="1096"/>
      <c r="J52" s="1096"/>
      <c r="K52" s="1096"/>
      <c r="L52" s="1096"/>
      <c r="M52" s="1096"/>
      <c r="N52" s="1096"/>
      <c r="O52" s="1096"/>
      <c r="P52" s="1096"/>
      <c r="Q52" s="1096"/>
      <c r="R52" s="1096"/>
      <c r="S52" s="1096"/>
      <c r="T52" s="1096"/>
      <c r="U52" s="1096"/>
      <c r="V52" s="1096"/>
      <c r="W52" s="1096"/>
      <c r="X52" s="1096"/>
    </row>
    <row r="53" spans="1:24" x14ac:dyDescent="0.25">
      <c r="A53" s="1096"/>
      <c r="B53" s="1096"/>
      <c r="C53" s="1096"/>
      <c r="D53" s="1096"/>
      <c r="E53" s="1096"/>
      <c r="F53" s="1096"/>
      <c r="G53" s="1096"/>
      <c r="H53" s="1096"/>
      <c r="I53" s="1096"/>
      <c r="J53" s="1096"/>
      <c r="K53" s="1096"/>
      <c r="L53" s="1096"/>
      <c r="M53" s="1096"/>
      <c r="N53" s="1096"/>
      <c r="O53" s="1096"/>
      <c r="P53" s="1096"/>
      <c r="Q53" s="1096"/>
      <c r="R53" s="1096"/>
      <c r="S53" s="1096"/>
      <c r="T53" s="1096"/>
      <c r="U53" s="1096"/>
      <c r="V53" s="1096"/>
      <c r="W53" s="1096"/>
      <c r="X53" s="1096"/>
    </row>
    <row r="54" spans="1:24" x14ac:dyDescent="0.25">
      <c r="A54" s="1096"/>
      <c r="B54" s="1096"/>
      <c r="C54" s="1096"/>
      <c r="D54" s="1096"/>
      <c r="E54" s="1096"/>
      <c r="F54" s="1096"/>
      <c r="G54" s="1096"/>
      <c r="H54" s="1096"/>
      <c r="I54" s="1096"/>
      <c r="J54" s="1096"/>
      <c r="K54" s="1096"/>
      <c r="L54" s="1096"/>
      <c r="M54" s="1096"/>
      <c r="N54" s="1096"/>
      <c r="O54" s="1096"/>
      <c r="P54" s="1096"/>
      <c r="Q54" s="1096"/>
      <c r="R54" s="1096"/>
      <c r="S54" s="1096"/>
      <c r="T54" s="1096"/>
      <c r="U54" s="1096"/>
      <c r="V54" s="1096"/>
      <c r="W54" s="1096"/>
      <c r="X54" s="1096"/>
    </row>
    <row r="55" spans="1:24" x14ac:dyDescent="0.25">
      <c r="A55" s="1096"/>
      <c r="B55" s="1096"/>
      <c r="C55" s="1096"/>
      <c r="D55" s="1096"/>
      <c r="E55" s="1096"/>
      <c r="F55" s="1096"/>
      <c r="G55" s="1096"/>
      <c r="H55" s="1096"/>
      <c r="I55" s="1096"/>
      <c r="J55" s="1096"/>
      <c r="K55" s="1096"/>
      <c r="L55" s="1096"/>
      <c r="M55" s="1096"/>
      <c r="N55" s="1096"/>
      <c r="O55" s="1096"/>
      <c r="P55" s="1096"/>
      <c r="Q55" s="1096"/>
      <c r="R55" s="1096"/>
      <c r="S55" s="1096"/>
      <c r="T55" s="1096"/>
      <c r="U55" s="1096"/>
      <c r="V55" s="1096"/>
      <c r="W55" s="1096"/>
      <c r="X55" s="1096"/>
    </row>
    <row r="56" spans="1:24" x14ac:dyDescent="0.25">
      <c r="A56" s="1096"/>
      <c r="B56" s="1096"/>
      <c r="C56" s="1096"/>
      <c r="D56" s="1096"/>
      <c r="E56" s="1096"/>
      <c r="F56" s="1096"/>
      <c r="G56" s="1096"/>
      <c r="H56" s="1096"/>
      <c r="I56" s="1096"/>
      <c r="J56" s="1096"/>
      <c r="K56" s="1096"/>
      <c r="L56" s="1096"/>
      <c r="M56" s="1096"/>
      <c r="N56" s="1096"/>
      <c r="O56" s="1096"/>
      <c r="P56" s="1096"/>
      <c r="Q56" s="1096"/>
      <c r="R56" s="1096"/>
      <c r="S56" s="1096"/>
      <c r="T56" s="1096"/>
      <c r="U56" s="1096"/>
      <c r="V56" s="1096"/>
      <c r="W56" s="1096"/>
      <c r="X56" s="1096"/>
    </row>
    <row r="57" spans="1:24" x14ac:dyDescent="0.25">
      <c r="A57" s="1096"/>
      <c r="B57" s="1096"/>
      <c r="C57" s="1096"/>
      <c r="D57" s="1096"/>
      <c r="E57" s="1096"/>
      <c r="F57" s="1096"/>
      <c r="G57" s="1096"/>
      <c r="H57" s="1096"/>
      <c r="I57" s="1096"/>
      <c r="J57" s="1096"/>
      <c r="K57" s="1096"/>
      <c r="L57" s="1096"/>
      <c r="M57" s="1096"/>
      <c r="N57" s="1096"/>
      <c r="O57" s="1096"/>
      <c r="P57" s="1096"/>
      <c r="Q57" s="1096"/>
      <c r="R57" s="1096"/>
      <c r="S57" s="1096"/>
      <c r="T57" s="1096"/>
      <c r="U57" s="1096"/>
      <c r="V57" s="1096"/>
      <c r="W57" s="1096"/>
      <c r="X57" s="1096"/>
    </row>
    <row r="58" spans="1:24" x14ac:dyDescent="0.25">
      <c r="A58" s="1096"/>
      <c r="B58" s="1096"/>
      <c r="C58" s="1096"/>
      <c r="D58" s="1096"/>
      <c r="E58" s="1096"/>
      <c r="F58" s="1096"/>
      <c r="G58" s="1096"/>
      <c r="H58" s="1096"/>
      <c r="I58" s="1096"/>
      <c r="J58" s="1096"/>
      <c r="K58" s="1096"/>
      <c r="L58" s="1096"/>
      <c r="M58" s="1096"/>
      <c r="N58" s="1096"/>
      <c r="O58" s="1096"/>
      <c r="P58" s="1096"/>
      <c r="Q58" s="1096"/>
      <c r="R58" s="1096"/>
      <c r="S58" s="1096"/>
      <c r="T58" s="1096"/>
      <c r="U58" s="1096"/>
      <c r="V58" s="1096"/>
      <c r="W58" s="1096"/>
      <c r="X58" s="1096"/>
    </row>
    <row r="59" spans="1:24" x14ac:dyDescent="0.25">
      <c r="A59" s="1096"/>
      <c r="B59" s="1096"/>
      <c r="C59" s="1096"/>
      <c r="D59" s="1096"/>
      <c r="E59" s="1096"/>
      <c r="F59" s="1096"/>
      <c r="G59" s="1096"/>
      <c r="H59" s="1096"/>
      <c r="I59" s="1096"/>
      <c r="J59" s="1096"/>
      <c r="K59" s="1096"/>
      <c r="L59" s="1096"/>
      <c r="M59" s="1096"/>
      <c r="N59" s="1096"/>
      <c r="O59" s="1096"/>
      <c r="P59" s="1096"/>
      <c r="Q59" s="1096"/>
      <c r="R59" s="1096"/>
      <c r="S59" s="1096"/>
      <c r="T59" s="1096"/>
      <c r="U59" s="1096"/>
      <c r="V59" s="1096"/>
      <c r="W59" s="1096"/>
      <c r="X59" s="1096"/>
    </row>
    <row r="60" spans="1:24" x14ac:dyDescent="0.25">
      <c r="A60" s="1096"/>
      <c r="B60" s="1096"/>
      <c r="C60" s="1096"/>
      <c r="D60" s="1096"/>
      <c r="E60" s="1096"/>
      <c r="F60" s="1096"/>
      <c r="G60" s="1096"/>
      <c r="H60" s="1096"/>
      <c r="I60" s="1096"/>
      <c r="J60" s="1096"/>
      <c r="K60" s="1096"/>
      <c r="L60" s="1096"/>
      <c r="M60" s="1096"/>
      <c r="N60" s="1096"/>
      <c r="O60" s="1096"/>
      <c r="P60" s="1096"/>
      <c r="Q60" s="1096"/>
      <c r="R60" s="1096"/>
      <c r="S60" s="1096"/>
      <c r="T60" s="1096"/>
      <c r="U60" s="1096"/>
      <c r="V60" s="1096"/>
      <c r="W60" s="1096"/>
      <c r="X60" s="1096"/>
    </row>
    <row r="61" spans="1:24" x14ac:dyDescent="0.25">
      <c r="A61" s="1096"/>
      <c r="B61" s="1096"/>
      <c r="C61" s="1096"/>
      <c r="D61" s="1096"/>
      <c r="E61" s="1096"/>
      <c r="F61" s="1096"/>
      <c r="G61" s="1096"/>
      <c r="H61" s="1096"/>
      <c r="I61" s="1096"/>
      <c r="J61" s="1096"/>
      <c r="K61" s="1096"/>
      <c r="L61" s="1096"/>
      <c r="M61" s="1096"/>
      <c r="N61" s="1096"/>
      <c r="O61" s="1096"/>
      <c r="P61" s="1096"/>
      <c r="Q61" s="1096"/>
      <c r="R61" s="1096"/>
      <c r="S61" s="1096"/>
      <c r="T61" s="1096"/>
      <c r="U61" s="1096"/>
      <c r="V61" s="1096"/>
      <c r="W61" s="1096"/>
      <c r="X61" s="1096"/>
    </row>
  </sheetData>
  <sheetProtection algorithmName="SHA-512" hashValue="y5dyjc/VJk1pYeCkKjyMtKrbyKyUWWrrt2pam6Wi/T9e7ku3TEw0f6VpPhXTPxrn8kt9xTjfrSzLK+UMrhxd5w==" saltValue="NGzyqDdGLfmwhaUB+cLr9Q==" spinCount="100000" sheet="1" objects="1" scenarios="1" selectLockedCells="1"/>
  <mergeCells count="3">
    <mergeCell ref="I21:I25"/>
    <mergeCell ref="H23:H26"/>
    <mergeCell ref="A41:X61"/>
  </mergeCells>
  <printOptions horizontalCentered="1" verticalCentered="1"/>
  <pageMargins left="0" right="0" top="0" bottom="0" header="0" footer="0"/>
  <pageSetup paperSize="9" scale="53" orientation="landscape"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Y47"/>
  <sheetViews>
    <sheetView showGridLines="0" showZeros="0" tabSelected="1" zoomScale="115" zoomScaleNormal="115" workbookViewId="0">
      <pane ySplit="37" topLeftCell="A38" activePane="bottomLeft" state="frozen"/>
      <selection activeCell="E1" sqref="E1"/>
      <selection pane="bottomLeft"/>
    </sheetView>
  </sheetViews>
  <sheetFormatPr baseColWidth="10" defaultColWidth="0" defaultRowHeight="15" zeroHeight="1" x14ac:dyDescent="0.25"/>
  <cols>
    <col min="1" max="4" width="0" hidden="1" customWidth="1"/>
    <col min="5" max="25" width="11" customWidth="1"/>
    <col min="26" max="16384" width="11" hidden="1"/>
  </cols>
  <sheetData>
    <row r="1" spans="5:25" x14ac:dyDescent="0.25">
      <c r="E1" s="98"/>
      <c r="F1" s="98"/>
      <c r="G1" s="98"/>
      <c r="H1" s="98"/>
      <c r="I1" s="98"/>
      <c r="J1" s="98"/>
      <c r="K1" s="98"/>
      <c r="L1" s="98"/>
      <c r="M1" s="98"/>
      <c r="N1" s="98"/>
      <c r="O1" s="98"/>
      <c r="P1" s="98"/>
      <c r="Q1" s="98"/>
      <c r="R1" s="98"/>
      <c r="S1" s="98"/>
      <c r="T1" s="98"/>
      <c r="U1" s="98"/>
      <c r="V1" s="98"/>
      <c r="W1" s="98"/>
      <c r="X1" s="98"/>
      <c r="Y1" s="98"/>
    </row>
    <row r="2" spans="5:25" x14ac:dyDescent="0.25">
      <c r="E2" s="98"/>
      <c r="F2" s="98"/>
      <c r="G2" s="98"/>
      <c r="H2" s="98"/>
      <c r="I2" s="98"/>
      <c r="J2" s="98"/>
      <c r="K2" s="98"/>
      <c r="L2" s="98"/>
      <c r="M2" s="98"/>
      <c r="N2" s="98"/>
      <c r="O2" s="98"/>
      <c r="P2" s="98"/>
      <c r="Q2" s="98"/>
      <c r="R2" s="98"/>
      <c r="S2" s="98"/>
      <c r="T2" s="98"/>
      <c r="U2" s="98"/>
      <c r="V2" s="98"/>
      <c r="W2" s="98"/>
      <c r="X2" s="98"/>
      <c r="Y2" s="98"/>
    </row>
    <row r="3" spans="5:25" x14ac:dyDescent="0.25">
      <c r="E3" s="98"/>
      <c r="F3" s="98"/>
      <c r="G3" s="98"/>
      <c r="H3" s="98"/>
      <c r="I3" s="98"/>
      <c r="J3" s="98"/>
      <c r="K3" s="98"/>
      <c r="L3" s="98"/>
      <c r="M3" s="98"/>
      <c r="N3" s="98"/>
      <c r="O3" s="98"/>
      <c r="P3" s="98"/>
      <c r="Q3" s="98"/>
      <c r="R3" s="98"/>
      <c r="S3" s="98"/>
      <c r="T3" s="98"/>
      <c r="U3" s="98"/>
      <c r="V3" s="98"/>
      <c r="W3" s="98"/>
      <c r="X3" s="98"/>
      <c r="Y3" s="98"/>
    </row>
    <row r="4" spans="5:25" x14ac:dyDescent="0.25">
      <c r="E4" s="98"/>
      <c r="F4" s="98"/>
      <c r="G4" s="98"/>
      <c r="H4" s="98"/>
      <c r="I4" s="98"/>
      <c r="J4" s="98"/>
      <c r="K4" s="98"/>
      <c r="L4" s="98"/>
      <c r="M4" s="98"/>
      <c r="N4" s="98"/>
      <c r="O4" s="98"/>
      <c r="P4" s="98"/>
      <c r="Q4" s="98"/>
      <c r="R4" s="98"/>
      <c r="S4" s="98"/>
      <c r="T4" s="98"/>
      <c r="U4" s="98"/>
      <c r="V4" s="98"/>
      <c r="W4" s="98"/>
      <c r="X4" s="98"/>
      <c r="Y4" s="98"/>
    </row>
    <row r="5" spans="5:25" x14ac:dyDescent="0.25">
      <c r="E5" s="98"/>
      <c r="F5" s="98"/>
      <c r="G5" s="98"/>
      <c r="H5" s="98"/>
      <c r="I5" s="98"/>
      <c r="J5" s="98"/>
      <c r="K5" s="98"/>
      <c r="L5" s="98"/>
      <c r="M5" s="98"/>
      <c r="N5" s="98"/>
      <c r="O5" s="98"/>
      <c r="P5" s="98"/>
      <c r="Q5" s="98"/>
      <c r="R5" s="98"/>
      <c r="S5" s="98"/>
      <c r="T5" s="98"/>
      <c r="U5" s="98"/>
      <c r="V5" s="98"/>
      <c r="W5" s="98"/>
      <c r="X5" s="98"/>
      <c r="Y5" s="98"/>
    </row>
    <row r="6" spans="5:25" x14ac:dyDescent="0.25">
      <c r="E6" s="98"/>
      <c r="F6" s="98"/>
      <c r="G6" s="98"/>
      <c r="H6" s="98"/>
      <c r="I6" s="98"/>
      <c r="J6" s="98"/>
      <c r="K6" s="98"/>
      <c r="L6" s="98"/>
      <c r="M6" s="98"/>
      <c r="N6" s="98"/>
      <c r="O6" s="98"/>
      <c r="P6" s="98"/>
      <c r="Q6" s="98"/>
      <c r="R6" s="98"/>
      <c r="S6" s="98"/>
      <c r="T6" s="98"/>
      <c r="U6" s="98"/>
      <c r="V6" s="98"/>
      <c r="W6" s="98"/>
      <c r="X6" s="98"/>
      <c r="Y6" s="98"/>
    </row>
    <row r="7" spans="5:25" x14ac:dyDescent="0.25">
      <c r="E7" s="98"/>
      <c r="F7" s="98"/>
      <c r="G7" s="98"/>
      <c r="H7" s="98"/>
      <c r="I7" s="98"/>
      <c r="J7" s="98"/>
      <c r="K7" s="98"/>
      <c r="L7" s="98"/>
      <c r="M7" s="98"/>
      <c r="N7" s="98"/>
      <c r="O7" s="98"/>
      <c r="P7" s="98"/>
      <c r="Q7" s="98"/>
      <c r="R7" s="98"/>
      <c r="S7" s="98"/>
      <c r="T7" s="98"/>
      <c r="U7" s="98"/>
      <c r="V7" s="98"/>
      <c r="W7" s="98"/>
      <c r="X7" s="98"/>
      <c r="Y7" s="98"/>
    </row>
    <row r="8" spans="5:25" x14ac:dyDescent="0.25">
      <c r="E8" s="98"/>
      <c r="F8" s="98"/>
      <c r="G8" s="98"/>
      <c r="H8" s="98"/>
      <c r="I8" s="98"/>
      <c r="J8" s="98"/>
      <c r="K8" s="98"/>
      <c r="L8" s="98"/>
      <c r="M8" s="98"/>
      <c r="N8" s="98"/>
      <c r="O8" s="98"/>
      <c r="P8" s="98"/>
      <c r="Q8" s="98"/>
      <c r="R8" s="98"/>
      <c r="S8" s="98"/>
      <c r="T8" s="98"/>
      <c r="U8" s="98"/>
      <c r="V8" s="98"/>
      <c r="W8" s="98"/>
      <c r="X8" s="98"/>
      <c r="Y8" s="98"/>
    </row>
    <row r="9" spans="5:25" x14ac:dyDescent="0.25">
      <c r="E9" s="98"/>
      <c r="F9" s="98"/>
      <c r="G9" s="98"/>
      <c r="H9" s="98"/>
      <c r="I9" s="98"/>
      <c r="J9" s="98"/>
      <c r="K9" s="98"/>
      <c r="L9" s="98"/>
      <c r="M9" s="98"/>
      <c r="N9" s="98"/>
      <c r="O9" s="98"/>
      <c r="P9" s="98"/>
      <c r="Q9" s="98"/>
      <c r="R9" s="98"/>
      <c r="S9" s="98"/>
      <c r="T9" s="98"/>
      <c r="U9" s="98"/>
      <c r="V9" s="98"/>
      <c r="W9" s="98"/>
      <c r="X9" s="98"/>
      <c r="Y9" s="98"/>
    </row>
    <row r="10" spans="5:25" x14ac:dyDescent="0.25">
      <c r="E10" s="98"/>
      <c r="F10" s="98"/>
      <c r="G10" s="98"/>
      <c r="H10" s="98"/>
      <c r="I10" s="98"/>
      <c r="J10" s="98"/>
      <c r="K10" s="98"/>
      <c r="L10" s="98"/>
      <c r="M10" s="98"/>
      <c r="N10" s="98"/>
      <c r="O10" s="98"/>
      <c r="P10" s="98"/>
      <c r="Q10" s="98"/>
      <c r="R10" s="98"/>
      <c r="S10" s="98"/>
      <c r="T10" s="98"/>
      <c r="U10" s="98"/>
      <c r="V10" s="98"/>
      <c r="W10" s="98"/>
      <c r="X10" s="98"/>
      <c r="Y10" s="98"/>
    </row>
    <row r="11" spans="5:25" x14ac:dyDescent="0.25">
      <c r="E11" s="98"/>
      <c r="F11" s="98"/>
      <c r="G11" s="98"/>
      <c r="H11" s="98"/>
      <c r="I11" s="98"/>
      <c r="J11" s="98"/>
      <c r="K11" s="98"/>
      <c r="L11" s="98"/>
      <c r="M11" s="98"/>
      <c r="N11" s="98"/>
      <c r="O11" s="98"/>
      <c r="P11" s="98"/>
      <c r="Q11" s="98"/>
      <c r="R11" s="98"/>
      <c r="S11" s="98"/>
      <c r="T11" s="98"/>
      <c r="U11" s="98"/>
      <c r="V11" s="98"/>
      <c r="W11" s="98"/>
      <c r="X11" s="98"/>
      <c r="Y11" s="98"/>
    </row>
    <row r="12" spans="5:25" x14ac:dyDescent="0.25">
      <c r="E12" s="98"/>
      <c r="F12" s="98"/>
      <c r="G12" s="98"/>
      <c r="H12" s="98"/>
      <c r="I12" s="98"/>
      <c r="J12" s="98"/>
      <c r="K12" s="98"/>
      <c r="L12" s="98"/>
      <c r="M12" s="98"/>
      <c r="N12" s="98"/>
      <c r="O12" s="98"/>
      <c r="P12" s="98"/>
      <c r="Q12" s="98"/>
      <c r="R12" s="98"/>
      <c r="S12" s="98"/>
      <c r="T12" s="98"/>
      <c r="U12" s="98"/>
      <c r="V12" s="98"/>
      <c r="W12" s="98"/>
      <c r="X12" s="98"/>
      <c r="Y12" s="98"/>
    </row>
    <row r="13" spans="5:25" x14ac:dyDescent="0.25">
      <c r="E13" s="98"/>
      <c r="F13" s="98"/>
      <c r="G13" s="98"/>
      <c r="H13" s="98"/>
      <c r="I13" s="98"/>
      <c r="J13" s="98"/>
      <c r="K13" s="98"/>
      <c r="L13" s="98"/>
      <c r="M13" s="98"/>
      <c r="N13" s="98"/>
      <c r="O13" s="98"/>
      <c r="P13" s="98"/>
      <c r="Q13" s="98"/>
      <c r="R13" s="98"/>
      <c r="S13" s="98"/>
      <c r="T13" s="98"/>
      <c r="U13" s="98"/>
      <c r="V13" s="98"/>
      <c r="W13" s="98"/>
      <c r="X13" s="98"/>
      <c r="Y13" s="98"/>
    </row>
    <row r="14" spans="5:25" x14ac:dyDescent="0.25">
      <c r="E14" s="98"/>
      <c r="F14" s="98"/>
      <c r="G14" s="98"/>
      <c r="H14" s="98"/>
      <c r="I14" s="98"/>
      <c r="J14" s="98"/>
      <c r="K14" s="98"/>
      <c r="L14" s="98"/>
      <c r="M14" s="98"/>
      <c r="N14" s="98"/>
      <c r="O14" s="98"/>
      <c r="P14" s="98"/>
      <c r="Q14" s="98"/>
      <c r="R14" s="98"/>
      <c r="S14" s="98"/>
      <c r="T14" s="98"/>
      <c r="U14" s="98"/>
      <c r="V14" s="98"/>
      <c r="W14" s="98"/>
      <c r="X14" s="98"/>
      <c r="Y14" s="98"/>
    </row>
    <row r="15" spans="5:25" x14ac:dyDescent="0.25">
      <c r="E15" s="98"/>
      <c r="F15" s="98"/>
      <c r="G15" s="98"/>
      <c r="H15" s="98"/>
      <c r="I15" s="98"/>
      <c r="J15" s="98"/>
      <c r="K15" s="98"/>
      <c r="L15" s="98"/>
      <c r="M15" s="98"/>
      <c r="N15" s="98"/>
      <c r="O15" s="98"/>
      <c r="P15" s="98"/>
      <c r="Q15" s="98"/>
      <c r="R15" s="98"/>
      <c r="S15" s="98"/>
      <c r="T15" s="98"/>
      <c r="U15" s="98"/>
      <c r="V15" s="98"/>
      <c r="W15" s="98"/>
      <c r="X15" s="98"/>
      <c r="Y15" s="98"/>
    </row>
    <row r="16" spans="5:25" x14ac:dyDescent="0.25">
      <c r="E16" s="98"/>
      <c r="F16" s="98"/>
      <c r="G16" s="98"/>
      <c r="H16" s="98"/>
      <c r="I16" s="98"/>
      <c r="J16" s="98"/>
      <c r="K16" s="98"/>
      <c r="L16" s="98"/>
      <c r="M16" s="98"/>
      <c r="N16" s="98"/>
      <c r="O16" s="98"/>
      <c r="P16" s="98"/>
      <c r="Q16" s="98"/>
      <c r="R16" s="98"/>
      <c r="S16" s="98"/>
      <c r="T16" s="98"/>
      <c r="U16" s="98"/>
      <c r="V16" s="98"/>
      <c r="W16" s="98"/>
      <c r="X16" s="98"/>
      <c r="Y16" s="98"/>
    </row>
    <row r="17" spans="5:25" x14ac:dyDescent="0.25">
      <c r="E17" s="98"/>
      <c r="F17" s="98"/>
      <c r="G17" s="98"/>
      <c r="H17" s="98"/>
      <c r="I17" s="98"/>
      <c r="J17" s="98"/>
      <c r="K17" s="98"/>
      <c r="L17" s="98"/>
      <c r="M17" s="98"/>
      <c r="N17" s="98"/>
      <c r="O17" s="98"/>
      <c r="P17" s="98"/>
      <c r="Q17" s="98"/>
      <c r="R17" s="98"/>
      <c r="S17" s="98"/>
      <c r="T17" s="98"/>
      <c r="U17" s="98"/>
      <c r="V17" s="98"/>
      <c r="W17" s="98"/>
      <c r="X17" s="98"/>
      <c r="Y17" s="98"/>
    </row>
    <row r="18" spans="5:25" x14ac:dyDescent="0.25">
      <c r="E18" s="98"/>
      <c r="F18" s="98"/>
      <c r="G18" s="98"/>
      <c r="H18" s="98"/>
      <c r="I18" s="98"/>
      <c r="J18" s="98"/>
      <c r="K18" s="98"/>
      <c r="L18" s="98"/>
      <c r="M18" s="98"/>
      <c r="N18" s="98"/>
      <c r="O18" s="98"/>
      <c r="P18" s="98"/>
      <c r="Q18" s="98"/>
      <c r="R18" s="98"/>
      <c r="S18" s="98"/>
      <c r="T18" s="98"/>
      <c r="U18" s="98"/>
      <c r="V18" s="98"/>
      <c r="W18" s="98"/>
      <c r="X18" s="98"/>
      <c r="Y18" s="98"/>
    </row>
    <row r="19" spans="5:25" x14ac:dyDescent="0.25">
      <c r="E19" s="98"/>
      <c r="F19" s="98"/>
      <c r="G19" s="98"/>
      <c r="H19" s="98"/>
      <c r="I19" s="98"/>
      <c r="J19" s="98"/>
      <c r="K19" s="98"/>
      <c r="L19" s="98"/>
      <c r="M19" s="98"/>
      <c r="N19" s="98"/>
      <c r="O19" s="98"/>
      <c r="P19" s="98"/>
      <c r="Q19" s="98"/>
      <c r="R19" s="98"/>
      <c r="S19" s="98"/>
      <c r="T19" s="98"/>
      <c r="U19" s="98"/>
      <c r="V19" s="98"/>
      <c r="W19" s="98"/>
      <c r="X19" s="98"/>
      <c r="Y19" s="98"/>
    </row>
    <row r="20" spans="5:25" x14ac:dyDescent="0.25">
      <c r="E20" s="98"/>
      <c r="F20" s="98"/>
      <c r="G20" s="98"/>
      <c r="H20" s="98"/>
      <c r="I20" s="98"/>
      <c r="J20" s="98"/>
      <c r="K20" s="98"/>
      <c r="L20" s="98"/>
      <c r="M20" s="98"/>
      <c r="N20" s="98"/>
      <c r="O20" s="98"/>
      <c r="P20" s="98"/>
      <c r="Q20" s="98"/>
      <c r="R20" s="98"/>
      <c r="S20" s="98"/>
      <c r="T20" s="98"/>
      <c r="U20" s="98"/>
      <c r="V20" s="98"/>
      <c r="W20" s="98"/>
      <c r="X20" s="98"/>
      <c r="Y20" s="98"/>
    </row>
    <row r="21" spans="5:25" x14ac:dyDescent="0.25">
      <c r="E21" s="98"/>
      <c r="F21" s="98"/>
      <c r="G21" s="99"/>
      <c r="H21" s="99"/>
      <c r="I21" s="99"/>
      <c r="J21" s="99"/>
      <c r="K21" s="98"/>
      <c r="L21" s="98"/>
      <c r="M21" s="98"/>
      <c r="N21" s="98"/>
      <c r="O21" s="98"/>
      <c r="P21" s="98"/>
      <c r="Q21" s="98"/>
      <c r="R21" s="98"/>
      <c r="S21" s="98"/>
      <c r="T21" s="1099"/>
      <c r="U21" s="1099"/>
      <c r="V21" s="1099"/>
      <c r="W21" s="1099"/>
      <c r="X21" s="98"/>
      <c r="Y21" s="98"/>
    </row>
    <row r="22" spans="5:25" x14ac:dyDescent="0.25">
      <c r="E22" s="98"/>
      <c r="F22" s="98"/>
      <c r="G22" s="99"/>
      <c r="H22" s="99"/>
      <c r="I22" s="99"/>
      <c r="J22" s="99"/>
      <c r="K22" s="98"/>
      <c r="L22" s="98"/>
      <c r="M22" s="98"/>
      <c r="N22" s="98"/>
      <c r="O22" s="98"/>
      <c r="P22" s="98"/>
      <c r="Q22" s="98"/>
      <c r="R22" s="98"/>
      <c r="S22" s="98"/>
      <c r="T22" s="1099"/>
      <c r="U22" s="1099"/>
      <c r="V22" s="1099"/>
      <c r="W22" s="1099"/>
      <c r="X22" s="98"/>
      <c r="Y22" s="98"/>
    </row>
    <row r="23" spans="5:25" x14ac:dyDescent="0.25">
      <c r="E23" s="98"/>
      <c r="F23" s="98"/>
      <c r="G23" s="99"/>
      <c r="H23" s="99"/>
      <c r="I23" s="99"/>
      <c r="J23" s="99"/>
      <c r="K23" s="98"/>
      <c r="L23" s="98"/>
      <c r="M23" s="98"/>
      <c r="N23" s="98"/>
      <c r="O23" s="98"/>
      <c r="P23" s="98"/>
      <c r="Q23" s="98"/>
      <c r="R23" s="98"/>
      <c r="S23" s="98"/>
      <c r="T23" s="1099"/>
      <c r="U23" s="1099"/>
      <c r="V23" s="1099"/>
      <c r="W23" s="1099"/>
      <c r="X23" s="98"/>
      <c r="Y23" s="98"/>
    </row>
    <row r="24" spans="5:25" x14ac:dyDescent="0.25">
      <c r="E24" s="98"/>
      <c r="F24" s="98"/>
      <c r="G24" s="99"/>
      <c r="H24" s="99"/>
      <c r="I24" s="99"/>
      <c r="J24" s="99"/>
      <c r="K24" s="98"/>
      <c r="L24" s="98"/>
      <c r="M24" s="98"/>
      <c r="N24" s="98"/>
      <c r="O24" s="98"/>
      <c r="P24" s="98"/>
      <c r="Q24" s="98"/>
      <c r="R24" s="98"/>
      <c r="S24" s="98"/>
      <c r="T24" s="1099"/>
      <c r="U24" s="1099"/>
      <c r="V24" s="1099"/>
      <c r="W24" s="1099"/>
      <c r="X24" s="98"/>
      <c r="Y24" s="98"/>
    </row>
    <row r="25" spans="5:25" x14ac:dyDescent="0.25">
      <c r="E25" s="98"/>
      <c r="F25" s="98"/>
      <c r="G25" s="98"/>
      <c r="H25" s="98"/>
      <c r="I25" s="98"/>
      <c r="J25" s="98"/>
      <c r="K25" s="98"/>
      <c r="L25" s="98"/>
      <c r="M25" s="98"/>
      <c r="N25" s="98"/>
      <c r="O25" s="98"/>
      <c r="P25" s="98"/>
      <c r="Q25" s="98"/>
      <c r="R25" s="98"/>
      <c r="S25" s="98"/>
      <c r="T25" s="98"/>
      <c r="U25" s="98"/>
      <c r="V25" s="98"/>
      <c r="W25" s="98"/>
      <c r="X25" s="98"/>
      <c r="Y25" s="98"/>
    </row>
    <row r="26" spans="5:25" x14ac:dyDescent="0.25">
      <c r="E26" s="98"/>
      <c r="F26" s="98"/>
      <c r="G26" s="98"/>
      <c r="H26" s="98"/>
      <c r="I26" s="98"/>
      <c r="J26" s="98"/>
      <c r="K26" s="98"/>
      <c r="L26" s="98"/>
      <c r="M26" s="98"/>
      <c r="N26" s="98"/>
      <c r="O26" s="98"/>
      <c r="P26" s="98"/>
      <c r="Q26" s="98"/>
      <c r="R26" s="98"/>
      <c r="S26" s="98"/>
      <c r="T26" s="98"/>
      <c r="U26" s="98"/>
      <c r="V26" s="98"/>
      <c r="W26" s="98"/>
      <c r="X26" s="98"/>
      <c r="Y26" s="98"/>
    </row>
    <row r="27" spans="5:25" x14ac:dyDescent="0.25">
      <c r="E27" s="98"/>
      <c r="F27" s="98"/>
      <c r="G27" s="98"/>
      <c r="H27" s="98"/>
      <c r="I27" s="98"/>
      <c r="J27" s="98"/>
      <c r="K27" s="98"/>
      <c r="L27" s="98"/>
      <c r="M27" s="98"/>
      <c r="N27" s="98"/>
      <c r="O27" s="98"/>
      <c r="P27" s="98"/>
      <c r="Q27" s="98"/>
      <c r="R27" s="98"/>
      <c r="S27" s="98"/>
      <c r="T27" s="98"/>
      <c r="U27" s="98"/>
      <c r="V27" s="98"/>
      <c r="W27" s="98"/>
      <c r="X27" s="98"/>
      <c r="Y27" s="98"/>
    </row>
    <row r="28" spans="5:25" x14ac:dyDescent="0.25">
      <c r="E28" s="98"/>
      <c r="F28" s="98"/>
      <c r="G28" s="98"/>
      <c r="H28" s="98"/>
      <c r="I28" s="98"/>
      <c r="J28" s="98"/>
      <c r="K28" s="98"/>
      <c r="L28" s="98"/>
      <c r="M28" s="98"/>
      <c r="N28" s="98"/>
      <c r="O28" s="98"/>
      <c r="P28" s="98"/>
      <c r="Q28" s="98"/>
      <c r="R28" s="98"/>
      <c r="S28" s="98"/>
      <c r="T28" s="98"/>
      <c r="U28" s="98"/>
      <c r="V28" s="98"/>
      <c r="W28" s="98"/>
      <c r="X28" s="98"/>
      <c r="Y28" s="98"/>
    </row>
    <row r="29" spans="5:25" x14ac:dyDescent="0.25">
      <c r="E29" s="98"/>
      <c r="F29" s="98"/>
      <c r="G29" s="98"/>
      <c r="H29" s="98"/>
      <c r="I29" s="98"/>
      <c r="J29" s="98"/>
      <c r="K29" s="98"/>
      <c r="L29" s="98"/>
      <c r="M29" s="98"/>
      <c r="N29" s="98"/>
      <c r="O29" s="98"/>
      <c r="P29" s="98"/>
      <c r="Q29" s="98"/>
      <c r="R29" s="98"/>
      <c r="S29" s="98"/>
      <c r="T29" s="98"/>
      <c r="U29" s="98"/>
      <c r="V29" s="98"/>
      <c r="W29" s="98"/>
      <c r="X29" s="98"/>
      <c r="Y29" s="98"/>
    </row>
    <row r="30" spans="5:25" x14ac:dyDescent="0.25">
      <c r="E30" s="98"/>
      <c r="F30" s="98"/>
      <c r="G30" s="98"/>
      <c r="H30" s="98"/>
      <c r="I30" s="98"/>
      <c r="J30" s="98"/>
      <c r="K30" s="98"/>
      <c r="L30" s="98"/>
      <c r="M30" s="98"/>
      <c r="N30" s="98"/>
      <c r="O30" s="98"/>
      <c r="P30" s="98"/>
      <c r="Q30" s="98"/>
      <c r="R30" s="98"/>
      <c r="S30" s="98"/>
      <c r="T30" s="98"/>
      <c r="U30" s="98"/>
      <c r="V30" s="98"/>
      <c r="W30" s="98"/>
      <c r="X30" s="98"/>
      <c r="Y30" s="98"/>
    </row>
    <row r="31" spans="5:25" x14ac:dyDescent="0.25">
      <c r="E31" s="98"/>
      <c r="F31" s="98"/>
      <c r="G31" s="98"/>
      <c r="H31" s="98"/>
      <c r="I31" s="98"/>
      <c r="J31" s="98"/>
      <c r="K31" s="98"/>
      <c r="L31" s="98"/>
      <c r="M31" s="98"/>
      <c r="N31" s="98"/>
      <c r="O31" s="98"/>
      <c r="P31" s="98"/>
      <c r="Q31" s="98"/>
      <c r="R31" s="98"/>
      <c r="S31" s="98"/>
      <c r="T31" s="98"/>
      <c r="U31" s="98"/>
      <c r="V31" s="98"/>
      <c r="W31" s="98"/>
      <c r="X31" s="98"/>
      <c r="Y31" s="98"/>
    </row>
    <row r="32" spans="5:25" x14ac:dyDescent="0.25">
      <c r="E32" s="98"/>
      <c r="F32" s="98"/>
      <c r="G32" s="98"/>
      <c r="H32" s="98"/>
      <c r="I32" s="98"/>
      <c r="J32" s="98"/>
      <c r="K32" s="98"/>
      <c r="L32" s="98"/>
      <c r="M32" s="98"/>
      <c r="N32" s="98"/>
      <c r="O32" s="98"/>
      <c r="P32" s="98"/>
      <c r="Q32" s="98"/>
      <c r="R32" s="98"/>
      <c r="S32" s="98"/>
      <c r="T32" s="98"/>
      <c r="U32" s="98"/>
      <c r="V32" s="98"/>
      <c r="W32" s="98"/>
      <c r="X32" s="98"/>
      <c r="Y32" s="98"/>
    </row>
    <row r="33" spans="5:25" x14ac:dyDescent="0.25">
      <c r="E33" s="98"/>
      <c r="F33" s="98"/>
      <c r="G33" s="98"/>
      <c r="H33" s="98"/>
      <c r="I33" s="98"/>
      <c r="J33" s="98"/>
      <c r="K33" s="98"/>
      <c r="L33" s="98"/>
      <c r="M33" s="98"/>
      <c r="N33" s="98"/>
      <c r="O33" s="98"/>
      <c r="P33" s="98"/>
      <c r="Q33" s="98"/>
      <c r="R33" s="98"/>
      <c r="S33" s="98"/>
      <c r="T33" s="98"/>
      <c r="U33" s="98"/>
      <c r="V33" s="98"/>
      <c r="W33" s="98"/>
      <c r="X33" s="98"/>
      <c r="Y33" s="98"/>
    </row>
    <row r="34" spans="5:25" x14ac:dyDescent="0.25">
      <c r="E34" s="98"/>
      <c r="F34" s="98"/>
      <c r="G34" s="98"/>
      <c r="H34" s="98"/>
      <c r="I34" s="98"/>
      <c r="J34" s="98"/>
      <c r="K34" s="98"/>
      <c r="L34" s="98"/>
      <c r="M34" s="98"/>
      <c r="N34" s="98"/>
      <c r="O34" s="98"/>
      <c r="P34" s="98"/>
      <c r="Q34" s="98"/>
      <c r="R34" s="98"/>
      <c r="S34" s="98"/>
      <c r="T34" s="98"/>
      <c r="U34" s="98"/>
      <c r="V34" s="98"/>
      <c r="W34" s="98"/>
      <c r="X34" s="98"/>
      <c r="Y34" s="98"/>
    </row>
    <row r="35" spans="5:25" x14ac:dyDescent="0.25">
      <c r="E35" s="98"/>
      <c r="F35" s="98"/>
      <c r="G35" s="98"/>
      <c r="H35" s="98"/>
      <c r="I35" s="98"/>
      <c r="J35" s="98"/>
      <c r="K35" s="98"/>
      <c r="L35" s="98"/>
      <c r="M35" s="98"/>
      <c r="N35" s="98"/>
      <c r="O35" s="98"/>
      <c r="P35" s="98"/>
      <c r="Q35" s="98"/>
      <c r="R35" s="98"/>
      <c r="S35" s="98"/>
      <c r="T35" s="98"/>
      <c r="U35" s="98"/>
      <c r="V35" s="98"/>
      <c r="W35" s="98"/>
      <c r="X35" s="98"/>
      <c r="Y35" s="98"/>
    </row>
    <row r="36" spans="5:25" x14ac:dyDescent="0.25">
      <c r="E36" s="98"/>
      <c r="F36" s="98"/>
      <c r="G36" s="98"/>
      <c r="H36" s="98"/>
      <c r="I36" s="98"/>
      <c r="J36" s="98"/>
      <c r="K36" s="98"/>
      <c r="L36" s="98"/>
      <c r="M36" s="98"/>
      <c r="N36" s="98"/>
      <c r="O36" s="98"/>
      <c r="P36" s="98"/>
      <c r="Q36" s="98"/>
      <c r="R36" s="98"/>
      <c r="S36" s="98"/>
      <c r="T36" s="98"/>
      <c r="U36" s="98"/>
      <c r="V36" s="98"/>
      <c r="W36" s="98"/>
      <c r="X36" s="98"/>
      <c r="Y36" s="98"/>
    </row>
    <row r="37" spans="5:25" x14ac:dyDescent="0.25">
      <c r="E37" s="1108" t="s">
        <v>311</v>
      </c>
      <c r="F37" s="1109" t="s">
        <v>933</v>
      </c>
      <c r="G37" s="98"/>
      <c r="H37" s="98"/>
      <c r="I37" s="98"/>
      <c r="J37" s="98"/>
      <c r="K37" s="98"/>
      <c r="L37" s="98"/>
      <c r="M37" s="1107"/>
      <c r="N37" s="1107"/>
      <c r="O37" s="98"/>
      <c r="P37" s="98"/>
      <c r="Q37" s="98"/>
      <c r="R37" s="98"/>
      <c r="S37" s="98"/>
      <c r="T37" s="98"/>
      <c r="U37" s="98"/>
      <c r="V37" s="98"/>
      <c r="W37" s="98"/>
      <c r="X37" s="98"/>
      <c r="Y37" s="98"/>
    </row>
    <row r="38" spans="5:25" x14ac:dyDescent="0.25">
      <c r="E38" s="76"/>
      <c r="F38" s="76"/>
      <c r="G38" s="76"/>
      <c r="H38" s="76"/>
      <c r="I38" s="76"/>
      <c r="J38" s="76"/>
      <c r="K38" s="76"/>
      <c r="L38" s="76"/>
      <c r="M38" s="76"/>
      <c r="N38" s="76"/>
      <c r="O38" s="76"/>
      <c r="P38" s="76"/>
      <c r="Q38" s="76"/>
      <c r="R38" s="76"/>
      <c r="S38" s="76"/>
      <c r="T38" s="76"/>
      <c r="U38" s="76"/>
      <c r="V38" s="76"/>
      <c r="W38" s="76"/>
      <c r="X38" s="76"/>
      <c r="Y38" s="76"/>
    </row>
    <row r="39" spans="5:25" x14ac:dyDescent="0.25">
      <c r="E39" s="76"/>
      <c r="F39" s="76"/>
      <c r="G39" s="76"/>
      <c r="H39" s="76"/>
      <c r="I39" s="76"/>
      <c r="J39" s="76"/>
      <c r="K39" s="76"/>
      <c r="L39" s="76"/>
      <c r="M39" s="76"/>
      <c r="N39" s="76"/>
      <c r="O39" s="76"/>
      <c r="P39" s="76"/>
      <c r="Q39" s="76"/>
      <c r="R39" s="76"/>
      <c r="S39" s="76"/>
      <c r="T39" s="76"/>
      <c r="U39" s="76"/>
      <c r="V39" s="76"/>
      <c r="W39" s="76"/>
      <c r="X39" s="76"/>
      <c r="Y39" s="76"/>
    </row>
    <row r="40" spans="5:25" x14ac:dyDescent="0.25">
      <c r="E40" s="76"/>
      <c r="F40" s="76"/>
      <c r="G40" s="76"/>
      <c r="H40" s="76"/>
      <c r="I40" s="76"/>
      <c r="J40" s="76"/>
      <c r="K40" s="76"/>
      <c r="L40" s="76"/>
      <c r="M40" s="76"/>
      <c r="N40" s="76"/>
      <c r="O40" s="76"/>
      <c r="P40" s="76"/>
      <c r="Q40" s="76"/>
      <c r="R40" s="76"/>
      <c r="S40" s="76"/>
      <c r="T40" s="76"/>
      <c r="U40" s="76"/>
      <c r="V40" s="76"/>
      <c r="W40" s="76"/>
      <c r="X40" s="76"/>
      <c r="Y40" s="76"/>
    </row>
    <row r="41" spans="5:25" x14ac:dyDescent="0.25">
      <c r="E41" s="76"/>
      <c r="F41" s="76"/>
      <c r="G41" s="76"/>
      <c r="H41" s="76"/>
      <c r="I41" s="76"/>
      <c r="J41" s="76"/>
      <c r="K41" s="76"/>
      <c r="L41" s="76"/>
      <c r="M41" s="76"/>
      <c r="N41" s="76"/>
      <c r="O41" s="76"/>
      <c r="P41" s="76"/>
      <c r="Q41" s="76"/>
      <c r="R41" s="76"/>
      <c r="S41" s="76"/>
      <c r="T41" s="76"/>
      <c r="U41" s="76"/>
      <c r="V41" s="76"/>
      <c r="W41" s="76"/>
      <c r="X41" s="76"/>
      <c r="Y41" s="76"/>
    </row>
    <row r="42" spans="5:25" x14ac:dyDescent="0.25">
      <c r="E42" s="76"/>
      <c r="F42" s="76"/>
      <c r="G42" s="76"/>
      <c r="H42" s="76"/>
      <c r="I42" s="76"/>
      <c r="J42" s="76"/>
      <c r="K42" s="76"/>
      <c r="L42" s="76"/>
      <c r="M42" s="76"/>
      <c r="N42" s="76"/>
      <c r="O42" s="76"/>
      <c r="P42" s="76"/>
      <c r="Q42" s="76"/>
      <c r="R42" s="76"/>
      <c r="S42" s="76"/>
      <c r="T42" s="76"/>
      <c r="U42" s="76"/>
      <c r="V42" s="76"/>
      <c r="W42" s="76"/>
      <c r="X42" s="76"/>
      <c r="Y42" s="76"/>
    </row>
    <row r="43" spans="5:25" x14ac:dyDescent="0.25">
      <c r="E43" s="76"/>
      <c r="F43" s="76"/>
      <c r="G43" s="76"/>
      <c r="H43" s="76"/>
      <c r="I43" s="76"/>
      <c r="J43" s="76"/>
      <c r="K43" s="76"/>
      <c r="L43" s="76"/>
      <c r="M43" s="76"/>
      <c r="N43" s="76"/>
      <c r="O43" s="76"/>
      <c r="P43" s="76"/>
      <c r="Q43" s="76"/>
      <c r="R43" s="76"/>
      <c r="S43" s="76"/>
      <c r="T43" s="76"/>
      <c r="U43" s="76"/>
      <c r="V43" s="76"/>
      <c r="W43" s="76"/>
      <c r="X43" s="76"/>
      <c r="Y43" s="76"/>
    </row>
    <row r="44" spans="5:25" x14ac:dyDescent="0.25">
      <c r="E44" s="76"/>
      <c r="F44" s="76"/>
      <c r="G44" s="76"/>
      <c r="H44" s="76"/>
      <c r="I44" s="76"/>
      <c r="J44" s="76"/>
      <c r="K44" s="76"/>
      <c r="L44" s="76"/>
      <c r="M44" s="76"/>
      <c r="N44" s="76"/>
      <c r="O44" s="76"/>
      <c r="P44" s="76"/>
      <c r="Q44" s="76"/>
      <c r="R44" s="76"/>
      <c r="S44" s="76"/>
      <c r="T44" s="76"/>
      <c r="U44" s="76"/>
      <c r="V44" s="76"/>
      <c r="W44" s="76"/>
      <c r="X44" s="76"/>
      <c r="Y44" s="76"/>
    </row>
    <row r="45" spans="5:25" x14ac:dyDescent="0.25">
      <c r="E45" s="76"/>
      <c r="F45" s="76"/>
      <c r="G45" s="76"/>
      <c r="H45" s="76"/>
      <c r="I45" s="76"/>
      <c r="J45" s="76"/>
      <c r="K45" s="76"/>
      <c r="L45" s="76"/>
      <c r="M45" s="76"/>
      <c r="N45" s="76"/>
      <c r="O45" s="76"/>
      <c r="P45" s="76"/>
      <c r="Q45" s="76"/>
      <c r="R45" s="76"/>
      <c r="S45" s="76"/>
      <c r="T45" s="76"/>
      <c r="U45" s="76"/>
      <c r="V45" s="76"/>
      <c r="W45" s="76"/>
      <c r="X45" s="76"/>
      <c r="Y45" s="76"/>
    </row>
    <row r="46" spans="5:25" x14ac:dyDescent="0.25">
      <c r="E46" s="76"/>
      <c r="F46" s="76"/>
      <c r="G46" s="76"/>
      <c r="H46" s="76"/>
      <c r="I46" s="76"/>
      <c r="J46" s="76"/>
      <c r="K46" s="76"/>
      <c r="L46" s="76"/>
      <c r="M46" s="76"/>
      <c r="N46" s="76"/>
      <c r="O46" s="76"/>
      <c r="P46" s="76"/>
      <c r="Q46" s="76"/>
      <c r="R46" s="76"/>
      <c r="S46" s="76"/>
      <c r="T46" s="76"/>
      <c r="U46" s="76"/>
      <c r="V46" s="76"/>
      <c r="W46" s="76"/>
      <c r="X46" s="76"/>
      <c r="Y46" s="76"/>
    </row>
    <row r="47" spans="5:25" x14ac:dyDescent="0.25">
      <c r="E47" s="76"/>
      <c r="F47" s="76"/>
      <c r="G47" s="76"/>
      <c r="H47" s="76"/>
      <c r="I47" s="76"/>
      <c r="J47" s="76"/>
      <c r="K47" s="76"/>
      <c r="L47" s="76"/>
      <c r="M47" s="76"/>
      <c r="N47" s="76"/>
      <c r="O47" s="76"/>
      <c r="P47" s="76"/>
      <c r="Q47" s="76"/>
      <c r="R47" s="76"/>
      <c r="S47" s="76"/>
      <c r="T47" s="76"/>
      <c r="U47" s="76"/>
      <c r="V47" s="76"/>
      <c r="W47" s="76"/>
      <c r="X47" s="76"/>
      <c r="Y47" s="76"/>
    </row>
  </sheetData>
  <sheetProtection selectLockedCells="1" selectUnlockedCells="1"/>
  <customSheetViews>
    <customSheetView guid="{7FB50B2F-45DA-4DA3-BDA5-580E793170E4}" showGridLines="0" showRowCol="0" topLeftCell="E1">
      <selection activeCell="E1" sqref="E1"/>
    </customSheetView>
  </customSheetViews>
  <mergeCells count="1">
    <mergeCell ref="T21:W24"/>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120"/>
  <sheetViews>
    <sheetView topLeftCell="A64" workbookViewId="0">
      <selection activeCell="B61" sqref="B61"/>
    </sheetView>
  </sheetViews>
  <sheetFormatPr baseColWidth="10" defaultRowHeight="15" x14ac:dyDescent="0.25"/>
  <cols>
    <col min="1" max="1" width="26.85546875" customWidth="1"/>
    <col min="2" max="2" width="134" style="248" bestFit="1" customWidth="1"/>
    <col min="8" max="8" width="11.28515625" customWidth="1"/>
    <col min="12" max="12" width="11.42578125" style="117"/>
    <col min="14" max="14" width="10" style="242" bestFit="1" customWidth="1"/>
    <col min="15" max="19" width="11.42578125" style="117"/>
  </cols>
  <sheetData>
    <row r="2" spans="1:19" x14ac:dyDescent="0.25">
      <c r="B2"/>
      <c r="H2" s="112" t="s">
        <v>336</v>
      </c>
      <c r="L2"/>
      <c r="O2"/>
      <c r="P2"/>
      <c r="Q2"/>
      <c r="R2"/>
      <c r="S2"/>
    </row>
    <row r="3" spans="1:19" x14ac:dyDescent="0.25">
      <c r="A3" s="112" t="s">
        <v>4</v>
      </c>
      <c r="B3" s="112" t="s">
        <v>31</v>
      </c>
      <c r="C3" s="112" t="s">
        <v>48</v>
      </c>
      <c r="D3" s="112" t="s">
        <v>49</v>
      </c>
      <c r="E3" s="112" t="s">
        <v>50</v>
      </c>
      <c r="F3" s="112" t="s">
        <v>51</v>
      </c>
      <c r="G3" s="112" t="s">
        <v>52</v>
      </c>
      <c r="H3" t="s">
        <v>337</v>
      </c>
      <c r="I3" t="s">
        <v>339</v>
      </c>
      <c r="J3" t="s">
        <v>341</v>
      </c>
      <c r="K3" t="s">
        <v>342</v>
      </c>
      <c r="L3" t="s">
        <v>344</v>
      </c>
      <c r="N3" s="242" t="s">
        <v>481</v>
      </c>
      <c r="O3" s="242" t="s">
        <v>482</v>
      </c>
      <c r="P3" s="242" t="s">
        <v>483</v>
      </c>
      <c r="Q3" s="242" t="s">
        <v>484</v>
      </c>
      <c r="R3" s="242" t="s">
        <v>485</v>
      </c>
      <c r="S3"/>
    </row>
    <row r="4" spans="1:19" s="7" customFormat="1" ht="45" x14ac:dyDescent="0.25">
      <c r="A4" s="173" t="s">
        <v>97</v>
      </c>
      <c r="B4" s="173" t="s">
        <v>96</v>
      </c>
      <c r="C4" s="7">
        <v>0.3</v>
      </c>
      <c r="D4" s="7">
        <v>1.7</v>
      </c>
      <c r="E4">
        <v>2</v>
      </c>
      <c r="F4">
        <v>0</v>
      </c>
      <c r="G4" t="s">
        <v>312</v>
      </c>
      <c r="H4" s="113">
        <v>1</v>
      </c>
      <c r="I4" s="113">
        <v>1</v>
      </c>
      <c r="J4" s="113">
        <v>2</v>
      </c>
      <c r="K4" s="113">
        <v>2</v>
      </c>
      <c r="L4" s="113">
        <v>1</v>
      </c>
      <c r="M4"/>
      <c r="N4" s="244">
        <f t="shared" ref="N4:N12" si="0">IFERROR((C4/H4),"")</f>
        <v>0.3</v>
      </c>
      <c r="O4" s="244">
        <f t="shared" ref="O4:R8" si="1">IFERROR((D4/I4),"")</f>
        <v>1.7</v>
      </c>
      <c r="P4" s="244">
        <f t="shared" si="1"/>
        <v>1</v>
      </c>
      <c r="Q4" s="244">
        <f t="shared" si="1"/>
        <v>0</v>
      </c>
      <c r="R4" s="244" t="str">
        <f t="shared" si="1"/>
        <v/>
      </c>
      <c r="S4" s="243"/>
    </row>
    <row r="5" spans="1:19" x14ac:dyDescent="0.25">
      <c r="A5" s="173"/>
      <c r="B5" s="14" t="s">
        <v>409</v>
      </c>
      <c r="C5">
        <v>0</v>
      </c>
      <c r="D5">
        <v>0.35</v>
      </c>
      <c r="E5">
        <v>0.65</v>
      </c>
      <c r="F5">
        <v>0</v>
      </c>
      <c r="G5" t="s">
        <v>608</v>
      </c>
      <c r="H5" s="113">
        <v>0</v>
      </c>
      <c r="I5" s="113">
        <v>0.35</v>
      </c>
      <c r="J5" s="113">
        <v>0.65</v>
      </c>
      <c r="K5" s="113">
        <v>0</v>
      </c>
      <c r="L5" s="113">
        <v>0</v>
      </c>
      <c r="N5" s="244" t="str">
        <f t="shared" si="0"/>
        <v/>
      </c>
      <c r="O5" s="244">
        <f t="shared" si="1"/>
        <v>1</v>
      </c>
      <c r="P5" s="244">
        <f t="shared" si="1"/>
        <v>1</v>
      </c>
      <c r="Q5" s="244" t="str">
        <f t="shared" si="1"/>
        <v/>
      </c>
      <c r="R5" s="244" t="str">
        <f t="shared" si="1"/>
        <v/>
      </c>
      <c r="S5" s="113"/>
    </row>
    <row r="6" spans="1:19" x14ac:dyDescent="0.25">
      <c r="A6" s="173"/>
      <c r="B6" s="14" t="s">
        <v>302</v>
      </c>
      <c r="C6" t="s">
        <v>75</v>
      </c>
      <c r="D6">
        <v>1</v>
      </c>
      <c r="E6" t="s">
        <v>608</v>
      </c>
      <c r="F6" t="s">
        <v>608</v>
      </c>
      <c r="G6" t="s">
        <v>608</v>
      </c>
      <c r="H6" s="113">
        <v>0</v>
      </c>
      <c r="I6" s="113">
        <v>1</v>
      </c>
      <c r="J6" s="113">
        <v>0</v>
      </c>
      <c r="K6" s="113">
        <v>0</v>
      </c>
      <c r="L6" s="113">
        <v>0</v>
      </c>
      <c r="N6" s="244" t="str">
        <f t="shared" si="0"/>
        <v/>
      </c>
      <c r="O6" s="244">
        <f t="shared" si="1"/>
        <v>1</v>
      </c>
      <c r="P6" s="244" t="str">
        <f t="shared" si="1"/>
        <v/>
      </c>
      <c r="Q6" s="244" t="str">
        <f t="shared" ref="Q6:R8" si="2">IFERROR((F6/K6),"")</f>
        <v/>
      </c>
      <c r="R6" s="244" t="str">
        <f t="shared" si="2"/>
        <v/>
      </c>
      <c r="S6" s="113"/>
    </row>
    <row r="7" spans="1:19" x14ac:dyDescent="0.25">
      <c r="A7" s="173"/>
      <c r="B7" s="14" t="s">
        <v>299</v>
      </c>
      <c r="C7" t="s">
        <v>608</v>
      </c>
      <c r="D7" t="s">
        <v>608</v>
      </c>
      <c r="E7" t="s">
        <v>608</v>
      </c>
      <c r="F7" t="s">
        <v>608</v>
      </c>
      <c r="G7" t="s">
        <v>608</v>
      </c>
      <c r="H7" s="113">
        <v>0</v>
      </c>
      <c r="I7" s="113">
        <v>1</v>
      </c>
      <c r="J7" s="113">
        <v>0</v>
      </c>
      <c r="K7" s="113">
        <v>0</v>
      </c>
      <c r="L7" s="113">
        <v>0</v>
      </c>
      <c r="N7" s="244" t="str">
        <f t="shared" si="0"/>
        <v/>
      </c>
      <c r="O7" s="244" t="str">
        <f t="shared" si="1"/>
        <v/>
      </c>
      <c r="P7" s="244" t="str">
        <f t="shared" si="1"/>
        <v/>
      </c>
      <c r="Q7" s="244" t="str">
        <f t="shared" si="2"/>
        <v/>
      </c>
      <c r="R7" s="244" t="str">
        <f t="shared" si="2"/>
        <v/>
      </c>
      <c r="S7" s="113"/>
    </row>
    <row r="8" spans="1:19" x14ac:dyDescent="0.25">
      <c r="A8" s="173"/>
      <c r="B8" t="s">
        <v>665</v>
      </c>
      <c r="C8">
        <v>0.01</v>
      </c>
      <c r="D8">
        <v>0.14000000000000001</v>
      </c>
      <c r="E8">
        <v>0.25</v>
      </c>
      <c r="F8">
        <v>0.16</v>
      </c>
      <c r="G8" t="s">
        <v>312</v>
      </c>
      <c r="H8" s="113">
        <v>0.03</v>
      </c>
      <c r="I8" s="113">
        <v>0.17</v>
      </c>
      <c r="J8" s="113">
        <v>0.3</v>
      </c>
      <c r="K8" s="113">
        <v>0.3</v>
      </c>
      <c r="L8" s="113">
        <v>0.2</v>
      </c>
      <c r="N8" s="244">
        <f t="shared" si="0"/>
        <v>0.33333333333333337</v>
      </c>
      <c r="O8" s="244">
        <f t="shared" si="1"/>
        <v>0.82352941176470595</v>
      </c>
      <c r="P8" s="244">
        <f t="shared" si="1"/>
        <v>0.83333333333333337</v>
      </c>
      <c r="Q8" s="244">
        <f t="shared" si="2"/>
        <v>0.53333333333333333</v>
      </c>
      <c r="R8" s="244" t="str">
        <f t="shared" si="2"/>
        <v/>
      </c>
      <c r="S8" s="113"/>
    </row>
    <row r="9" spans="1:19" s="6" customFormat="1" ht="23.25" customHeight="1" x14ac:dyDescent="0.25">
      <c r="A9" s="173"/>
      <c r="B9" t="s">
        <v>930</v>
      </c>
      <c r="C9" t="s">
        <v>75</v>
      </c>
      <c r="D9" t="s">
        <v>75</v>
      </c>
      <c r="E9" t="s">
        <v>75</v>
      </c>
      <c r="F9">
        <v>0</v>
      </c>
      <c r="G9" t="s">
        <v>312</v>
      </c>
      <c r="H9" s="113">
        <v>0</v>
      </c>
      <c r="I9" s="113">
        <v>0</v>
      </c>
      <c r="J9" s="113">
        <v>0</v>
      </c>
      <c r="K9" s="113">
        <v>0.95</v>
      </c>
      <c r="L9" s="113">
        <v>0</v>
      </c>
      <c r="N9" s="244" t="str">
        <f t="shared" si="0"/>
        <v/>
      </c>
      <c r="O9" s="244" t="str">
        <f t="shared" ref="O9:R12" si="3">IFERROR((D9/I9),"")</f>
        <v/>
      </c>
      <c r="P9" s="244" t="str">
        <f t="shared" si="3"/>
        <v/>
      </c>
      <c r="Q9" s="244">
        <f t="shared" si="3"/>
        <v>0</v>
      </c>
      <c r="R9" s="244" t="str">
        <f t="shared" si="3"/>
        <v/>
      </c>
      <c r="S9" s="246"/>
    </row>
    <row r="10" spans="1:19" s="19" customFormat="1" x14ac:dyDescent="0.25">
      <c r="A10" s="173"/>
      <c r="B10" t="s">
        <v>931</v>
      </c>
      <c r="C10" t="s">
        <v>75</v>
      </c>
      <c r="D10" t="s">
        <v>75</v>
      </c>
      <c r="E10" t="s">
        <v>75</v>
      </c>
      <c r="F10">
        <v>0.1</v>
      </c>
      <c r="G10" t="s">
        <v>312</v>
      </c>
      <c r="H10" s="113">
        <v>0</v>
      </c>
      <c r="I10" s="113">
        <v>0</v>
      </c>
      <c r="J10" s="113">
        <v>0</v>
      </c>
      <c r="K10" s="113">
        <v>1</v>
      </c>
      <c r="L10" s="113">
        <v>0</v>
      </c>
      <c r="M10"/>
      <c r="N10" s="244" t="str">
        <f t="shared" si="0"/>
        <v/>
      </c>
      <c r="O10" s="244" t="str">
        <f t="shared" si="3"/>
        <v/>
      </c>
      <c r="P10" s="244" t="str">
        <f t="shared" si="3"/>
        <v/>
      </c>
      <c r="Q10" s="244">
        <f t="shared" si="3"/>
        <v>0.1</v>
      </c>
      <c r="R10" s="244" t="str">
        <f t="shared" si="3"/>
        <v/>
      </c>
      <c r="S10" s="113"/>
    </row>
    <row r="11" spans="1:19" x14ac:dyDescent="0.25">
      <c r="A11" s="173"/>
      <c r="B11" t="s">
        <v>799</v>
      </c>
      <c r="C11" t="s">
        <v>75</v>
      </c>
      <c r="D11" t="s">
        <v>75</v>
      </c>
      <c r="E11" t="s">
        <v>75</v>
      </c>
      <c r="F11">
        <v>0.15</v>
      </c>
      <c r="G11" t="s">
        <v>312</v>
      </c>
      <c r="H11" s="113">
        <v>0</v>
      </c>
      <c r="I11" s="113">
        <v>0</v>
      </c>
      <c r="J11" s="113">
        <v>0</v>
      </c>
      <c r="K11" s="113">
        <v>1</v>
      </c>
      <c r="L11" s="113">
        <v>0</v>
      </c>
      <c r="N11" s="244" t="str">
        <f t="shared" si="0"/>
        <v/>
      </c>
      <c r="O11" s="244" t="str">
        <f t="shared" si="3"/>
        <v/>
      </c>
      <c r="P11" s="244" t="str">
        <f t="shared" si="3"/>
        <v/>
      </c>
      <c r="Q11" s="244">
        <f t="shared" si="3"/>
        <v>0.15</v>
      </c>
      <c r="R11" s="244" t="str">
        <f t="shared" si="3"/>
        <v/>
      </c>
      <c r="S11" s="113"/>
    </row>
    <row r="12" spans="1:19" x14ac:dyDescent="0.25">
      <c r="A12" s="173"/>
      <c r="B12" t="s">
        <v>929</v>
      </c>
      <c r="C12" t="s">
        <v>75</v>
      </c>
      <c r="D12" t="s">
        <v>75</v>
      </c>
      <c r="E12" t="s">
        <v>75</v>
      </c>
      <c r="F12" t="s">
        <v>852</v>
      </c>
      <c r="G12" t="s">
        <v>312</v>
      </c>
      <c r="H12" s="113">
        <v>0</v>
      </c>
      <c r="I12" s="113">
        <v>0</v>
      </c>
      <c r="J12" s="113">
        <v>0</v>
      </c>
      <c r="K12" s="113">
        <v>0.97</v>
      </c>
      <c r="L12" s="113">
        <v>0.97</v>
      </c>
      <c r="N12" s="244" t="str">
        <f t="shared" si="0"/>
        <v/>
      </c>
      <c r="O12" s="244" t="str">
        <f t="shared" si="3"/>
        <v/>
      </c>
      <c r="P12" s="244" t="str">
        <f t="shared" si="3"/>
        <v/>
      </c>
      <c r="Q12" s="244" t="str">
        <f t="shared" si="3"/>
        <v/>
      </c>
      <c r="R12" s="244" t="str">
        <f t="shared" si="3"/>
        <v/>
      </c>
      <c r="S12" s="113"/>
    </row>
    <row r="13" spans="1:19" x14ac:dyDescent="0.25">
      <c r="A13" s="287" t="s">
        <v>474</v>
      </c>
      <c r="B13" s="287"/>
      <c r="C13" s="287"/>
      <c r="D13" s="287"/>
      <c r="E13" s="287"/>
      <c r="F13" s="287"/>
      <c r="G13" s="287"/>
      <c r="H13" s="245">
        <v>1</v>
      </c>
      <c r="I13" s="245">
        <v>1</v>
      </c>
      <c r="J13" s="245">
        <v>2</v>
      </c>
      <c r="K13" s="286">
        <v>2</v>
      </c>
      <c r="L13" s="245">
        <v>1</v>
      </c>
      <c r="N13" s="247">
        <f>IFERROR(AVERAGEIF(N4:N12,"&gt;0"),"")</f>
        <v>0.31666666666666665</v>
      </c>
      <c r="O13" s="247">
        <f>IFERROR(AVERAGEIF(O4:O12,"&gt;0"),"")</f>
        <v>1.1308823529411764</v>
      </c>
      <c r="P13" s="247">
        <f>IFERROR(AVERAGEIF(P4:P12,"&gt;0"),"")</f>
        <v>0.94444444444444453</v>
      </c>
      <c r="Q13" s="247">
        <f>IFERROR(AVERAGEIF(Q4:Q12,"&gt;0"),"")</f>
        <v>0.26111111111111113</v>
      </c>
      <c r="R13" s="247" t="str">
        <f>IFERROR(AVERAGEIF(R4:R12,"&gt;0"),"")</f>
        <v/>
      </c>
      <c r="S13" s="113"/>
    </row>
    <row r="14" spans="1:19" ht="30" x14ac:dyDescent="0.25">
      <c r="A14" s="14" t="s">
        <v>226</v>
      </c>
      <c r="B14" t="s">
        <v>61</v>
      </c>
      <c r="C14">
        <v>15</v>
      </c>
      <c r="D14">
        <v>21.9</v>
      </c>
      <c r="E14">
        <v>17.600000000000001</v>
      </c>
      <c r="F14">
        <v>13</v>
      </c>
      <c r="G14" t="s">
        <v>312</v>
      </c>
      <c r="H14" s="113">
        <v>23</v>
      </c>
      <c r="I14" s="113">
        <v>22.7</v>
      </c>
      <c r="J14" s="113">
        <v>22.5</v>
      </c>
      <c r="K14" s="113">
        <v>22.3</v>
      </c>
      <c r="L14" s="113">
        <v>22</v>
      </c>
      <c r="N14" s="244">
        <f>IFERROR((C14/H14),"")</f>
        <v>0.65217391304347827</v>
      </c>
      <c r="O14" s="244">
        <f>IFERROR((D14/I14),"")</f>
        <v>0.96475770925110127</v>
      </c>
      <c r="P14" s="244">
        <f>IFERROR((E14/J14),"")</f>
        <v>0.78222222222222226</v>
      </c>
      <c r="Q14" s="244">
        <f>IFERROR((F14/K14),"")</f>
        <v>0.5829596412556054</v>
      </c>
      <c r="R14" s="244" t="str">
        <f>IFERROR((G14/L14),"")</f>
        <v/>
      </c>
      <c r="S14" s="113"/>
    </row>
    <row r="15" spans="1:19" x14ac:dyDescent="0.25">
      <c r="A15" s="14"/>
      <c r="B15" t="s">
        <v>281</v>
      </c>
      <c r="C15" t="s">
        <v>75</v>
      </c>
      <c r="D15">
        <v>1</v>
      </c>
      <c r="E15" t="s">
        <v>608</v>
      </c>
      <c r="F15" t="s">
        <v>608</v>
      </c>
      <c r="G15" t="s">
        <v>608</v>
      </c>
      <c r="H15" s="113">
        <v>0</v>
      </c>
      <c r="I15" s="113">
        <v>1</v>
      </c>
      <c r="J15" s="113">
        <v>0</v>
      </c>
      <c r="K15" s="113">
        <v>0</v>
      </c>
      <c r="L15" s="113">
        <v>0</v>
      </c>
      <c r="N15" s="244" t="str">
        <f t="shared" ref="N15:N49" si="4">IFERROR((C15/H15),"")</f>
        <v/>
      </c>
      <c r="O15" s="244">
        <f t="shared" ref="O15:O49" si="5">IFERROR((D15/I15),"")</f>
        <v>1</v>
      </c>
      <c r="P15" s="244" t="str">
        <f t="shared" ref="P15:P49" si="6">IFERROR((E15/J15),"")</f>
        <v/>
      </c>
      <c r="Q15" s="244" t="str">
        <f t="shared" ref="Q15:R49" si="7">IFERROR((F15/K15),"")</f>
        <v/>
      </c>
      <c r="R15" s="244" t="str">
        <f t="shared" si="7"/>
        <v/>
      </c>
      <c r="S15" s="113"/>
    </row>
    <row r="16" spans="1:19" x14ac:dyDescent="0.25">
      <c r="A16" s="14"/>
      <c r="B16" t="s">
        <v>314</v>
      </c>
      <c r="C16" t="s">
        <v>75</v>
      </c>
      <c r="D16">
        <v>0.98</v>
      </c>
      <c r="E16">
        <v>0.97</v>
      </c>
      <c r="F16">
        <v>0.59</v>
      </c>
      <c r="G16" t="s">
        <v>312</v>
      </c>
      <c r="H16" s="113">
        <v>0</v>
      </c>
      <c r="I16" s="113">
        <v>0.95</v>
      </c>
      <c r="J16" s="113">
        <v>0.95</v>
      </c>
      <c r="K16" s="113">
        <v>0.95</v>
      </c>
      <c r="L16" s="113">
        <v>0.95</v>
      </c>
      <c r="N16" s="244" t="str">
        <f t="shared" si="4"/>
        <v/>
      </c>
      <c r="O16" s="244">
        <f t="shared" si="5"/>
        <v>1.0315789473684212</v>
      </c>
      <c r="P16" s="244">
        <f t="shared" si="6"/>
        <v>1.0210526315789474</v>
      </c>
      <c r="Q16" s="244">
        <f t="shared" si="7"/>
        <v>0.62105263157894741</v>
      </c>
      <c r="R16" s="244" t="str">
        <f t="shared" si="7"/>
        <v/>
      </c>
      <c r="S16" s="113"/>
    </row>
    <row r="17" spans="1:19" x14ac:dyDescent="0.25">
      <c r="A17" s="14"/>
      <c r="B17" t="s">
        <v>280</v>
      </c>
      <c r="C17" t="s">
        <v>75</v>
      </c>
      <c r="D17">
        <v>0.6</v>
      </c>
      <c r="E17">
        <v>0.4</v>
      </c>
      <c r="F17" t="s">
        <v>608</v>
      </c>
      <c r="G17" t="s">
        <v>608</v>
      </c>
      <c r="H17" s="113">
        <v>0</v>
      </c>
      <c r="I17" s="113">
        <v>0.6</v>
      </c>
      <c r="J17" s="113">
        <v>0.4</v>
      </c>
      <c r="K17" s="113">
        <v>0</v>
      </c>
      <c r="L17" s="113">
        <v>0</v>
      </c>
      <c r="N17" s="244" t="str">
        <f t="shared" si="4"/>
        <v/>
      </c>
      <c r="O17" s="244">
        <f t="shared" si="5"/>
        <v>1</v>
      </c>
      <c r="P17" s="244">
        <f t="shared" si="6"/>
        <v>1</v>
      </c>
      <c r="Q17" s="244" t="str">
        <f t="shared" si="7"/>
        <v/>
      </c>
      <c r="R17" s="244" t="str">
        <f t="shared" si="7"/>
        <v/>
      </c>
      <c r="S17" s="113"/>
    </row>
    <row r="18" spans="1:19" x14ac:dyDescent="0.25">
      <c r="A18" s="14"/>
      <c r="B18" t="s">
        <v>229</v>
      </c>
      <c r="C18" t="s">
        <v>75</v>
      </c>
      <c r="D18">
        <v>0.5</v>
      </c>
      <c r="E18" t="s">
        <v>695</v>
      </c>
      <c r="F18" t="s">
        <v>695</v>
      </c>
      <c r="G18" t="s">
        <v>695</v>
      </c>
      <c r="H18" s="113">
        <v>0</v>
      </c>
      <c r="I18" s="113">
        <v>0.5</v>
      </c>
      <c r="J18" s="113">
        <v>0.4</v>
      </c>
      <c r="K18" s="113">
        <v>0.1</v>
      </c>
      <c r="L18" s="113">
        <v>0</v>
      </c>
      <c r="N18" s="244" t="str">
        <f t="shared" si="4"/>
        <v/>
      </c>
      <c r="O18" s="244">
        <f t="shared" si="5"/>
        <v>1</v>
      </c>
      <c r="P18" s="244" t="str">
        <f t="shared" si="6"/>
        <v/>
      </c>
      <c r="Q18" s="244" t="str">
        <f t="shared" si="7"/>
        <v/>
      </c>
      <c r="R18" s="244" t="str">
        <f t="shared" si="7"/>
        <v/>
      </c>
      <c r="S18" s="113"/>
    </row>
    <row r="19" spans="1:19" x14ac:dyDescent="0.25">
      <c r="A19" s="14"/>
      <c r="B19"/>
      <c r="D19" t="s">
        <v>75</v>
      </c>
      <c r="E19" t="s">
        <v>75</v>
      </c>
      <c r="F19">
        <v>1</v>
      </c>
      <c r="G19" t="s">
        <v>312</v>
      </c>
      <c r="H19" s="113">
        <v>0</v>
      </c>
      <c r="I19" s="113">
        <v>0</v>
      </c>
      <c r="J19" s="113">
        <v>0</v>
      </c>
      <c r="K19" s="113">
        <v>1</v>
      </c>
      <c r="L19" s="113">
        <v>1</v>
      </c>
      <c r="N19" s="244" t="str">
        <f t="shared" si="4"/>
        <v/>
      </c>
      <c r="O19" s="244" t="str">
        <f t="shared" si="5"/>
        <v/>
      </c>
      <c r="P19" s="244" t="str">
        <f t="shared" si="6"/>
        <v/>
      </c>
      <c r="Q19" s="244">
        <f t="shared" si="7"/>
        <v>1</v>
      </c>
      <c r="R19" s="244" t="str">
        <f t="shared" si="7"/>
        <v/>
      </c>
      <c r="S19" s="113"/>
    </row>
    <row r="20" spans="1:19" x14ac:dyDescent="0.25">
      <c r="A20" s="14"/>
      <c r="B20" t="s">
        <v>247</v>
      </c>
      <c r="C20" t="s">
        <v>75</v>
      </c>
      <c r="D20">
        <v>0.9</v>
      </c>
      <c r="E20">
        <v>0.81</v>
      </c>
      <c r="F20" t="s">
        <v>695</v>
      </c>
      <c r="G20" t="s">
        <v>695</v>
      </c>
      <c r="H20" s="113">
        <v>0</v>
      </c>
      <c r="I20" s="113">
        <v>0.9</v>
      </c>
      <c r="J20" s="113">
        <v>0.91</v>
      </c>
      <c r="K20" s="113">
        <v>0.92</v>
      </c>
      <c r="L20" s="113">
        <v>0.93</v>
      </c>
      <c r="N20" s="244" t="str">
        <f t="shared" si="4"/>
        <v/>
      </c>
      <c r="O20" s="244">
        <f t="shared" si="5"/>
        <v>1</v>
      </c>
      <c r="P20" s="244">
        <f t="shared" si="6"/>
        <v>0.89010989010989017</v>
      </c>
      <c r="Q20" s="244" t="str">
        <f t="shared" si="7"/>
        <v/>
      </c>
      <c r="R20" s="244" t="str">
        <f t="shared" si="7"/>
        <v/>
      </c>
      <c r="S20" s="113"/>
    </row>
    <row r="21" spans="1:19" x14ac:dyDescent="0.25">
      <c r="A21" s="14"/>
      <c r="B21" t="s">
        <v>416</v>
      </c>
      <c r="C21" t="s">
        <v>75</v>
      </c>
      <c r="D21">
        <v>1</v>
      </c>
      <c r="E21">
        <v>1</v>
      </c>
      <c r="F21" t="s">
        <v>695</v>
      </c>
      <c r="G21" t="s">
        <v>695</v>
      </c>
      <c r="H21" s="113">
        <v>0</v>
      </c>
      <c r="I21" s="113">
        <v>1</v>
      </c>
      <c r="J21" s="113">
        <v>1</v>
      </c>
      <c r="K21" s="113">
        <v>1</v>
      </c>
      <c r="L21" s="113">
        <v>1</v>
      </c>
      <c r="N21" s="244" t="str">
        <f t="shared" si="4"/>
        <v/>
      </c>
      <c r="O21" s="244">
        <f t="shared" si="5"/>
        <v>1</v>
      </c>
      <c r="P21" s="244">
        <f t="shared" si="6"/>
        <v>1</v>
      </c>
      <c r="Q21" s="244" t="str">
        <f t="shared" si="7"/>
        <v/>
      </c>
      <c r="R21" s="244" t="str">
        <f t="shared" si="7"/>
        <v/>
      </c>
      <c r="S21" s="113"/>
    </row>
    <row r="22" spans="1:19" x14ac:dyDescent="0.25">
      <c r="A22" s="14"/>
      <c r="B22" t="s">
        <v>429</v>
      </c>
      <c r="C22" t="s">
        <v>75</v>
      </c>
      <c r="D22">
        <v>1</v>
      </c>
      <c r="E22">
        <v>1</v>
      </c>
      <c r="F22">
        <v>0</v>
      </c>
      <c r="G22" t="s">
        <v>312</v>
      </c>
      <c r="H22" s="113">
        <v>0</v>
      </c>
      <c r="I22" s="113">
        <v>1</v>
      </c>
      <c r="J22" s="113">
        <v>1</v>
      </c>
      <c r="K22" s="113">
        <v>1</v>
      </c>
      <c r="L22" s="113">
        <v>1</v>
      </c>
      <c r="N22" s="244" t="str">
        <f t="shared" si="4"/>
        <v/>
      </c>
      <c r="O22" s="244">
        <f t="shared" si="5"/>
        <v>1</v>
      </c>
      <c r="P22" s="244">
        <f t="shared" si="6"/>
        <v>1</v>
      </c>
      <c r="Q22" s="244">
        <f t="shared" si="7"/>
        <v>0</v>
      </c>
      <c r="R22" s="244" t="str">
        <f t="shared" si="7"/>
        <v/>
      </c>
      <c r="S22" s="113"/>
    </row>
    <row r="23" spans="1:19" x14ac:dyDescent="0.25">
      <c r="A23" s="14"/>
      <c r="B23" t="s">
        <v>443</v>
      </c>
      <c r="C23">
        <v>0.5</v>
      </c>
      <c r="D23">
        <v>0.5</v>
      </c>
      <c r="E23" t="s">
        <v>608</v>
      </c>
      <c r="F23" t="s">
        <v>608</v>
      </c>
      <c r="G23" t="s">
        <v>608</v>
      </c>
      <c r="H23" s="113">
        <v>1</v>
      </c>
      <c r="I23" s="113">
        <v>0</v>
      </c>
      <c r="J23" s="113">
        <v>0</v>
      </c>
      <c r="K23" s="113">
        <v>0</v>
      </c>
      <c r="L23" s="113">
        <v>0</v>
      </c>
      <c r="N23" s="244">
        <f t="shared" si="4"/>
        <v>0.5</v>
      </c>
      <c r="O23" s="244" t="str">
        <f t="shared" si="5"/>
        <v/>
      </c>
      <c r="P23" s="244" t="str">
        <f t="shared" si="6"/>
        <v/>
      </c>
      <c r="Q23" s="244" t="str">
        <f t="shared" si="7"/>
        <v/>
      </c>
      <c r="R23" s="244" t="str">
        <f t="shared" si="7"/>
        <v/>
      </c>
      <c r="S23" s="113"/>
    </row>
    <row r="24" spans="1:19" x14ac:dyDescent="0.25">
      <c r="A24" s="14"/>
      <c r="B24" t="s">
        <v>601</v>
      </c>
      <c r="C24" t="s">
        <v>75</v>
      </c>
      <c r="D24">
        <v>1</v>
      </c>
      <c r="E24">
        <v>1</v>
      </c>
      <c r="F24" t="s">
        <v>695</v>
      </c>
      <c r="G24" t="s">
        <v>695</v>
      </c>
      <c r="H24" s="113">
        <v>0</v>
      </c>
      <c r="I24" s="113">
        <v>1</v>
      </c>
      <c r="J24" s="113">
        <v>1</v>
      </c>
      <c r="K24" s="113">
        <v>0</v>
      </c>
      <c r="L24" s="113">
        <v>0</v>
      </c>
      <c r="N24" s="244" t="str">
        <f t="shared" si="4"/>
        <v/>
      </c>
      <c r="O24" s="244">
        <f t="shared" si="5"/>
        <v>1</v>
      </c>
      <c r="P24" s="244">
        <f t="shared" si="6"/>
        <v>1</v>
      </c>
      <c r="Q24" s="244" t="str">
        <f t="shared" si="7"/>
        <v/>
      </c>
      <c r="R24" s="244" t="str">
        <f t="shared" si="7"/>
        <v/>
      </c>
      <c r="S24" s="113"/>
    </row>
    <row r="25" spans="1:19" x14ac:dyDescent="0.25">
      <c r="A25" s="14"/>
      <c r="B25" t="s">
        <v>599</v>
      </c>
      <c r="C25" t="s">
        <v>75</v>
      </c>
      <c r="D25">
        <v>0.6</v>
      </c>
      <c r="E25">
        <v>0.4</v>
      </c>
      <c r="F25" t="s">
        <v>608</v>
      </c>
      <c r="G25" t="s">
        <v>608</v>
      </c>
      <c r="H25" s="113">
        <v>0</v>
      </c>
      <c r="I25" s="113">
        <v>0.6</v>
      </c>
      <c r="J25" s="113">
        <v>0.4</v>
      </c>
      <c r="K25" s="113">
        <v>0</v>
      </c>
      <c r="L25" s="113">
        <v>0</v>
      </c>
      <c r="N25" s="244" t="str">
        <f t="shared" si="4"/>
        <v/>
      </c>
      <c r="O25" s="244">
        <f t="shared" si="5"/>
        <v>1</v>
      </c>
      <c r="P25" s="244">
        <f t="shared" si="6"/>
        <v>1</v>
      </c>
      <c r="Q25" s="244" t="str">
        <f t="shared" si="7"/>
        <v/>
      </c>
      <c r="R25" s="244" t="str">
        <f t="shared" si="7"/>
        <v/>
      </c>
      <c r="S25" s="113"/>
    </row>
    <row r="26" spans="1:19" x14ac:dyDescent="0.25">
      <c r="A26" s="14"/>
      <c r="B26" t="s">
        <v>614</v>
      </c>
      <c r="C26" t="s">
        <v>75</v>
      </c>
      <c r="D26">
        <v>0.3</v>
      </c>
      <c r="E26">
        <v>0.7</v>
      </c>
      <c r="F26">
        <v>0</v>
      </c>
      <c r="G26" t="s">
        <v>312</v>
      </c>
      <c r="H26" s="113">
        <v>0</v>
      </c>
      <c r="I26" s="113">
        <v>0.3</v>
      </c>
      <c r="J26" s="113">
        <v>0.7</v>
      </c>
      <c r="K26" s="113">
        <v>0</v>
      </c>
      <c r="L26" s="113">
        <v>0</v>
      </c>
      <c r="N26" s="244" t="str">
        <f t="shared" si="4"/>
        <v/>
      </c>
      <c r="O26" s="244">
        <f t="shared" si="5"/>
        <v>1</v>
      </c>
      <c r="P26" s="244">
        <f t="shared" si="6"/>
        <v>1</v>
      </c>
      <c r="Q26" s="244" t="str">
        <f t="shared" si="7"/>
        <v/>
      </c>
      <c r="R26" s="244" t="str">
        <f t="shared" si="7"/>
        <v/>
      </c>
      <c r="S26" s="113"/>
    </row>
    <row r="27" spans="1:19" x14ac:dyDescent="0.25">
      <c r="A27" s="14"/>
      <c r="B27" t="s">
        <v>609</v>
      </c>
      <c r="C27" t="s">
        <v>75</v>
      </c>
      <c r="D27">
        <v>0.76890000000000003</v>
      </c>
      <c r="E27">
        <v>0.87939999999999996</v>
      </c>
      <c r="F27">
        <v>0.2165</v>
      </c>
      <c r="G27" t="s">
        <v>312</v>
      </c>
      <c r="H27" s="113">
        <v>0</v>
      </c>
      <c r="I27" s="113">
        <v>0.9</v>
      </c>
      <c r="J27" s="113">
        <v>0.92</v>
      </c>
      <c r="K27" s="113">
        <v>0.87</v>
      </c>
      <c r="L27" s="113">
        <v>0.9</v>
      </c>
      <c r="N27" s="244" t="str">
        <f t="shared" si="4"/>
        <v/>
      </c>
      <c r="O27" s="244">
        <f t="shared" si="5"/>
        <v>0.85433333333333339</v>
      </c>
      <c r="P27" s="244">
        <f t="shared" si="6"/>
        <v>0.95586956521739119</v>
      </c>
      <c r="Q27" s="244">
        <f t="shared" si="7"/>
        <v>0.24885057471264369</v>
      </c>
      <c r="R27" s="244" t="str">
        <f t="shared" si="7"/>
        <v/>
      </c>
      <c r="S27" s="113"/>
    </row>
    <row r="28" spans="1:19" x14ac:dyDescent="0.25">
      <c r="A28" s="14"/>
      <c r="B28" t="s">
        <v>612</v>
      </c>
      <c r="C28">
        <v>0.03</v>
      </c>
      <c r="D28">
        <v>0.35</v>
      </c>
      <c r="E28">
        <v>0.32</v>
      </c>
      <c r="F28">
        <v>0.04</v>
      </c>
      <c r="G28" t="s">
        <v>312</v>
      </c>
      <c r="H28" s="113">
        <v>0.1</v>
      </c>
      <c r="I28" s="113">
        <v>0.3</v>
      </c>
      <c r="J28" s="113">
        <v>0.3</v>
      </c>
      <c r="K28" s="113">
        <v>0.2</v>
      </c>
      <c r="L28" s="113">
        <v>0.1</v>
      </c>
      <c r="N28" s="244">
        <f t="shared" si="4"/>
        <v>0.3</v>
      </c>
      <c r="O28" s="244">
        <f t="shared" si="5"/>
        <v>1.1666666666666667</v>
      </c>
      <c r="P28" s="244">
        <f t="shared" si="6"/>
        <v>1.0666666666666667</v>
      </c>
      <c r="Q28" s="244">
        <f t="shared" si="7"/>
        <v>0.19999999999999998</v>
      </c>
      <c r="R28" s="244" t="str">
        <f t="shared" si="7"/>
        <v/>
      </c>
      <c r="S28" s="113"/>
    </row>
    <row r="29" spans="1:19" x14ac:dyDescent="0.25">
      <c r="A29" s="14"/>
      <c r="B29" t="s">
        <v>611</v>
      </c>
      <c r="C29" t="s">
        <v>75</v>
      </c>
      <c r="D29">
        <v>1</v>
      </c>
      <c r="E29">
        <v>4</v>
      </c>
      <c r="F29" t="s">
        <v>608</v>
      </c>
      <c r="G29" t="s">
        <v>608</v>
      </c>
      <c r="H29" s="113">
        <v>0</v>
      </c>
      <c r="I29" s="113">
        <v>1</v>
      </c>
      <c r="J29" s="113">
        <v>4</v>
      </c>
      <c r="K29" s="113">
        <v>0</v>
      </c>
      <c r="L29" s="113">
        <v>0</v>
      </c>
      <c r="N29" s="244" t="str">
        <f t="shared" si="4"/>
        <v/>
      </c>
      <c r="O29" s="244">
        <f t="shared" si="5"/>
        <v>1</v>
      </c>
      <c r="P29" s="244">
        <f t="shared" si="6"/>
        <v>1</v>
      </c>
      <c r="Q29" s="244" t="str">
        <f t="shared" si="7"/>
        <v/>
      </c>
      <c r="R29" s="244" t="str">
        <f t="shared" si="7"/>
        <v/>
      </c>
      <c r="S29" s="113"/>
    </row>
    <row r="30" spans="1:19" x14ac:dyDescent="0.25">
      <c r="A30" s="14"/>
      <c r="B30" t="s">
        <v>600</v>
      </c>
      <c r="C30" t="s">
        <v>75</v>
      </c>
      <c r="D30">
        <v>0.39999999999999997</v>
      </c>
      <c r="E30">
        <v>0.6</v>
      </c>
      <c r="F30">
        <v>0</v>
      </c>
      <c r="G30" t="s">
        <v>312</v>
      </c>
      <c r="H30" s="113">
        <v>0</v>
      </c>
      <c r="I30" s="113">
        <v>0.4</v>
      </c>
      <c r="J30" s="113">
        <v>0</v>
      </c>
      <c r="K30" s="113">
        <v>0</v>
      </c>
      <c r="L30" s="113">
        <v>0</v>
      </c>
      <c r="N30" s="244" t="str">
        <f t="shared" si="4"/>
        <v/>
      </c>
      <c r="O30" s="244">
        <f t="shared" si="5"/>
        <v>0.99999999999999989</v>
      </c>
      <c r="P30" s="244" t="str">
        <f t="shared" si="6"/>
        <v/>
      </c>
      <c r="Q30" s="244" t="str">
        <f t="shared" si="7"/>
        <v/>
      </c>
      <c r="R30" s="244" t="str">
        <f t="shared" si="7"/>
        <v/>
      </c>
      <c r="S30" s="113"/>
    </row>
    <row r="31" spans="1:19" x14ac:dyDescent="0.25">
      <c r="A31" s="14"/>
      <c r="B31" t="s">
        <v>605</v>
      </c>
      <c r="C31" t="s">
        <v>75</v>
      </c>
      <c r="D31">
        <v>1</v>
      </c>
      <c r="E31">
        <v>1</v>
      </c>
      <c r="F31" t="s">
        <v>695</v>
      </c>
      <c r="G31" t="s">
        <v>695</v>
      </c>
      <c r="H31" s="113">
        <v>0</v>
      </c>
      <c r="I31" s="113">
        <v>1</v>
      </c>
      <c r="J31" s="113">
        <v>1</v>
      </c>
      <c r="K31" s="113">
        <v>1</v>
      </c>
      <c r="L31" s="113">
        <v>1</v>
      </c>
      <c r="N31" s="244" t="str">
        <f t="shared" si="4"/>
        <v/>
      </c>
      <c r="O31" s="244">
        <f t="shared" si="5"/>
        <v>1</v>
      </c>
      <c r="P31" s="244">
        <f t="shared" si="6"/>
        <v>1</v>
      </c>
      <c r="Q31" s="244" t="str">
        <f t="shared" si="7"/>
        <v/>
      </c>
      <c r="R31" s="244" t="str">
        <f t="shared" si="7"/>
        <v/>
      </c>
      <c r="S31" s="113"/>
    </row>
    <row r="32" spans="1:19" x14ac:dyDescent="0.25">
      <c r="A32" s="14"/>
      <c r="B32" t="s">
        <v>610</v>
      </c>
      <c r="C32" t="s">
        <v>75</v>
      </c>
      <c r="D32" t="s">
        <v>75</v>
      </c>
      <c r="E32">
        <v>0.4</v>
      </c>
      <c r="F32">
        <v>0.06</v>
      </c>
      <c r="G32" t="s">
        <v>312</v>
      </c>
      <c r="H32" s="113">
        <v>0</v>
      </c>
      <c r="I32" s="113">
        <v>0</v>
      </c>
      <c r="J32" s="113">
        <v>0.4</v>
      </c>
      <c r="K32" s="113">
        <v>0.6</v>
      </c>
      <c r="L32" s="113">
        <v>0</v>
      </c>
      <c r="N32" s="244" t="str">
        <f t="shared" si="4"/>
        <v/>
      </c>
      <c r="O32" s="244" t="str">
        <f t="shared" si="5"/>
        <v/>
      </c>
      <c r="P32" s="244">
        <f t="shared" si="6"/>
        <v>1</v>
      </c>
      <c r="Q32" s="244">
        <f t="shared" si="7"/>
        <v>0.1</v>
      </c>
      <c r="R32" s="244" t="str">
        <f t="shared" si="7"/>
        <v/>
      </c>
      <c r="S32" s="113"/>
    </row>
    <row r="33" spans="1:23" x14ac:dyDescent="0.25">
      <c r="A33" s="14"/>
      <c r="B33" t="s">
        <v>603</v>
      </c>
      <c r="C33" t="s">
        <v>75</v>
      </c>
      <c r="D33" t="s">
        <v>75</v>
      </c>
      <c r="E33">
        <v>0.27</v>
      </c>
      <c r="F33">
        <v>0.11</v>
      </c>
      <c r="G33" t="s">
        <v>312</v>
      </c>
      <c r="H33" s="113">
        <v>0</v>
      </c>
      <c r="I33" s="113">
        <v>0</v>
      </c>
      <c r="J33" s="113">
        <v>0.3</v>
      </c>
      <c r="K33" s="113">
        <v>0.5</v>
      </c>
      <c r="L33" s="113">
        <v>0.2</v>
      </c>
      <c r="N33" s="244" t="str">
        <f t="shared" si="4"/>
        <v/>
      </c>
      <c r="O33" s="244" t="str">
        <f t="shared" si="5"/>
        <v/>
      </c>
      <c r="P33" s="244">
        <f t="shared" si="6"/>
        <v>0.90000000000000013</v>
      </c>
      <c r="Q33" s="244">
        <f t="shared" si="7"/>
        <v>0.22</v>
      </c>
      <c r="R33" s="244" t="str">
        <f t="shared" si="7"/>
        <v/>
      </c>
      <c r="S33" s="113"/>
    </row>
    <row r="34" spans="1:23" s="235" customFormat="1" x14ac:dyDescent="0.25">
      <c r="A34" s="14"/>
      <c r="B34" t="s">
        <v>602</v>
      </c>
      <c r="C34" t="s">
        <v>75</v>
      </c>
      <c r="D34" t="s">
        <v>75</v>
      </c>
      <c r="E34">
        <v>1</v>
      </c>
      <c r="F34">
        <v>0</v>
      </c>
      <c r="G34" t="s">
        <v>312</v>
      </c>
      <c r="H34" s="113">
        <v>0</v>
      </c>
      <c r="I34" s="113">
        <v>0</v>
      </c>
      <c r="J34" s="113">
        <v>1</v>
      </c>
      <c r="K34" s="113">
        <v>1</v>
      </c>
      <c r="L34" s="113">
        <v>1</v>
      </c>
      <c r="M34"/>
      <c r="N34" s="244" t="str">
        <f t="shared" si="4"/>
        <v/>
      </c>
      <c r="O34" s="244" t="str">
        <f t="shared" si="5"/>
        <v/>
      </c>
      <c r="P34" s="244">
        <f t="shared" si="6"/>
        <v>1</v>
      </c>
      <c r="Q34" s="244">
        <f t="shared" si="7"/>
        <v>0</v>
      </c>
      <c r="R34" s="244" t="str">
        <f t="shared" si="7"/>
        <v/>
      </c>
      <c r="S34" s="113"/>
      <c r="T34"/>
      <c r="U34"/>
      <c r="V34"/>
      <c r="W34"/>
    </row>
    <row r="35" spans="1:23" x14ac:dyDescent="0.25">
      <c r="A35" s="14"/>
      <c r="B35" t="s">
        <v>598</v>
      </c>
      <c r="C35" t="s">
        <v>75</v>
      </c>
      <c r="D35" t="s">
        <v>75</v>
      </c>
      <c r="E35">
        <v>1</v>
      </c>
      <c r="F35" t="s">
        <v>608</v>
      </c>
      <c r="G35" t="s">
        <v>608</v>
      </c>
      <c r="H35" s="113">
        <v>0</v>
      </c>
      <c r="I35" s="113">
        <v>0</v>
      </c>
      <c r="J35" s="113">
        <v>1</v>
      </c>
      <c r="K35" s="113">
        <v>0</v>
      </c>
      <c r="L35" s="113">
        <v>0</v>
      </c>
      <c r="N35" s="244" t="str">
        <f t="shared" si="4"/>
        <v/>
      </c>
      <c r="O35" s="244" t="str">
        <f t="shared" si="5"/>
        <v/>
      </c>
      <c r="P35" s="244">
        <f t="shared" si="6"/>
        <v>1</v>
      </c>
      <c r="Q35" s="244" t="str">
        <f t="shared" si="7"/>
        <v/>
      </c>
      <c r="R35" s="244" t="str">
        <f t="shared" si="7"/>
        <v/>
      </c>
      <c r="S35" s="113"/>
      <c r="T35" s="235"/>
      <c r="U35" s="235"/>
      <c r="V35" s="235"/>
      <c r="W35" s="235"/>
    </row>
    <row r="36" spans="1:23" x14ac:dyDescent="0.25">
      <c r="A36" s="14"/>
      <c r="B36" t="s">
        <v>666</v>
      </c>
      <c r="C36" t="s">
        <v>75</v>
      </c>
      <c r="D36">
        <v>1</v>
      </c>
      <c r="E36">
        <v>1</v>
      </c>
      <c r="F36">
        <v>1</v>
      </c>
      <c r="G36" t="s">
        <v>312</v>
      </c>
      <c r="H36" s="113">
        <v>0</v>
      </c>
      <c r="I36" s="113">
        <v>1</v>
      </c>
      <c r="J36" s="113">
        <v>1</v>
      </c>
      <c r="K36" s="113">
        <v>1</v>
      </c>
      <c r="L36" s="113">
        <v>1</v>
      </c>
      <c r="N36" s="244" t="str">
        <f t="shared" si="4"/>
        <v/>
      </c>
      <c r="O36" s="244">
        <f t="shared" si="5"/>
        <v>1</v>
      </c>
      <c r="P36" s="244">
        <f t="shared" si="6"/>
        <v>1</v>
      </c>
      <c r="Q36" s="244">
        <f t="shared" si="7"/>
        <v>1</v>
      </c>
      <c r="R36" s="244" t="str">
        <f t="shared" si="7"/>
        <v/>
      </c>
      <c r="S36" s="113"/>
    </row>
    <row r="37" spans="1:23" x14ac:dyDescent="0.25">
      <c r="A37" s="14"/>
      <c r="B37" t="s">
        <v>667</v>
      </c>
      <c r="C37">
        <v>0.9</v>
      </c>
      <c r="D37">
        <v>0.94569999999999999</v>
      </c>
      <c r="E37">
        <v>0.88</v>
      </c>
      <c r="F37">
        <v>0</v>
      </c>
      <c r="G37" t="s">
        <v>312</v>
      </c>
      <c r="H37" s="113">
        <v>0.88</v>
      </c>
      <c r="I37" s="113">
        <v>0.88</v>
      </c>
      <c r="J37" s="113">
        <v>0.88</v>
      </c>
      <c r="K37" s="113">
        <v>0.88</v>
      </c>
      <c r="L37" s="113">
        <v>0.88</v>
      </c>
      <c r="N37" s="244">
        <f t="shared" si="4"/>
        <v>1.0227272727272727</v>
      </c>
      <c r="O37" s="244">
        <f t="shared" si="5"/>
        <v>1.074659090909091</v>
      </c>
      <c r="P37" s="244">
        <f t="shared" si="6"/>
        <v>1</v>
      </c>
      <c r="Q37" s="244">
        <f t="shared" si="7"/>
        <v>0</v>
      </c>
      <c r="R37" s="244" t="str">
        <f t="shared" si="7"/>
        <v/>
      </c>
      <c r="S37" s="113"/>
    </row>
    <row r="38" spans="1:23" x14ac:dyDescent="0.25">
      <c r="A38" s="14"/>
      <c r="B38" t="s">
        <v>677</v>
      </c>
      <c r="C38" t="s">
        <v>312</v>
      </c>
      <c r="D38" t="s">
        <v>312</v>
      </c>
      <c r="E38">
        <v>1</v>
      </c>
      <c r="F38" t="s">
        <v>695</v>
      </c>
      <c r="G38" t="s">
        <v>695</v>
      </c>
      <c r="H38" s="113">
        <v>0</v>
      </c>
      <c r="I38" s="113">
        <v>0</v>
      </c>
      <c r="J38" s="113">
        <v>1</v>
      </c>
      <c r="K38" s="113">
        <v>1</v>
      </c>
      <c r="L38" s="113">
        <v>1</v>
      </c>
      <c r="N38" s="244" t="str">
        <f t="shared" si="4"/>
        <v/>
      </c>
      <c r="O38" s="244" t="str">
        <f t="shared" si="5"/>
        <v/>
      </c>
      <c r="P38" s="244">
        <f t="shared" si="6"/>
        <v>1</v>
      </c>
      <c r="Q38" s="244" t="str">
        <f t="shared" si="7"/>
        <v/>
      </c>
      <c r="R38" s="244" t="str">
        <f t="shared" si="7"/>
        <v/>
      </c>
      <c r="S38" s="113"/>
    </row>
    <row r="39" spans="1:23" x14ac:dyDescent="0.25">
      <c r="A39" s="14"/>
      <c r="B39" t="s">
        <v>694</v>
      </c>
      <c r="C39" t="s">
        <v>75</v>
      </c>
      <c r="D39" t="s">
        <v>75</v>
      </c>
      <c r="E39" t="s">
        <v>75</v>
      </c>
      <c r="F39">
        <v>0</v>
      </c>
      <c r="G39" t="s">
        <v>312</v>
      </c>
      <c r="H39" s="113">
        <v>0</v>
      </c>
      <c r="I39" s="113">
        <v>0</v>
      </c>
      <c r="J39" s="113">
        <v>0</v>
      </c>
      <c r="K39" s="113">
        <v>0.9</v>
      </c>
      <c r="L39" s="113">
        <v>0.9</v>
      </c>
      <c r="N39" s="244" t="str">
        <f t="shared" si="4"/>
        <v/>
      </c>
      <c r="O39" s="244" t="str">
        <f t="shared" si="5"/>
        <v/>
      </c>
      <c r="P39" s="244" t="str">
        <f t="shared" si="6"/>
        <v/>
      </c>
      <c r="Q39" s="244">
        <f t="shared" si="7"/>
        <v>0</v>
      </c>
      <c r="R39" s="244" t="str">
        <f t="shared" si="7"/>
        <v/>
      </c>
      <c r="S39" s="113"/>
    </row>
    <row r="40" spans="1:23" x14ac:dyDescent="0.25">
      <c r="A40" s="14"/>
      <c r="B40" t="s">
        <v>683</v>
      </c>
      <c r="C40" t="s">
        <v>75</v>
      </c>
      <c r="D40">
        <v>0.9</v>
      </c>
      <c r="E40">
        <v>0.84</v>
      </c>
      <c r="F40">
        <v>0</v>
      </c>
      <c r="G40" t="s">
        <v>312</v>
      </c>
      <c r="H40" s="113">
        <v>0</v>
      </c>
      <c r="I40" s="113">
        <v>0.8</v>
      </c>
      <c r="J40" s="113">
        <v>0.8</v>
      </c>
      <c r="K40" s="113">
        <v>0.8</v>
      </c>
      <c r="L40" s="113">
        <v>0.8</v>
      </c>
      <c r="N40" s="244" t="str">
        <f t="shared" si="4"/>
        <v/>
      </c>
      <c r="O40" s="244">
        <f t="shared" si="5"/>
        <v>1.125</v>
      </c>
      <c r="P40" s="244">
        <f t="shared" si="6"/>
        <v>1.0499999999999998</v>
      </c>
      <c r="Q40" s="244">
        <f t="shared" si="7"/>
        <v>0</v>
      </c>
      <c r="R40" s="244" t="str">
        <f t="shared" si="7"/>
        <v/>
      </c>
      <c r="S40" s="113"/>
    </row>
    <row r="41" spans="1:23" x14ac:dyDescent="0.25">
      <c r="A41" s="14"/>
      <c r="B41" t="s">
        <v>723</v>
      </c>
      <c r="C41" t="s">
        <v>75</v>
      </c>
      <c r="D41" t="s">
        <v>75</v>
      </c>
      <c r="E41" t="s">
        <v>75</v>
      </c>
      <c r="F41">
        <v>0</v>
      </c>
      <c r="G41" t="s">
        <v>312</v>
      </c>
      <c r="H41" s="113">
        <v>0</v>
      </c>
      <c r="I41" s="113">
        <v>0</v>
      </c>
      <c r="J41" s="113">
        <v>0</v>
      </c>
      <c r="K41" s="113">
        <v>0.9</v>
      </c>
      <c r="L41" s="113">
        <v>0.9</v>
      </c>
      <c r="N41" s="244" t="str">
        <f t="shared" si="4"/>
        <v/>
      </c>
      <c r="O41" s="244" t="str">
        <f t="shared" si="5"/>
        <v/>
      </c>
      <c r="P41" s="244" t="str">
        <f t="shared" si="6"/>
        <v/>
      </c>
      <c r="Q41" s="244">
        <f t="shared" si="7"/>
        <v>0</v>
      </c>
      <c r="R41" s="244" t="str">
        <f t="shared" si="7"/>
        <v/>
      </c>
      <c r="S41" s="113"/>
    </row>
    <row r="42" spans="1:23" x14ac:dyDescent="0.25">
      <c r="A42" s="14"/>
      <c r="B42" t="s">
        <v>725</v>
      </c>
      <c r="C42" t="s">
        <v>75</v>
      </c>
      <c r="D42" t="s">
        <v>75</v>
      </c>
      <c r="E42" t="s">
        <v>75</v>
      </c>
      <c r="F42">
        <v>1</v>
      </c>
      <c r="G42" t="s">
        <v>312</v>
      </c>
      <c r="H42" s="113">
        <v>0</v>
      </c>
      <c r="I42" s="113">
        <v>0</v>
      </c>
      <c r="J42" s="113">
        <v>0</v>
      </c>
      <c r="K42" s="113">
        <v>1.04</v>
      </c>
      <c r="L42" s="113">
        <v>1.04</v>
      </c>
      <c r="N42" s="244" t="str">
        <f t="shared" si="4"/>
        <v/>
      </c>
      <c r="O42" s="244" t="str">
        <f t="shared" si="5"/>
        <v/>
      </c>
      <c r="P42" s="244" t="str">
        <f t="shared" si="6"/>
        <v/>
      </c>
      <c r="Q42" s="244">
        <f t="shared" si="7"/>
        <v>0.96153846153846145</v>
      </c>
      <c r="R42" s="244" t="str">
        <f t="shared" si="7"/>
        <v/>
      </c>
      <c r="S42" s="113"/>
    </row>
    <row r="43" spans="1:23" x14ac:dyDescent="0.25">
      <c r="A43" s="14"/>
      <c r="B43" t="s">
        <v>932</v>
      </c>
      <c r="C43" t="s">
        <v>75</v>
      </c>
      <c r="D43" t="s">
        <v>75</v>
      </c>
      <c r="E43" t="s">
        <v>75</v>
      </c>
      <c r="F43">
        <v>0</v>
      </c>
      <c r="G43" t="s">
        <v>312</v>
      </c>
      <c r="H43" s="113">
        <v>0</v>
      </c>
      <c r="I43" s="113">
        <v>0</v>
      </c>
      <c r="J43" s="113">
        <v>0</v>
      </c>
      <c r="K43" s="113">
        <v>0</v>
      </c>
      <c r="L43" s="113">
        <v>0</v>
      </c>
      <c r="N43" s="244" t="str">
        <f t="shared" si="4"/>
        <v/>
      </c>
      <c r="O43" s="244" t="str">
        <f t="shared" si="5"/>
        <v/>
      </c>
      <c r="P43" s="244" t="str">
        <f t="shared" si="6"/>
        <v/>
      </c>
      <c r="Q43" s="244" t="str">
        <f t="shared" si="7"/>
        <v/>
      </c>
      <c r="R43" s="244" t="str">
        <f t="shared" si="7"/>
        <v/>
      </c>
      <c r="S43" s="113"/>
    </row>
    <row r="44" spans="1:23" x14ac:dyDescent="0.25">
      <c r="A44" s="14"/>
      <c r="B44" t="s">
        <v>724</v>
      </c>
      <c r="C44" t="s">
        <v>75</v>
      </c>
      <c r="D44" t="s">
        <v>75</v>
      </c>
      <c r="E44" t="s">
        <v>75</v>
      </c>
      <c r="F44">
        <v>0.15</v>
      </c>
      <c r="G44" t="s">
        <v>312</v>
      </c>
      <c r="H44" s="113">
        <v>0</v>
      </c>
      <c r="I44" s="113">
        <v>0</v>
      </c>
      <c r="J44" s="113">
        <v>0</v>
      </c>
      <c r="K44" s="113">
        <v>1</v>
      </c>
      <c r="L44" s="113">
        <v>0</v>
      </c>
      <c r="N44" s="244" t="str">
        <f t="shared" si="4"/>
        <v/>
      </c>
      <c r="O44" s="244" t="str">
        <f t="shared" si="5"/>
        <v/>
      </c>
      <c r="P44" s="244" t="str">
        <f t="shared" si="6"/>
        <v/>
      </c>
      <c r="Q44" s="244">
        <f t="shared" si="7"/>
        <v>0.15</v>
      </c>
      <c r="R44" s="244" t="str">
        <f t="shared" si="7"/>
        <v/>
      </c>
      <c r="S44" s="113"/>
    </row>
    <row r="45" spans="1:23" x14ac:dyDescent="0.25">
      <c r="A45" s="14"/>
      <c r="B45" t="s">
        <v>928</v>
      </c>
      <c r="C45" t="s">
        <v>75</v>
      </c>
      <c r="D45" t="s">
        <v>75</v>
      </c>
      <c r="E45" t="s">
        <v>75</v>
      </c>
      <c r="F45">
        <v>0.55800000000000005</v>
      </c>
      <c r="G45" t="s">
        <v>312</v>
      </c>
      <c r="H45" s="113">
        <v>0</v>
      </c>
      <c r="I45" s="113">
        <v>0</v>
      </c>
      <c r="J45" s="113">
        <v>0</v>
      </c>
      <c r="K45" s="113">
        <v>1</v>
      </c>
      <c r="L45" s="113">
        <v>1</v>
      </c>
      <c r="N45" s="244" t="str">
        <f t="shared" si="4"/>
        <v/>
      </c>
      <c r="O45" s="244" t="str">
        <f t="shared" si="5"/>
        <v/>
      </c>
      <c r="P45" s="244" t="str">
        <f t="shared" si="6"/>
        <v/>
      </c>
      <c r="Q45" s="244">
        <f t="shared" si="7"/>
        <v>0.55800000000000005</v>
      </c>
      <c r="R45" s="244" t="str">
        <f t="shared" si="7"/>
        <v/>
      </c>
      <c r="S45" s="113"/>
    </row>
    <row r="46" spans="1:23" x14ac:dyDescent="0.25">
      <c r="A46" s="14"/>
      <c r="B46" t="s">
        <v>747</v>
      </c>
      <c r="C46" t="s">
        <v>75</v>
      </c>
      <c r="D46" t="s">
        <v>75</v>
      </c>
      <c r="E46" t="s">
        <v>75</v>
      </c>
      <c r="F46">
        <v>1</v>
      </c>
      <c r="G46" t="s">
        <v>312</v>
      </c>
      <c r="H46" s="113">
        <v>0</v>
      </c>
      <c r="I46" s="113">
        <v>0</v>
      </c>
      <c r="J46" s="113">
        <v>0</v>
      </c>
      <c r="K46" s="113">
        <v>1</v>
      </c>
      <c r="L46" s="113">
        <v>1</v>
      </c>
      <c r="N46" s="244" t="str">
        <f t="shared" si="4"/>
        <v/>
      </c>
      <c r="O46" s="244" t="str">
        <f t="shared" si="5"/>
        <v/>
      </c>
      <c r="P46" s="244" t="str">
        <f t="shared" si="6"/>
        <v/>
      </c>
      <c r="Q46" s="244">
        <f t="shared" si="7"/>
        <v>1</v>
      </c>
      <c r="R46" s="244" t="str">
        <f t="shared" si="7"/>
        <v/>
      </c>
      <c r="S46" s="113"/>
    </row>
    <row r="47" spans="1:23" x14ac:dyDescent="0.25">
      <c r="A47" s="14"/>
      <c r="B47" t="s">
        <v>781</v>
      </c>
      <c r="C47" t="s">
        <v>75</v>
      </c>
      <c r="D47" t="s">
        <v>75</v>
      </c>
      <c r="E47" t="s">
        <v>75</v>
      </c>
      <c r="F47">
        <v>0</v>
      </c>
      <c r="G47" t="s">
        <v>312</v>
      </c>
      <c r="H47" s="113">
        <v>0</v>
      </c>
      <c r="I47" s="113">
        <v>0</v>
      </c>
      <c r="J47" s="113">
        <v>0</v>
      </c>
      <c r="K47" s="113">
        <v>6</v>
      </c>
      <c r="L47" s="113">
        <v>6</v>
      </c>
      <c r="N47" s="244" t="str">
        <f t="shared" si="4"/>
        <v/>
      </c>
      <c r="O47" s="244" t="str">
        <f t="shared" si="5"/>
        <v/>
      </c>
      <c r="P47" s="244" t="str">
        <f t="shared" si="6"/>
        <v/>
      </c>
      <c r="Q47" s="244">
        <f t="shared" si="7"/>
        <v>0</v>
      </c>
      <c r="R47" s="244" t="str">
        <f t="shared" si="7"/>
        <v/>
      </c>
      <c r="S47" s="113"/>
    </row>
    <row r="48" spans="1:23" x14ac:dyDescent="0.25">
      <c r="A48" s="14"/>
      <c r="B48" t="s">
        <v>775</v>
      </c>
      <c r="C48" t="s">
        <v>75</v>
      </c>
      <c r="D48" t="s">
        <v>75</v>
      </c>
      <c r="E48" t="s">
        <v>75</v>
      </c>
      <c r="F48">
        <v>0.25</v>
      </c>
      <c r="G48" t="s">
        <v>312</v>
      </c>
      <c r="H48" s="113">
        <v>0</v>
      </c>
      <c r="I48" s="113">
        <v>0</v>
      </c>
      <c r="J48" s="113">
        <v>0</v>
      </c>
      <c r="K48" s="113">
        <v>1</v>
      </c>
      <c r="L48" s="113">
        <v>1</v>
      </c>
      <c r="N48" s="244" t="str">
        <f t="shared" si="4"/>
        <v/>
      </c>
      <c r="O48" s="244" t="str">
        <f t="shared" si="5"/>
        <v/>
      </c>
      <c r="P48" s="244" t="str">
        <f t="shared" si="6"/>
        <v/>
      </c>
      <c r="Q48" s="244">
        <f t="shared" si="7"/>
        <v>0.25</v>
      </c>
      <c r="R48" s="244" t="str">
        <f t="shared" si="7"/>
        <v/>
      </c>
      <c r="S48" s="113"/>
    </row>
    <row r="49" spans="1:23" x14ac:dyDescent="0.25">
      <c r="A49" s="14"/>
      <c r="B49" t="s">
        <v>841</v>
      </c>
      <c r="C49" t="s">
        <v>75</v>
      </c>
      <c r="D49" t="s">
        <v>75</v>
      </c>
      <c r="E49" t="s">
        <v>75</v>
      </c>
      <c r="F49">
        <v>0.25</v>
      </c>
      <c r="G49" t="s">
        <v>312</v>
      </c>
      <c r="H49" s="113">
        <v>0</v>
      </c>
      <c r="I49" s="113">
        <v>0</v>
      </c>
      <c r="J49" s="113">
        <v>0</v>
      </c>
      <c r="K49" s="113">
        <v>1</v>
      </c>
      <c r="L49" s="113">
        <v>0</v>
      </c>
      <c r="N49" s="244" t="str">
        <f t="shared" si="4"/>
        <v/>
      </c>
      <c r="O49" s="244" t="str">
        <f t="shared" si="5"/>
        <v/>
      </c>
      <c r="P49" s="244" t="str">
        <f t="shared" si="6"/>
        <v/>
      </c>
      <c r="Q49" s="244">
        <f t="shared" si="7"/>
        <v>0.25</v>
      </c>
      <c r="R49" s="244" t="str">
        <f t="shared" si="7"/>
        <v/>
      </c>
      <c r="S49" s="113"/>
    </row>
    <row r="50" spans="1:23" s="235" customFormat="1" x14ac:dyDescent="0.25">
      <c r="A50" s="238" t="s">
        <v>475</v>
      </c>
      <c r="B50" s="238"/>
      <c r="C50" s="238"/>
      <c r="D50" s="238"/>
      <c r="E50" s="238"/>
      <c r="F50" s="238"/>
      <c r="G50" s="238"/>
      <c r="H50" s="239">
        <v>23</v>
      </c>
      <c r="I50" s="239">
        <v>22.7</v>
      </c>
      <c r="J50" s="239">
        <v>22.5</v>
      </c>
      <c r="K50" s="239">
        <v>22.3</v>
      </c>
      <c r="L50" s="239">
        <v>22</v>
      </c>
      <c r="M50"/>
      <c r="N50" s="247">
        <f>IFERROR(AVERAGEIF(N14:N49,"&gt;0"),"")</f>
        <v>0.6187252964426877</v>
      </c>
      <c r="O50" s="247">
        <f>IFERROR(AVERAGEIF(O14:O49,"&gt;0"),"")</f>
        <v>1.0114208288172952</v>
      </c>
      <c r="P50" s="247">
        <f>IFERROR(AVERAGEIF(P14:P49,"&gt;0"),"")</f>
        <v>0.98409147503786287</v>
      </c>
      <c r="Q50" s="247">
        <f>IFERROR(AVERAGEIF(Q14:Q49,"&gt;0"),"")</f>
        <v>0.51017152207754701</v>
      </c>
      <c r="R50" s="247" t="str">
        <f>IFERROR(AVERAGEIF(R14:R49,"&gt;0"),"")</f>
        <v/>
      </c>
      <c r="S50" s="113"/>
      <c r="T50"/>
      <c r="U50"/>
      <c r="V50"/>
      <c r="W50"/>
    </row>
    <row r="51" spans="1:23" ht="30" x14ac:dyDescent="0.25">
      <c r="A51" s="14" t="s">
        <v>77</v>
      </c>
      <c r="B51" t="s">
        <v>76</v>
      </c>
      <c r="C51">
        <v>2</v>
      </c>
      <c r="D51">
        <v>5</v>
      </c>
      <c r="E51">
        <v>6</v>
      </c>
      <c r="F51">
        <v>0</v>
      </c>
      <c r="G51" t="s">
        <v>312</v>
      </c>
      <c r="H51" s="113">
        <v>2</v>
      </c>
      <c r="I51" s="113">
        <v>5</v>
      </c>
      <c r="J51" s="113">
        <v>6</v>
      </c>
      <c r="K51" s="113">
        <v>6</v>
      </c>
      <c r="L51" s="113">
        <v>1</v>
      </c>
      <c r="N51" s="244">
        <f>IFERROR((C51/H51),"")</f>
        <v>1</v>
      </c>
      <c r="O51" s="244">
        <f t="shared" ref="O51:R65" si="8">IFERROR((D51/I51),"")</f>
        <v>1</v>
      </c>
      <c r="P51" s="244">
        <f t="shared" si="8"/>
        <v>1</v>
      </c>
      <c r="Q51" s="244">
        <f t="shared" si="8"/>
        <v>0</v>
      </c>
      <c r="R51" s="244" t="str">
        <f t="shared" si="8"/>
        <v/>
      </c>
      <c r="S51" s="113"/>
      <c r="T51" s="235"/>
      <c r="U51" s="235"/>
      <c r="V51" s="235"/>
      <c r="W51" s="235"/>
    </row>
    <row r="52" spans="1:23" x14ac:dyDescent="0.25">
      <c r="A52" s="14"/>
      <c r="B52" t="s">
        <v>84</v>
      </c>
      <c r="C52">
        <v>4</v>
      </c>
      <c r="D52">
        <v>14</v>
      </c>
      <c r="E52">
        <v>12</v>
      </c>
      <c r="F52">
        <v>0</v>
      </c>
      <c r="G52" t="s">
        <v>312</v>
      </c>
      <c r="H52" s="113">
        <v>4</v>
      </c>
      <c r="I52" s="113">
        <v>14</v>
      </c>
      <c r="J52" s="113">
        <v>10</v>
      </c>
      <c r="K52" s="113">
        <v>13</v>
      </c>
      <c r="L52" s="113">
        <v>5</v>
      </c>
      <c r="N52" s="244">
        <f t="shared" ref="N52:N65" si="9">IFERROR((C52/H52),"")</f>
        <v>1</v>
      </c>
      <c r="O52" s="244">
        <f t="shared" si="8"/>
        <v>1</v>
      </c>
      <c r="P52" s="244">
        <f t="shared" si="8"/>
        <v>1.2</v>
      </c>
      <c r="Q52" s="244">
        <f t="shared" si="8"/>
        <v>0</v>
      </c>
      <c r="R52" s="244" t="str">
        <f t="shared" si="8"/>
        <v/>
      </c>
      <c r="S52" s="113"/>
    </row>
    <row r="53" spans="1:23" x14ac:dyDescent="0.25">
      <c r="A53" s="14"/>
      <c r="B53" t="s">
        <v>90</v>
      </c>
      <c r="C53">
        <v>0.87</v>
      </c>
      <c r="D53">
        <v>0.91300000000000003</v>
      </c>
      <c r="E53">
        <v>0.92</v>
      </c>
      <c r="F53">
        <v>0</v>
      </c>
      <c r="G53" t="s">
        <v>312</v>
      </c>
      <c r="H53" s="113">
        <v>0.86</v>
      </c>
      <c r="I53" s="113">
        <v>0.86099999999999999</v>
      </c>
      <c r="J53" s="113">
        <v>0.86499999999999999</v>
      </c>
      <c r="K53" s="113">
        <v>0.86699999999999999</v>
      </c>
      <c r="L53" s="113">
        <v>0.87</v>
      </c>
      <c r="N53" s="244">
        <f t="shared" si="9"/>
        <v>1.0116279069767442</v>
      </c>
      <c r="O53" s="244">
        <f t="shared" si="8"/>
        <v>1.0603948896631823</v>
      </c>
      <c r="P53" s="244">
        <f t="shared" si="8"/>
        <v>1.0635838150289019</v>
      </c>
      <c r="Q53" s="244">
        <f t="shared" si="8"/>
        <v>0</v>
      </c>
      <c r="R53" s="244" t="str">
        <f t="shared" si="8"/>
        <v/>
      </c>
      <c r="S53" s="113"/>
    </row>
    <row r="54" spans="1:23" x14ac:dyDescent="0.25">
      <c r="A54" s="14"/>
      <c r="B54" t="s">
        <v>94</v>
      </c>
      <c r="C54">
        <v>0</v>
      </c>
      <c r="D54">
        <v>2426</v>
      </c>
      <c r="E54">
        <v>5990</v>
      </c>
      <c r="F54">
        <v>584</v>
      </c>
      <c r="G54" t="s">
        <v>312</v>
      </c>
      <c r="H54" s="113">
        <v>0</v>
      </c>
      <c r="I54" s="113">
        <v>2000</v>
      </c>
      <c r="J54" s="113">
        <v>4000</v>
      </c>
      <c r="K54" s="113">
        <v>4000</v>
      </c>
      <c r="L54" s="113">
        <v>2000</v>
      </c>
      <c r="N54" s="244" t="str">
        <f t="shared" si="9"/>
        <v/>
      </c>
      <c r="O54" s="244">
        <f t="shared" si="8"/>
        <v>1.2130000000000001</v>
      </c>
      <c r="P54" s="244">
        <f t="shared" si="8"/>
        <v>1.4975000000000001</v>
      </c>
      <c r="Q54" s="244">
        <f t="shared" si="8"/>
        <v>0.14599999999999999</v>
      </c>
      <c r="R54" s="244" t="str">
        <f t="shared" si="8"/>
        <v/>
      </c>
      <c r="S54" s="113"/>
    </row>
    <row r="55" spans="1:23" x14ac:dyDescent="0.25">
      <c r="A55" s="14"/>
      <c r="B55" t="s">
        <v>95</v>
      </c>
      <c r="C55">
        <v>1</v>
      </c>
      <c r="D55">
        <v>1</v>
      </c>
      <c r="E55">
        <v>2</v>
      </c>
      <c r="F55">
        <v>0.05</v>
      </c>
      <c r="G55" t="s">
        <v>312</v>
      </c>
      <c r="H55" s="113">
        <v>1</v>
      </c>
      <c r="I55" s="113">
        <v>1</v>
      </c>
      <c r="J55" s="113">
        <v>2</v>
      </c>
      <c r="K55" s="113">
        <v>1</v>
      </c>
      <c r="L55" s="113">
        <v>0</v>
      </c>
      <c r="N55" s="244">
        <f t="shared" si="9"/>
        <v>1</v>
      </c>
      <c r="O55" s="244">
        <f t="shared" si="8"/>
        <v>1</v>
      </c>
      <c r="P55" s="244">
        <f t="shared" si="8"/>
        <v>1</v>
      </c>
      <c r="Q55" s="244">
        <f t="shared" si="8"/>
        <v>0.05</v>
      </c>
      <c r="R55" s="244" t="str">
        <f t="shared" si="8"/>
        <v/>
      </c>
      <c r="S55" s="113"/>
    </row>
    <row r="56" spans="1:23" x14ac:dyDescent="0.25">
      <c r="A56" s="14"/>
      <c r="B56" t="s">
        <v>297</v>
      </c>
      <c r="C56" t="s">
        <v>75</v>
      </c>
      <c r="D56">
        <v>0.3</v>
      </c>
      <c r="E56">
        <v>0.6</v>
      </c>
      <c r="F56">
        <v>1</v>
      </c>
      <c r="G56" t="s">
        <v>312</v>
      </c>
      <c r="H56" s="113">
        <v>0</v>
      </c>
      <c r="I56" s="113">
        <v>0.3</v>
      </c>
      <c r="J56" s="113">
        <v>0.6</v>
      </c>
      <c r="K56" s="113">
        <v>1</v>
      </c>
      <c r="L56" s="113">
        <v>0</v>
      </c>
      <c r="N56" s="244" t="str">
        <f t="shared" si="9"/>
        <v/>
      </c>
      <c r="O56" s="244">
        <f t="shared" si="8"/>
        <v>1</v>
      </c>
      <c r="P56" s="244">
        <f t="shared" si="8"/>
        <v>1</v>
      </c>
      <c r="Q56" s="244">
        <f t="shared" si="8"/>
        <v>1</v>
      </c>
      <c r="R56" s="244" t="str">
        <f t="shared" si="8"/>
        <v/>
      </c>
      <c r="S56" s="113"/>
    </row>
    <row r="57" spans="1:23" x14ac:dyDescent="0.25">
      <c r="A57" s="14"/>
      <c r="B57" t="s">
        <v>415</v>
      </c>
      <c r="C57" t="s">
        <v>75</v>
      </c>
      <c r="D57">
        <v>7</v>
      </c>
      <c r="E57">
        <v>2</v>
      </c>
      <c r="F57">
        <v>0</v>
      </c>
      <c r="G57" t="s">
        <v>312</v>
      </c>
      <c r="H57" s="113">
        <v>0</v>
      </c>
      <c r="I57" s="113">
        <v>2</v>
      </c>
      <c r="J57" s="113">
        <v>2</v>
      </c>
      <c r="K57" s="113">
        <v>2</v>
      </c>
      <c r="L57" s="113">
        <v>2</v>
      </c>
      <c r="N57" s="244" t="str">
        <f t="shared" si="9"/>
        <v/>
      </c>
      <c r="O57" s="244">
        <f t="shared" si="8"/>
        <v>3.5</v>
      </c>
      <c r="P57" s="244">
        <f t="shared" si="8"/>
        <v>1</v>
      </c>
      <c r="Q57" s="244">
        <f t="shared" si="8"/>
        <v>0</v>
      </c>
      <c r="R57" s="244" t="str">
        <f t="shared" si="8"/>
        <v/>
      </c>
      <c r="S57" s="113"/>
    </row>
    <row r="58" spans="1:23" x14ac:dyDescent="0.25">
      <c r="A58" s="14"/>
      <c r="B58" t="s">
        <v>310</v>
      </c>
      <c r="C58">
        <v>0.89</v>
      </c>
      <c r="D58">
        <v>0.87270000000000003</v>
      </c>
      <c r="E58">
        <v>0.83689999999999998</v>
      </c>
      <c r="F58">
        <v>0.83340000000000003</v>
      </c>
      <c r="G58" t="s">
        <v>312</v>
      </c>
      <c r="H58" s="113">
        <v>0.82</v>
      </c>
      <c r="I58" s="113">
        <v>0.82</v>
      </c>
      <c r="J58" s="113">
        <v>0.82</v>
      </c>
      <c r="K58" s="113">
        <v>0.82</v>
      </c>
      <c r="L58" s="113">
        <v>0.82</v>
      </c>
      <c r="N58" s="244">
        <f t="shared" si="9"/>
        <v>1.0853658536585367</v>
      </c>
      <c r="O58" s="244">
        <f t="shared" si="8"/>
        <v>1.064268292682927</v>
      </c>
      <c r="P58" s="244">
        <f t="shared" si="8"/>
        <v>1.0206097560975611</v>
      </c>
      <c r="Q58" s="244">
        <f t="shared" si="8"/>
        <v>1.0163414634146342</v>
      </c>
      <c r="R58" s="244" t="str">
        <f t="shared" si="8"/>
        <v/>
      </c>
      <c r="S58" s="113"/>
    </row>
    <row r="59" spans="1:23" x14ac:dyDescent="0.25">
      <c r="A59" s="14"/>
      <c r="B59" t="s">
        <v>353</v>
      </c>
      <c r="C59" t="s">
        <v>75</v>
      </c>
      <c r="D59">
        <v>9</v>
      </c>
      <c r="E59">
        <v>17</v>
      </c>
      <c r="F59">
        <v>0</v>
      </c>
      <c r="G59" t="s">
        <v>312</v>
      </c>
      <c r="H59" s="113">
        <v>0</v>
      </c>
      <c r="I59" s="113">
        <v>8</v>
      </c>
      <c r="J59" s="113">
        <v>8</v>
      </c>
      <c r="K59" s="113">
        <v>4</v>
      </c>
      <c r="L59" s="113">
        <v>8</v>
      </c>
      <c r="N59" s="244" t="str">
        <f t="shared" si="9"/>
        <v/>
      </c>
      <c r="O59" s="244">
        <f t="shared" si="8"/>
        <v>1.125</v>
      </c>
      <c r="P59" s="244">
        <f t="shared" si="8"/>
        <v>2.125</v>
      </c>
      <c r="Q59" s="244">
        <f t="shared" si="8"/>
        <v>0</v>
      </c>
      <c r="R59" s="244" t="str">
        <f t="shared" si="8"/>
        <v/>
      </c>
      <c r="S59" s="113"/>
    </row>
    <row r="60" spans="1:23" x14ac:dyDescent="0.25">
      <c r="A60" s="14"/>
      <c r="B60" t="s">
        <v>425</v>
      </c>
      <c r="C60" t="s">
        <v>75</v>
      </c>
      <c r="D60">
        <v>1</v>
      </c>
      <c r="E60">
        <v>1</v>
      </c>
      <c r="F60">
        <v>0.25</v>
      </c>
      <c r="G60" t="s">
        <v>312</v>
      </c>
      <c r="H60" s="113">
        <v>0</v>
      </c>
      <c r="I60" s="113">
        <v>1</v>
      </c>
      <c r="J60" s="113">
        <v>1</v>
      </c>
      <c r="K60" s="113">
        <v>1</v>
      </c>
      <c r="L60" s="113">
        <v>1</v>
      </c>
      <c r="N60" s="244" t="str">
        <f t="shared" si="9"/>
        <v/>
      </c>
      <c r="O60" s="244">
        <f t="shared" si="8"/>
        <v>1</v>
      </c>
      <c r="P60" s="244">
        <f t="shared" si="8"/>
        <v>1</v>
      </c>
      <c r="Q60" s="244">
        <f t="shared" si="8"/>
        <v>0.25</v>
      </c>
      <c r="R60" s="244" t="str">
        <f t="shared" si="8"/>
        <v/>
      </c>
      <c r="S60" s="113"/>
    </row>
    <row r="61" spans="1:23" x14ac:dyDescent="0.25">
      <c r="A61" s="14"/>
      <c r="B61" t="s">
        <v>428</v>
      </c>
      <c r="C61" t="s">
        <v>75</v>
      </c>
      <c r="D61">
        <v>1</v>
      </c>
      <c r="E61">
        <v>1</v>
      </c>
      <c r="F61">
        <v>0</v>
      </c>
      <c r="G61" t="s">
        <v>312</v>
      </c>
      <c r="H61" s="113">
        <v>0</v>
      </c>
      <c r="I61" s="113">
        <v>1</v>
      </c>
      <c r="J61" s="113">
        <v>1</v>
      </c>
      <c r="K61" s="113">
        <v>1</v>
      </c>
      <c r="L61" s="113">
        <v>1</v>
      </c>
      <c r="N61" s="244" t="str">
        <f t="shared" si="9"/>
        <v/>
      </c>
      <c r="O61" s="244">
        <f t="shared" si="8"/>
        <v>1</v>
      </c>
      <c r="P61" s="244">
        <f t="shared" si="8"/>
        <v>1</v>
      </c>
      <c r="Q61" s="244">
        <f t="shared" si="8"/>
        <v>0</v>
      </c>
      <c r="R61" s="244" t="str">
        <f t="shared" si="8"/>
        <v/>
      </c>
      <c r="S61" s="113"/>
    </row>
    <row r="62" spans="1:23" x14ac:dyDescent="0.25">
      <c r="A62" s="14"/>
      <c r="B62" t="s">
        <v>613</v>
      </c>
      <c r="C62" t="s">
        <v>75</v>
      </c>
      <c r="D62" t="s">
        <v>75</v>
      </c>
      <c r="E62">
        <v>1</v>
      </c>
      <c r="F62">
        <v>0</v>
      </c>
      <c r="G62" t="s">
        <v>312</v>
      </c>
      <c r="H62" s="113">
        <v>0</v>
      </c>
      <c r="I62" s="113">
        <v>0</v>
      </c>
      <c r="J62" s="113">
        <v>1</v>
      </c>
      <c r="K62" s="113">
        <v>1</v>
      </c>
      <c r="L62" s="113">
        <v>0</v>
      </c>
      <c r="N62" s="244" t="str">
        <f t="shared" si="9"/>
        <v/>
      </c>
      <c r="O62" s="244" t="str">
        <f t="shared" si="8"/>
        <v/>
      </c>
      <c r="P62" s="244">
        <f t="shared" si="8"/>
        <v>1</v>
      </c>
      <c r="Q62" s="244">
        <f t="shared" si="8"/>
        <v>0</v>
      </c>
      <c r="R62" s="244" t="str">
        <f t="shared" si="8"/>
        <v/>
      </c>
      <c r="S62" s="113"/>
    </row>
    <row r="63" spans="1:23" x14ac:dyDescent="0.25">
      <c r="A63" s="14"/>
      <c r="B63" t="s">
        <v>604</v>
      </c>
      <c r="C63" t="s">
        <v>75</v>
      </c>
      <c r="D63">
        <v>0.25</v>
      </c>
      <c r="E63">
        <v>0.75</v>
      </c>
      <c r="F63">
        <v>0</v>
      </c>
      <c r="G63" t="s">
        <v>312</v>
      </c>
      <c r="H63" s="113">
        <v>0</v>
      </c>
      <c r="I63" s="113">
        <v>0.25</v>
      </c>
      <c r="J63" s="113">
        <v>0.75</v>
      </c>
      <c r="K63" s="113">
        <v>0.9</v>
      </c>
      <c r="L63" s="113">
        <v>1</v>
      </c>
      <c r="N63" s="244" t="str">
        <f t="shared" si="9"/>
        <v/>
      </c>
      <c r="O63" s="244">
        <f t="shared" si="8"/>
        <v>1</v>
      </c>
      <c r="P63" s="244">
        <f t="shared" si="8"/>
        <v>1</v>
      </c>
      <c r="Q63" s="244">
        <f t="shared" si="8"/>
        <v>0</v>
      </c>
      <c r="R63" s="244" t="str">
        <f t="shared" si="8"/>
        <v/>
      </c>
      <c r="S63" s="113"/>
    </row>
    <row r="64" spans="1:23" x14ac:dyDescent="0.25">
      <c r="A64" s="14"/>
      <c r="B64" t="s">
        <v>607</v>
      </c>
      <c r="C64">
        <v>0</v>
      </c>
      <c r="D64">
        <v>0</v>
      </c>
      <c r="E64">
        <v>0.3</v>
      </c>
      <c r="F64">
        <v>0.1</v>
      </c>
      <c r="G64" t="s">
        <v>312</v>
      </c>
      <c r="H64" s="113">
        <v>0</v>
      </c>
      <c r="I64" s="113">
        <v>0</v>
      </c>
      <c r="J64" s="113">
        <v>0.3</v>
      </c>
      <c r="K64" s="113">
        <v>0.5</v>
      </c>
      <c r="L64" s="113">
        <v>0.2</v>
      </c>
      <c r="N64" s="244" t="str">
        <f t="shared" si="9"/>
        <v/>
      </c>
      <c r="O64" s="244" t="str">
        <f t="shared" si="8"/>
        <v/>
      </c>
      <c r="P64" s="244">
        <f t="shared" si="8"/>
        <v>1</v>
      </c>
      <c r="Q64" s="244">
        <f t="shared" si="8"/>
        <v>0.2</v>
      </c>
      <c r="R64" s="244" t="str">
        <f t="shared" si="8"/>
        <v/>
      </c>
      <c r="S64" s="113"/>
    </row>
    <row r="65" spans="1:19" x14ac:dyDescent="0.25">
      <c r="A65" s="14"/>
      <c r="B65" t="s">
        <v>839</v>
      </c>
      <c r="C65" t="s">
        <v>75</v>
      </c>
      <c r="D65">
        <v>1</v>
      </c>
      <c r="E65">
        <v>1</v>
      </c>
      <c r="F65">
        <v>0.2</v>
      </c>
      <c r="G65" t="s">
        <v>312</v>
      </c>
      <c r="H65" s="113">
        <v>0</v>
      </c>
      <c r="I65" s="113">
        <v>1</v>
      </c>
      <c r="J65" s="113">
        <v>1</v>
      </c>
      <c r="K65" s="113">
        <v>1</v>
      </c>
      <c r="L65" s="113">
        <v>1</v>
      </c>
      <c r="N65" s="244" t="str">
        <f t="shared" si="9"/>
        <v/>
      </c>
      <c r="O65" s="244">
        <f t="shared" si="8"/>
        <v>1</v>
      </c>
      <c r="P65" s="244">
        <f t="shared" si="8"/>
        <v>1</v>
      </c>
      <c r="Q65" s="244">
        <f t="shared" si="8"/>
        <v>0.2</v>
      </c>
      <c r="R65" s="244" t="str">
        <f t="shared" si="8"/>
        <v/>
      </c>
      <c r="S65" s="113"/>
    </row>
    <row r="66" spans="1:19" x14ac:dyDescent="0.25">
      <c r="A66" s="238" t="s">
        <v>476</v>
      </c>
      <c r="B66" s="238"/>
      <c r="C66" s="238"/>
      <c r="D66" s="238"/>
      <c r="E66" s="238"/>
      <c r="F66" s="238"/>
      <c r="G66" s="238"/>
      <c r="H66" s="239">
        <v>4</v>
      </c>
      <c r="I66" s="239">
        <v>2000</v>
      </c>
      <c r="J66" s="239">
        <v>4000</v>
      </c>
      <c r="K66" s="239">
        <v>4000</v>
      </c>
      <c r="L66" s="239">
        <v>2000</v>
      </c>
      <c r="N66" s="247">
        <f>IFERROR(AVERAGEIF(N51:N65,"&gt;0"),"")</f>
        <v>1.019398752127056</v>
      </c>
      <c r="O66" s="247">
        <f>IFERROR(AVERAGEIF(O51:O65,"&gt;0"),"")</f>
        <v>1.2278971678727777</v>
      </c>
      <c r="P66" s="247">
        <f>IFERROR(AVERAGEIF(P51:P65,"&gt;0"),"")</f>
        <v>1.1271129047417643</v>
      </c>
      <c r="Q66" s="247">
        <f>IFERROR(AVERAGEIF(Q51:Q65,"&gt;0"),"")</f>
        <v>0.4089059233449478</v>
      </c>
      <c r="R66" s="247" t="str">
        <f>IFERROR(AVERAGEIF(R51:R65,"&gt;0"),"")</f>
        <v/>
      </c>
      <c r="S66" s="113"/>
    </row>
    <row r="67" spans="1:19" ht="30" x14ac:dyDescent="0.25">
      <c r="A67" s="14" t="s">
        <v>89</v>
      </c>
      <c r="B67" t="s">
        <v>88</v>
      </c>
      <c r="C67">
        <v>402</v>
      </c>
      <c r="D67">
        <v>663</v>
      </c>
      <c r="E67">
        <v>819</v>
      </c>
      <c r="F67">
        <v>0</v>
      </c>
      <c r="G67" t="s">
        <v>312</v>
      </c>
      <c r="H67" s="113">
        <v>400</v>
      </c>
      <c r="I67" s="113">
        <v>600</v>
      </c>
      <c r="J67" s="113">
        <v>800</v>
      </c>
      <c r="K67" s="113">
        <v>800</v>
      </c>
      <c r="L67" s="113">
        <v>400</v>
      </c>
      <c r="N67" s="244">
        <f>IFERROR((C67/H67),"")</f>
        <v>1.0049999999999999</v>
      </c>
      <c r="O67" s="244">
        <f t="shared" ref="O67:R71" si="10">IFERROR((D67/I67),"")</f>
        <v>1.105</v>
      </c>
      <c r="P67" s="244">
        <f t="shared" si="10"/>
        <v>1.0237499999999999</v>
      </c>
      <c r="Q67" s="244">
        <f t="shared" si="10"/>
        <v>0</v>
      </c>
      <c r="R67" s="244" t="str">
        <f t="shared" si="10"/>
        <v/>
      </c>
      <c r="S67"/>
    </row>
    <row r="68" spans="1:19" x14ac:dyDescent="0.25">
      <c r="A68" s="14"/>
      <c r="B68" t="s">
        <v>91</v>
      </c>
      <c r="C68">
        <v>0</v>
      </c>
      <c r="D68">
        <v>2</v>
      </c>
      <c r="E68">
        <v>2</v>
      </c>
      <c r="F68">
        <v>0</v>
      </c>
      <c r="G68" t="s">
        <v>312</v>
      </c>
      <c r="H68" s="113">
        <v>0</v>
      </c>
      <c r="I68" s="113">
        <v>2</v>
      </c>
      <c r="J68" s="113">
        <v>2</v>
      </c>
      <c r="K68" s="113">
        <v>2</v>
      </c>
      <c r="L68" s="113">
        <v>2</v>
      </c>
      <c r="N68" s="244" t="str">
        <f>IFERROR((C68/H68),"")</f>
        <v/>
      </c>
      <c r="O68" s="244">
        <f t="shared" si="10"/>
        <v>1</v>
      </c>
      <c r="P68" s="244">
        <f t="shared" si="10"/>
        <v>1</v>
      </c>
      <c r="Q68" s="244">
        <f t="shared" si="10"/>
        <v>0</v>
      </c>
      <c r="R68" s="244" t="str">
        <f t="shared" si="10"/>
        <v/>
      </c>
      <c r="S68"/>
    </row>
    <row r="69" spans="1:19" x14ac:dyDescent="0.25">
      <c r="A69" s="14"/>
      <c r="B69" t="s">
        <v>305</v>
      </c>
      <c r="C69" t="s">
        <v>75</v>
      </c>
      <c r="D69">
        <v>1</v>
      </c>
      <c r="E69" t="s">
        <v>608</v>
      </c>
      <c r="F69" t="s">
        <v>608</v>
      </c>
      <c r="G69" t="s">
        <v>608</v>
      </c>
      <c r="H69" s="113">
        <v>0</v>
      </c>
      <c r="I69" s="113">
        <v>1</v>
      </c>
      <c r="J69" s="113">
        <v>0</v>
      </c>
      <c r="K69" s="113">
        <v>0</v>
      </c>
      <c r="L69" s="113">
        <v>0</v>
      </c>
      <c r="N69" s="244" t="str">
        <f>IFERROR((C69/H69),"")</f>
        <v/>
      </c>
      <c r="O69" s="244">
        <f t="shared" si="10"/>
        <v>1</v>
      </c>
      <c r="P69" s="244" t="str">
        <f t="shared" si="10"/>
        <v/>
      </c>
      <c r="Q69" s="244" t="str">
        <f t="shared" si="10"/>
        <v/>
      </c>
      <c r="R69" s="244" t="str">
        <f t="shared" si="10"/>
        <v/>
      </c>
      <c r="S69"/>
    </row>
    <row r="70" spans="1:19" x14ac:dyDescent="0.25">
      <c r="A70" s="14"/>
      <c r="B70" t="s">
        <v>426</v>
      </c>
      <c r="C70" s="288">
        <v>0.9</v>
      </c>
      <c r="D70">
        <v>0.89</v>
      </c>
      <c r="E70">
        <v>0.88</v>
      </c>
      <c r="F70">
        <v>0.9</v>
      </c>
      <c r="G70" t="s">
        <v>312</v>
      </c>
      <c r="H70" s="113">
        <v>0.82</v>
      </c>
      <c r="I70" s="113">
        <v>0.82</v>
      </c>
      <c r="J70" s="113">
        <v>0.82</v>
      </c>
      <c r="K70" s="113">
        <v>0.82</v>
      </c>
      <c r="L70" s="113">
        <v>0.82</v>
      </c>
      <c r="N70" s="244">
        <f>IFERROR((C70/H70),"")</f>
        <v>1.0975609756097562</v>
      </c>
      <c r="O70" s="244">
        <f t="shared" si="10"/>
        <v>1.0853658536585367</v>
      </c>
      <c r="P70" s="244">
        <f t="shared" si="10"/>
        <v>1.0731707317073171</v>
      </c>
      <c r="Q70" s="244">
        <f t="shared" si="10"/>
        <v>1.0975609756097562</v>
      </c>
      <c r="R70" s="244" t="str">
        <f t="shared" si="10"/>
        <v/>
      </c>
      <c r="S70"/>
    </row>
    <row r="71" spans="1:19" x14ac:dyDescent="0.25">
      <c r="A71" s="14"/>
      <c r="B71" t="s">
        <v>842</v>
      </c>
      <c r="C71" t="s">
        <v>75</v>
      </c>
      <c r="D71">
        <v>1</v>
      </c>
      <c r="E71">
        <v>1</v>
      </c>
      <c r="F71">
        <v>1</v>
      </c>
      <c r="G71" t="s">
        <v>312</v>
      </c>
      <c r="H71" s="113">
        <v>0</v>
      </c>
      <c r="I71" s="113">
        <v>1</v>
      </c>
      <c r="J71" s="113">
        <v>1</v>
      </c>
      <c r="K71" s="113">
        <v>1</v>
      </c>
      <c r="L71" s="113">
        <v>1</v>
      </c>
      <c r="N71" s="244" t="str">
        <f>IFERROR((C71/H71),"")</f>
        <v/>
      </c>
      <c r="O71" s="244">
        <f t="shared" si="10"/>
        <v>1</v>
      </c>
      <c r="P71" s="244">
        <f t="shared" si="10"/>
        <v>1</v>
      </c>
      <c r="Q71" s="244">
        <f t="shared" si="10"/>
        <v>1</v>
      </c>
      <c r="R71" s="244" t="str">
        <f t="shared" si="10"/>
        <v/>
      </c>
      <c r="S71"/>
    </row>
    <row r="72" spans="1:19" x14ac:dyDescent="0.25">
      <c r="A72" s="240" t="s">
        <v>477</v>
      </c>
      <c r="B72" s="240"/>
      <c r="C72" s="240"/>
      <c r="D72" s="240"/>
      <c r="E72" s="240"/>
      <c r="F72" s="240"/>
      <c r="G72" s="240"/>
      <c r="H72" s="241">
        <v>400</v>
      </c>
      <c r="I72" s="241">
        <v>600</v>
      </c>
      <c r="J72" s="241">
        <v>800</v>
      </c>
      <c r="K72" s="241">
        <v>800</v>
      </c>
      <c r="L72" s="241">
        <v>400</v>
      </c>
      <c r="N72" s="247">
        <f>IFERROR(AVERAGEIF(N67:N71,"&gt;0"),"")</f>
        <v>1.051280487804878</v>
      </c>
      <c r="O72" s="247">
        <f>IFERROR(AVERAGEIF(O67:O71,"&gt;0"),"")</f>
        <v>1.0380731707317072</v>
      </c>
      <c r="P72" s="247">
        <f>IFERROR(AVERAGEIF(P67:P71,"&gt;0"),"")</f>
        <v>1.0242301829268292</v>
      </c>
      <c r="Q72" s="247">
        <f>IFERROR(AVERAGEIF(Q67:Q71,"&gt;0"),"")</f>
        <v>1.0487804878048781</v>
      </c>
      <c r="R72" s="247" t="str">
        <f>IFERROR(AVERAGEIF(R67:R71,"&gt;0"),"")</f>
        <v/>
      </c>
      <c r="S72"/>
    </row>
    <row r="73" spans="1:19" x14ac:dyDescent="0.25">
      <c r="A73" t="s">
        <v>312</v>
      </c>
      <c r="B73" t="s">
        <v>312</v>
      </c>
      <c r="C73" t="s">
        <v>312</v>
      </c>
      <c r="D73" t="s">
        <v>312</v>
      </c>
      <c r="E73" t="s">
        <v>312</v>
      </c>
      <c r="F73" t="s">
        <v>312</v>
      </c>
      <c r="G73" t="s">
        <v>312</v>
      </c>
      <c r="H73" s="113">
        <v>0</v>
      </c>
      <c r="I73" s="113">
        <v>0</v>
      </c>
      <c r="J73" s="113">
        <v>0</v>
      </c>
      <c r="K73" s="113">
        <v>0</v>
      </c>
      <c r="L73" s="113">
        <v>0</v>
      </c>
      <c r="O73"/>
      <c r="P73"/>
      <c r="Q73"/>
      <c r="R73"/>
      <c r="S73"/>
    </row>
    <row r="74" spans="1:19" x14ac:dyDescent="0.25">
      <c r="A74" t="s">
        <v>478</v>
      </c>
      <c r="B74"/>
      <c r="H74" s="113">
        <v>0</v>
      </c>
      <c r="I74" s="113">
        <v>0</v>
      </c>
      <c r="J74" s="113">
        <v>0</v>
      </c>
      <c r="K74" s="113">
        <v>0</v>
      </c>
      <c r="L74" s="113">
        <v>0</v>
      </c>
      <c r="O74"/>
      <c r="P74"/>
      <c r="Q74"/>
      <c r="R74"/>
      <c r="S74"/>
    </row>
    <row r="75" spans="1:19" x14ac:dyDescent="0.25">
      <c r="B75"/>
      <c r="H75" s="113"/>
      <c r="I75" s="113"/>
      <c r="J75" s="113"/>
      <c r="K75" s="113"/>
      <c r="L75" s="113"/>
      <c r="O75"/>
      <c r="P75"/>
      <c r="Q75"/>
      <c r="R75"/>
      <c r="S75"/>
    </row>
    <row r="76" spans="1:19" x14ac:dyDescent="0.25">
      <c r="B76"/>
      <c r="H76" s="113"/>
      <c r="I76" s="113"/>
      <c r="J76" s="113"/>
      <c r="K76" s="113"/>
      <c r="L76" s="113"/>
      <c r="O76"/>
      <c r="P76"/>
      <c r="Q76"/>
      <c r="R76"/>
      <c r="S76"/>
    </row>
    <row r="77" spans="1:19" x14ac:dyDescent="0.25">
      <c r="B77"/>
      <c r="H77" s="113"/>
      <c r="I77" s="113"/>
      <c r="J77" s="113"/>
      <c r="K77" s="113"/>
      <c r="L77" s="113"/>
      <c r="O77"/>
      <c r="P77"/>
      <c r="Q77"/>
      <c r="R77"/>
      <c r="S77"/>
    </row>
    <row r="78" spans="1:19" x14ac:dyDescent="0.25">
      <c r="B78"/>
      <c r="H78" s="113"/>
      <c r="I78" s="113"/>
      <c r="J78" s="113"/>
      <c r="K78" s="113"/>
      <c r="L78" s="113"/>
      <c r="O78"/>
      <c r="P78"/>
      <c r="Q78"/>
      <c r="R78"/>
      <c r="S78"/>
    </row>
    <row r="79" spans="1:19" x14ac:dyDescent="0.25">
      <c r="B79"/>
      <c r="H79" s="113"/>
      <c r="I79" s="113"/>
      <c r="J79" s="113"/>
      <c r="K79" s="113"/>
      <c r="L79" s="113"/>
      <c r="O79"/>
      <c r="P79"/>
      <c r="Q79"/>
      <c r="R79"/>
      <c r="S79"/>
    </row>
    <row r="80" spans="1:19" x14ac:dyDescent="0.25">
      <c r="B80"/>
      <c r="H80" s="113"/>
      <c r="I80" s="113"/>
      <c r="J80" s="113"/>
      <c r="K80" s="113"/>
      <c r="L80" s="113"/>
      <c r="O80"/>
      <c r="P80"/>
      <c r="Q80"/>
      <c r="R80"/>
      <c r="S80"/>
    </row>
    <row r="81" spans="2:19" x14ac:dyDescent="0.25">
      <c r="B81"/>
      <c r="H81" s="113"/>
      <c r="I81" s="113"/>
      <c r="J81" s="113"/>
      <c r="K81" s="113"/>
      <c r="L81" s="113"/>
      <c r="O81"/>
      <c r="P81"/>
      <c r="Q81"/>
      <c r="R81"/>
      <c r="S81"/>
    </row>
    <row r="82" spans="2:19" x14ac:dyDescent="0.25">
      <c r="B82"/>
      <c r="H82" s="113"/>
      <c r="I82" s="113"/>
      <c r="J82" s="113"/>
      <c r="K82" s="113"/>
      <c r="L82" s="113"/>
      <c r="O82"/>
      <c r="P82"/>
      <c r="Q82"/>
      <c r="R82"/>
      <c r="S82"/>
    </row>
    <row r="83" spans="2:19" x14ac:dyDescent="0.25">
      <c r="B83"/>
      <c r="H83" s="113"/>
      <c r="I83" s="113"/>
      <c r="J83" s="113"/>
      <c r="K83" s="113"/>
      <c r="L83" s="113"/>
      <c r="O83"/>
      <c r="P83"/>
      <c r="Q83"/>
      <c r="R83"/>
      <c r="S83"/>
    </row>
    <row r="84" spans="2:19" x14ac:dyDescent="0.25">
      <c r="B84"/>
      <c r="H84" s="113"/>
      <c r="I84" s="113"/>
      <c r="J84" s="113"/>
      <c r="K84" s="113"/>
      <c r="L84" s="113"/>
      <c r="O84"/>
      <c r="P84"/>
      <c r="Q84"/>
      <c r="R84"/>
      <c r="S84"/>
    </row>
    <row r="85" spans="2:19" x14ac:dyDescent="0.25">
      <c r="B85"/>
      <c r="H85" s="113"/>
      <c r="I85" s="113"/>
      <c r="J85" s="113"/>
      <c r="K85" s="113"/>
      <c r="L85" s="113"/>
      <c r="O85"/>
      <c r="P85"/>
      <c r="Q85"/>
      <c r="R85"/>
      <c r="S85"/>
    </row>
    <row r="86" spans="2:19" x14ac:dyDescent="0.25">
      <c r="B86"/>
      <c r="H86" s="113"/>
      <c r="I86" s="113"/>
      <c r="J86" s="113"/>
      <c r="K86" s="113"/>
      <c r="L86" s="113"/>
      <c r="O86"/>
      <c r="P86"/>
      <c r="Q86"/>
      <c r="R86"/>
      <c r="S86"/>
    </row>
    <row r="87" spans="2:19" x14ac:dyDescent="0.25">
      <c r="B87"/>
      <c r="H87" s="113"/>
      <c r="I87" s="113"/>
      <c r="J87" s="113"/>
      <c r="K87" s="113"/>
      <c r="L87" s="113"/>
      <c r="O87"/>
      <c r="P87"/>
      <c r="Q87"/>
      <c r="R87"/>
      <c r="S87"/>
    </row>
    <row r="88" spans="2:19" x14ac:dyDescent="0.25">
      <c r="B88"/>
      <c r="D88" t="s">
        <v>844</v>
      </c>
      <c r="J88" s="113"/>
      <c r="K88" s="113"/>
      <c r="L88" s="113"/>
      <c r="O88"/>
      <c r="P88"/>
      <c r="Q88"/>
      <c r="R88"/>
      <c r="S88"/>
    </row>
    <row r="89" spans="2:19" ht="26.25" x14ac:dyDescent="0.25">
      <c r="B89"/>
      <c r="C89" s="635">
        <v>2016</v>
      </c>
      <c r="D89" s="635">
        <v>2017</v>
      </c>
      <c r="E89" s="635">
        <v>2018</v>
      </c>
      <c r="F89" s="635">
        <v>2019</v>
      </c>
      <c r="G89" s="635">
        <v>2020</v>
      </c>
      <c r="H89" s="715" t="s">
        <v>845</v>
      </c>
      <c r="I89" s="716" t="s">
        <v>846</v>
      </c>
      <c r="J89" s="113"/>
      <c r="K89" s="113"/>
      <c r="L89" s="113"/>
      <c r="O89"/>
      <c r="P89"/>
      <c r="Q89"/>
      <c r="R89"/>
      <c r="S89"/>
    </row>
    <row r="90" spans="2:19" x14ac:dyDescent="0.25">
      <c r="B90" s="249" t="s">
        <v>474</v>
      </c>
      <c r="C90" s="117">
        <f>IFERROR(N13*C$120,"")</f>
        <v>3.7999999999999999E-2</v>
      </c>
      <c r="D90" s="117">
        <f>IFERROR(O13*D$120,"")</f>
        <v>0.29402941176470587</v>
      </c>
      <c r="E90" s="117">
        <f>IFERROR(P13*E$120,"")</f>
        <v>0.24555555555555558</v>
      </c>
      <c r="F90" s="117">
        <f>IFERROR(Q13*F$120,"")</f>
        <v>6.7888888888888901E-2</v>
      </c>
      <c r="G90" s="117" t="str">
        <f>IFERROR(R13*G$120,"")</f>
        <v/>
      </c>
      <c r="H90" s="231">
        <f>SUM(C90:G90)</f>
        <v>0.64547385620915032</v>
      </c>
      <c r="I90" s="1100">
        <f>AVERAGE(H90:H93)</f>
        <v>0.78679503826164088</v>
      </c>
      <c r="L90"/>
      <c r="O90" s="113"/>
      <c r="P90" s="113"/>
      <c r="Q90" s="113"/>
      <c r="R90" s="113"/>
      <c r="S90"/>
    </row>
    <row r="91" spans="2:19" x14ac:dyDescent="0.25">
      <c r="B91" s="249" t="s">
        <v>475</v>
      </c>
      <c r="C91" s="117">
        <f>IFERROR(N50*C$120,"")</f>
        <v>7.4247035573122525E-2</v>
      </c>
      <c r="D91" s="117">
        <f>IFERROR(O50*D$120,"")</f>
        <v>0.26296941549249675</v>
      </c>
      <c r="E91" s="117">
        <f>IFERROR(P50*E$120,"")</f>
        <v>0.25586378350984434</v>
      </c>
      <c r="F91" s="117">
        <f>IFERROR(Q50*F$120,"")</f>
        <v>0.13264459574016224</v>
      </c>
      <c r="G91" s="117" t="str">
        <f>IFERROR(R50*G$120,"")</f>
        <v/>
      </c>
      <c r="H91" s="231">
        <f>SUM(C91:G91)</f>
        <v>0.72572483031562585</v>
      </c>
      <c r="I91" s="1101"/>
      <c r="L91"/>
      <c r="O91" s="113"/>
      <c r="P91" s="113"/>
      <c r="Q91" s="113"/>
      <c r="R91" s="113"/>
      <c r="S91"/>
    </row>
    <row r="92" spans="2:19" x14ac:dyDescent="0.25">
      <c r="B92" s="249" t="s">
        <v>476</v>
      </c>
      <c r="C92" s="117">
        <f>IFERROR(N66*C$120,"")</f>
        <v>0.12232785025524671</v>
      </c>
      <c r="D92" s="117">
        <f>IFERROR(O66*D$120,"")</f>
        <v>0.31925326364692219</v>
      </c>
      <c r="E92" s="117">
        <f>IFERROR(P66*E$120,"")</f>
        <v>0.29304935523285874</v>
      </c>
      <c r="F92" s="117">
        <f>IFERROR(Q66*F$120,"")</f>
        <v>0.10631554006968644</v>
      </c>
      <c r="G92" s="117" t="str">
        <f>IFERROR(R66*G$120,"")</f>
        <v/>
      </c>
      <c r="H92" s="231">
        <f>SUM(C92:G92)</f>
        <v>0.84094600920471407</v>
      </c>
      <c r="I92" s="1101"/>
      <c r="L92"/>
      <c r="O92"/>
      <c r="P92"/>
      <c r="Q92"/>
      <c r="R92"/>
      <c r="S92"/>
    </row>
    <row r="93" spans="2:19" x14ac:dyDescent="0.25">
      <c r="B93" s="249" t="s">
        <v>477</v>
      </c>
      <c r="C93" s="117">
        <f>IFERROR(N72*C$120,"")</f>
        <v>0.12615365853658536</v>
      </c>
      <c r="D93" s="117">
        <f>IFERROR(O72*D$120,"")</f>
        <v>0.26989902439024388</v>
      </c>
      <c r="E93" s="117">
        <f>IFERROR(P72*E$120,"")</f>
        <v>0.26629984756097558</v>
      </c>
      <c r="F93" s="117">
        <f>IFERROR(Q72*F$120,"")</f>
        <v>0.27268292682926831</v>
      </c>
      <c r="G93" s="117" t="str">
        <f>IFERROR(R72*G$120,"")</f>
        <v/>
      </c>
      <c r="H93" s="231">
        <f>SUM(C93:G93)</f>
        <v>0.93503545731707316</v>
      </c>
      <c r="I93" s="1101"/>
      <c r="O93"/>
      <c r="P93"/>
      <c r="Q93"/>
      <c r="R93"/>
      <c r="S93"/>
    </row>
    <row r="94" spans="2:19" x14ac:dyDescent="0.25">
      <c r="O94"/>
      <c r="P94"/>
      <c r="Q94"/>
      <c r="R94"/>
      <c r="S94"/>
    </row>
    <row r="95" spans="2:19" x14ac:dyDescent="0.25">
      <c r="O95"/>
      <c r="P95"/>
      <c r="Q95"/>
      <c r="R95"/>
      <c r="S95"/>
    </row>
    <row r="96" spans="2:19" x14ac:dyDescent="0.25">
      <c r="O96"/>
      <c r="P96"/>
      <c r="Q96"/>
      <c r="R96"/>
      <c r="S96"/>
    </row>
    <row r="97" spans="15:18" x14ac:dyDescent="0.25">
      <c r="O97"/>
      <c r="P97"/>
      <c r="Q97"/>
      <c r="R97"/>
    </row>
    <row r="98" spans="15:18" x14ac:dyDescent="0.25">
      <c r="O98"/>
      <c r="P98"/>
      <c r="Q98"/>
      <c r="R98"/>
    </row>
    <row r="99" spans="15:18" x14ac:dyDescent="0.25">
      <c r="O99"/>
      <c r="P99"/>
      <c r="Q99"/>
      <c r="R99"/>
    </row>
    <row r="100" spans="15:18" x14ac:dyDescent="0.25">
      <c r="O100"/>
      <c r="P100"/>
      <c r="Q100"/>
      <c r="R100"/>
    </row>
    <row r="101" spans="15:18" x14ac:dyDescent="0.25">
      <c r="O101"/>
      <c r="P101"/>
      <c r="Q101"/>
      <c r="R101"/>
    </row>
    <row r="102" spans="15:18" x14ac:dyDescent="0.25">
      <c r="O102"/>
      <c r="P102"/>
      <c r="Q102"/>
      <c r="R102"/>
    </row>
    <row r="103" spans="15:18" x14ac:dyDescent="0.25">
      <c r="O103"/>
      <c r="P103"/>
      <c r="Q103"/>
      <c r="R103"/>
    </row>
    <row r="104" spans="15:18" x14ac:dyDescent="0.25">
      <c r="O104"/>
      <c r="P104"/>
      <c r="Q104"/>
      <c r="R104"/>
    </row>
    <row r="105" spans="15:18" x14ac:dyDescent="0.25">
      <c r="O105"/>
      <c r="P105"/>
      <c r="Q105"/>
      <c r="R105"/>
    </row>
    <row r="106" spans="15:18" x14ac:dyDescent="0.25">
      <c r="O106"/>
      <c r="P106"/>
      <c r="Q106"/>
      <c r="R106"/>
    </row>
    <row r="107" spans="15:18" x14ac:dyDescent="0.25">
      <c r="O107"/>
      <c r="P107"/>
      <c r="Q107"/>
      <c r="R107"/>
    </row>
    <row r="120" spans="3:7" x14ac:dyDescent="0.25">
      <c r="C120" s="117">
        <v>0.12</v>
      </c>
      <c r="D120" s="117">
        <v>0.26</v>
      </c>
      <c r="E120" s="117">
        <v>0.26</v>
      </c>
      <c r="F120" s="117">
        <v>0.26</v>
      </c>
      <c r="G120" s="117">
        <v>0.1</v>
      </c>
    </row>
  </sheetData>
  <mergeCells count="1">
    <mergeCell ref="I90:I93"/>
  </mergeCell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99"/>
  <sheetViews>
    <sheetView topLeftCell="A14" workbookViewId="0">
      <selection activeCell="D14" sqref="D14"/>
    </sheetView>
  </sheetViews>
  <sheetFormatPr baseColWidth="10" defaultRowHeight="15" x14ac:dyDescent="0.25"/>
  <cols>
    <col min="1" max="1" width="26.85546875" customWidth="1"/>
    <col min="2" max="2" width="52.140625" style="248" customWidth="1"/>
    <col min="8" max="8" width="12.42578125" bestFit="1" customWidth="1"/>
    <col min="12" max="12" width="11.42578125" style="117"/>
    <col min="14" max="14" width="10" style="242" bestFit="1" customWidth="1"/>
    <col min="15" max="19" width="11.42578125" style="117"/>
  </cols>
  <sheetData>
    <row r="2" spans="1:19" x14ac:dyDescent="0.25">
      <c r="B2"/>
      <c r="H2" s="112" t="s">
        <v>336</v>
      </c>
      <c r="L2"/>
      <c r="O2"/>
      <c r="P2"/>
      <c r="Q2"/>
      <c r="R2"/>
    </row>
    <row r="3" spans="1:19" x14ac:dyDescent="0.25">
      <c r="A3" s="112" t="s">
        <v>2</v>
      </c>
      <c r="B3" s="112" t="s">
        <v>31</v>
      </c>
      <c r="C3" s="112" t="s">
        <v>48</v>
      </c>
      <c r="D3" s="112" t="s">
        <v>49</v>
      </c>
      <c r="E3" s="112" t="s">
        <v>50</v>
      </c>
      <c r="F3" s="112" t="s">
        <v>51</v>
      </c>
      <c r="G3" s="112" t="s">
        <v>52</v>
      </c>
      <c r="H3" t="s">
        <v>337</v>
      </c>
      <c r="I3" t="s">
        <v>339</v>
      </c>
      <c r="J3" t="s">
        <v>341</v>
      </c>
      <c r="K3" t="s">
        <v>342</v>
      </c>
      <c r="L3" t="s">
        <v>344</v>
      </c>
      <c r="N3" s="242" t="s">
        <v>481</v>
      </c>
      <c r="O3" s="242" t="s">
        <v>482</v>
      </c>
      <c r="P3" s="242" t="s">
        <v>483</v>
      </c>
      <c r="Q3" s="242" t="s">
        <v>484</v>
      </c>
      <c r="R3" s="242" t="s">
        <v>485</v>
      </c>
    </row>
    <row r="4" spans="1:19" s="7" customFormat="1" x14ac:dyDescent="0.25">
      <c r="A4" t="s">
        <v>126</v>
      </c>
      <c r="B4" t="s">
        <v>425</v>
      </c>
      <c r="C4" t="s">
        <v>75</v>
      </c>
      <c r="D4">
        <v>1</v>
      </c>
      <c r="E4">
        <v>1</v>
      </c>
      <c r="F4">
        <v>0.25</v>
      </c>
      <c r="G4" t="s">
        <v>312</v>
      </c>
      <c r="H4" s="113">
        <v>0</v>
      </c>
      <c r="I4" s="113">
        <v>1</v>
      </c>
      <c r="J4" s="113">
        <v>1</v>
      </c>
      <c r="K4" s="113">
        <v>1</v>
      </c>
      <c r="L4" s="113">
        <v>1</v>
      </c>
      <c r="M4"/>
      <c r="N4" s="244" t="str">
        <f t="shared" ref="N4:R6" si="0">IFERROR((C4/H4),"")</f>
        <v/>
      </c>
      <c r="O4" s="244">
        <f t="shared" si="0"/>
        <v>1</v>
      </c>
      <c r="P4" s="244">
        <f t="shared" si="0"/>
        <v>1</v>
      </c>
      <c r="Q4" s="244">
        <f t="shared" si="0"/>
        <v>0.25</v>
      </c>
      <c r="R4" s="244" t="str">
        <f t="shared" si="0"/>
        <v/>
      </c>
      <c r="S4" s="783"/>
    </row>
    <row r="5" spans="1:19" x14ac:dyDescent="0.25">
      <c r="A5" t="s">
        <v>916</v>
      </c>
      <c r="B5"/>
      <c r="H5" s="113">
        <v>0</v>
      </c>
      <c r="I5" s="113">
        <v>1</v>
      </c>
      <c r="J5" s="113">
        <v>1</v>
      </c>
      <c r="K5" s="113">
        <v>1</v>
      </c>
      <c r="L5" s="113">
        <v>1</v>
      </c>
      <c r="N5" s="247" t="str">
        <f>IFERROR(AVERAGEIF(N4,"&gt;0"),"")</f>
        <v/>
      </c>
      <c r="O5" s="247">
        <f>IFERROR(AVERAGEIF(O4,"&gt;0"),"")</f>
        <v>1</v>
      </c>
      <c r="P5" s="247">
        <f t="shared" ref="P5:R5" si="1">IFERROR(AVERAGEIF(P4,"&gt;0"),"")</f>
        <v>1</v>
      </c>
      <c r="Q5" s="247">
        <f t="shared" si="1"/>
        <v>0.25</v>
      </c>
      <c r="R5" s="247" t="str">
        <f t="shared" si="1"/>
        <v/>
      </c>
      <c r="S5" s="117">
        <f>IFERROR(AVERAGEIF(N5:R5,"&gt;0"),"")</f>
        <v>0.75</v>
      </c>
    </row>
    <row r="6" spans="1:19" x14ac:dyDescent="0.25">
      <c r="A6" t="s">
        <v>170</v>
      </c>
      <c r="B6" t="s">
        <v>229</v>
      </c>
      <c r="C6" t="s">
        <v>75</v>
      </c>
      <c r="D6">
        <v>0.5</v>
      </c>
      <c r="E6" t="s">
        <v>695</v>
      </c>
      <c r="F6" t="s">
        <v>695</v>
      </c>
      <c r="G6" t="s">
        <v>695</v>
      </c>
      <c r="H6" s="113">
        <v>0</v>
      </c>
      <c r="I6" s="113">
        <v>0.5</v>
      </c>
      <c r="J6" s="113">
        <v>0.4</v>
      </c>
      <c r="K6" s="113">
        <v>0.1</v>
      </c>
      <c r="L6" s="113">
        <v>0</v>
      </c>
      <c r="N6" s="244" t="str">
        <f t="shared" si="0"/>
        <v/>
      </c>
      <c r="O6" s="244">
        <f t="shared" si="0"/>
        <v>1</v>
      </c>
      <c r="P6" s="244" t="str">
        <f t="shared" si="0"/>
        <v/>
      </c>
      <c r="Q6" s="244" t="str">
        <f t="shared" si="0"/>
        <v/>
      </c>
      <c r="R6" s="244" t="str">
        <f t="shared" si="0"/>
        <v/>
      </c>
    </row>
    <row r="7" spans="1:19" x14ac:dyDescent="0.25">
      <c r="B7"/>
      <c r="D7" t="s">
        <v>75</v>
      </c>
      <c r="E7" t="s">
        <v>75</v>
      </c>
      <c r="F7">
        <v>1</v>
      </c>
      <c r="G7" t="s">
        <v>312</v>
      </c>
      <c r="H7" s="113">
        <v>0</v>
      </c>
      <c r="I7" s="113">
        <v>0</v>
      </c>
      <c r="J7" s="113">
        <v>0</v>
      </c>
      <c r="K7" s="113">
        <v>1</v>
      </c>
      <c r="L7" s="113">
        <v>1</v>
      </c>
      <c r="N7" s="244" t="str">
        <f t="shared" ref="N7:N21" si="2">IFERROR((C7/H7),"")</f>
        <v/>
      </c>
      <c r="O7" s="244" t="str">
        <f t="shared" ref="O7:O21" si="3">IFERROR((D7/I7),"")</f>
        <v/>
      </c>
      <c r="P7" s="244" t="str">
        <f t="shared" ref="P7:P21" si="4">IFERROR((E7/J7),"")</f>
        <v/>
      </c>
      <c r="Q7" s="244">
        <f t="shared" ref="Q7:Q21" si="5">IFERROR((F7/K7),"")</f>
        <v>1</v>
      </c>
      <c r="R7" s="244" t="str">
        <f t="shared" ref="R7:R21" si="6">IFERROR((G7/L7),"")</f>
        <v/>
      </c>
    </row>
    <row r="8" spans="1:19" x14ac:dyDescent="0.25">
      <c r="B8" t="s">
        <v>247</v>
      </c>
      <c r="C8" t="s">
        <v>75</v>
      </c>
      <c r="D8">
        <v>0.9</v>
      </c>
      <c r="E8">
        <v>0.81</v>
      </c>
      <c r="F8" t="s">
        <v>695</v>
      </c>
      <c r="G8" t="s">
        <v>695</v>
      </c>
      <c r="H8" s="113">
        <v>0</v>
      </c>
      <c r="I8" s="113">
        <v>0.9</v>
      </c>
      <c r="J8" s="113">
        <v>0.91</v>
      </c>
      <c r="K8" s="113">
        <v>0.92</v>
      </c>
      <c r="L8" s="113">
        <v>0.93</v>
      </c>
      <c r="N8" s="244" t="str">
        <f t="shared" si="2"/>
        <v/>
      </c>
      <c r="O8" s="244">
        <f t="shared" si="3"/>
        <v>1</v>
      </c>
      <c r="P8" s="244">
        <f t="shared" si="4"/>
        <v>0.89010989010989017</v>
      </c>
      <c r="Q8" s="244" t="str">
        <f t="shared" si="5"/>
        <v/>
      </c>
      <c r="R8" s="244" t="str">
        <f t="shared" si="6"/>
        <v/>
      </c>
    </row>
    <row r="9" spans="1:19" s="782" customFormat="1" ht="23.25" customHeight="1" x14ac:dyDescent="0.25">
      <c r="A9"/>
      <c r="B9" t="s">
        <v>416</v>
      </c>
      <c r="C9" t="s">
        <v>75</v>
      </c>
      <c r="D9">
        <v>1</v>
      </c>
      <c r="E9">
        <v>1</v>
      </c>
      <c r="F9" t="s">
        <v>695</v>
      </c>
      <c r="G9" t="s">
        <v>695</v>
      </c>
      <c r="H9" s="113">
        <v>0</v>
      </c>
      <c r="I9" s="113">
        <v>1</v>
      </c>
      <c r="J9" s="113">
        <v>1</v>
      </c>
      <c r="K9" s="113">
        <v>1</v>
      </c>
      <c r="L9" s="113">
        <v>1</v>
      </c>
      <c r="N9" s="244" t="str">
        <f t="shared" si="2"/>
        <v/>
      </c>
      <c r="O9" s="244">
        <f t="shared" si="3"/>
        <v>1</v>
      </c>
      <c r="P9" s="244">
        <f t="shared" si="4"/>
        <v>1</v>
      </c>
      <c r="Q9" s="244" t="str">
        <f t="shared" si="5"/>
        <v/>
      </c>
      <c r="R9" s="244" t="str">
        <f t="shared" si="6"/>
        <v/>
      </c>
      <c r="S9" s="244"/>
    </row>
    <row r="10" spans="1:19" s="19" customFormat="1" x14ac:dyDescent="0.25">
      <c r="A10"/>
      <c r="B10" t="s">
        <v>601</v>
      </c>
      <c r="C10" t="s">
        <v>75</v>
      </c>
      <c r="D10">
        <v>1</v>
      </c>
      <c r="E10">
        <v>1</v>
      </c>
      <c r="F10" t="s">
        <v>695</v>
      </c>
      <c r="G10" t="s">
        <v>695</v>
      </c>
      <c r="H10" s="113">
        <v>0</v>
      </c>
      <c r="I10" s="113">
        <v>1</v>
      </c>
      <c r="J10" s="113">
        <v>1</v>
      </c>
      <c r="K10" s="113">
        <v>0</v>
      </c>
      <c r="L10" s="113">
        <v>0</v>
      </c>
      <c r="M10"/>
      <c r="N10" s="244" t="str">
        <f t="shared" si="2"/>
        <v/>
      </c>
      <c r="O10" s="244">
        <f t="shared" si="3"/>
        <v>1</v>
      </c>
      <c r="P10" s="244">
        <f t="shared" si="4"/>
        <v>1</v>
      </c>
      <c r="Q10" s="244" t="str">
        <f t="shared" si="5"/>
        <v/>
      </c>
      <c r="R10" s="244" t="str">
        <f t="shared" si="6"/>
        <v/>
      </c>
      <c r="S10" s="117"/>
    </row>
    <row r="11" spans="1:19" x14ac:dyDescent="0.25">
      <c r="B11" t="s">
        <v>609</v>
      </c>
      <c r="C11" t="s">
        <v>75</v>
      </c>
      <c r="D11">
        <v>0.76890000000000003</v>
      </c>
      <c r="E11">
        <v>0.87939999999999996</v>
      </c>
      <c r="F11">
        <v>0.2165</v>
      </c>
      <c r="G11" t="s">
        <v>312</v>
      </c>
      <c r="H11" s="113">
        <v>0</v>
      </c>
      <c r="I11" s="113">
        <v>0.9</v>
      </c>
      <c r="J11" s="113">
        <v>0.92</v>
      </c>
      <c r="K11" s="113">
        <v>0.87</v>
      </c>
      <c r="L11" s="113">
        <v>0.9</v>
      </c>
      <c r="N11" s="244" t="str">
        <f t="shared" si="2"/>
        <v/>
      </c>
      <c r="O11" s="244">
        <f t="shared" si="3"/>
        <v>0.85433333333333339</v>
      </c>
      <c r="P11" s="244">
        <f t="shared" si="4"/>
        <v>0.95586956521739119</v>
      </c>
      <c r="Q11" s="244">
        <f t="shared" si="5"/>
        <v>0.24885057471264369</v>
      </c>
      <c r="R11" s="244" t="str">
        <f t="shared" si="6"/>
        <v/>
      </c>
    </row>
    <row r="12" spans="1:19" x14ac:dyDescent="0.25">
      <c r="B12" t="s">
        <v>604</v>
      </c>
      <c r="C12" t="s">
        <v>75</v>
      </c>
      <c r="D12">
        <v>0.25</v>
      </c>
      <c r="E12">
        <v>0.75</v>
      </c>
      <c r="F12">
        <v>0</v>
      </c>
      <c r="G12" t="s">
        <v>312</v>
      </c>
      <c r="H12" s="113">
        <v>0</v>
      </c>
      <c r="I12" s="113">
        <v>0.25</v>
      </c>
      <c r="J12" s="113">
        <v>0.75</v>
      </c>
      <c r="K12" s="113">
        <v>0.9</v>
      </c>
      <c r="L12" s="113">
        <v>1</v>
      </c>
      <c r="N12" s="244" t="str">
        <f t="shared" si="2"/>
        <v/>
      </c>
      <c r="O12" s="244">
        <f t="shared" si="3"/>
        <v>1</v>
      </c>
      <c r="P12" s="244">
        <f t="shared" si="4"/>
        <v>1</v>
      </c>
      <c r="Q12" s="244">
        <f t="shared" si="5"/>
        <v>0</v>
      </c>
      <c r="R12" s="244" t="str">
        <f t="shared" si="6"/>
        <v/>
      </c>
    </row>
    <row r="13" spans="1:19" x14ac:dyDescent="0.25">
      <c r="B13" t="s">
        <v>605</v>
      </c>
      <c r="C13" t="s">
        <v>75</v>
      </c>
      <c r="D13">
        <v>1</v>
      </c>
      <c r="E13">
        <v>1</v>
      </c>
      <c r="F13" t="s">
        <v>695</v>
      </c>
      <c r="G13" t="s">
        <v>695</v>
      </c>
      <c r="H13" s="113">
        <v>0</v>
      </c>
      <c r="I13" s="113">
        <v>1</v>
      </c>
      <c r="J13" s="113">
        <v>1</v>
      </c>
      <c r="K13" s="113">
        <v>1</v>
      </c>
      <c r="L13" s="113">
        <v>1</v>
      </c>
      <c r="N13" s="244" t="str">
        <f t="shared" si="2"/>
        <v/>
      </c>
      <c r="O13" s="244">
        <f t="shared" si="3"/>
        <v>1</v>
      </c>
      <c r="P13" s="244">
        <f t="shared" si="4"/>
        <v>1</v>
      </c>
      <c r="Q13" s="244" t="str">
        <f t="shared" si="5"/>
        <v/>
      </c>
      <c r="R13" s="244" t="str">
        <f t="shared" si="6"/>
        <v/>
      </c>
    </row>
    <row r="14" spans="1:19" x14ac:dyDescent="0.25">
      <c r="B14" t="s">
        <v>603</v>
      </c>
      <c r="C14" t="s">
        <v>75</v>
      </c>
      <c r="D14" t="s">
        <v>75</v>
      </c>
      <c r="E14">
        <v>0.27</v>
      </c>
      <c r="F14">
        <v>0.11</v>
      </c>
      <c r="G14" t="s">
        <v>312</v>
      </c>
      <c r="H14" s="113">
        <v>0</v>
      </c>
      <c r="I14" s="113">
        <v>0</v>
      </c>
      <c r="J14" s="113">
        <v>0.3</v>
      </c>
      <c r="K14" s="113">
        <v>0.5</v>
      </c>
      <c r="L14" s="113">
        <v>0.2</v>
      </c>
      <c r="N14" s="244" t="str">
        <f t="shared" si="2"/>
        <v/>
      </c>
      <c r="O14" s="244" t="str">
        <f t="shared" si="3"/>
        <v/>
      </c>
      <c r="P14" s="244">
        <f t="shared" si="4"/>
        <v>0.90000000000000013</v>
      </c>
      <c r="Q14" s="244">
        <f t="shared" si="5"/>
        <v>0.22</v>
      </c>
      <c r="R14" s="244" t="str">
        <f t="shared" si="6"/>
        <v/>
      </c>
    </row>
    <row r="15" spans="1:19" x14ac:dyDescent="0.25">
      <c r="B15" t="s">
        <v>602</v>
      </c>
      <c r="C15" t="s">
        <v>75</v>
      </c>
      <c r="D15" t="s">
        <v>75</v>
      </c>
      <c r="E15">
        <v>1</v>
      </c>
      <c r="F15">
        <v>0</v>
      </c>
      <c r="G15" t="s">
        <v>312</v>
      </c>
      <c r="H15" s="113">
        <v>0</v>
      </c>
      <c r="I15" s="113">
        <v>0</v>
      </c>
      <c r="J15" s="113">
        <v>1</v>
      </c>
      <c r="K15" s="113">
        <v>1</v>
      </c>
      <c r="L15" s="113">
        <v>1</v>
      </c>
      <c r="N15" s="244" t="str">
        <f t="shared" si="2"/>
        <v/>
      </c>
      <c r="O15" s="244" t="str">
        <f t="shared" si="3"/>
        <v/>
      </c>
      <c r="P15" s="244">
        <f t="shared" si="4"/>
        <v>1</v>
      </c>
      <c r="Q15" s="244">
        <f t="shared" si="5"/>
        <v>0</v>
      </c>
      <c r="R15" s="244" t="str">
        <f t="shared" si="6"/>
        <v/>
      </c>
    </row>
    <row r="16" spans="1:19" x14ac:dyDescent="0.25">
      <c r="B16" t="s">
        <v>694</v>
      </c>
      <c r="C16" t="s">
        <v>75</v>
      </c>
      <c r="D16" t="s">
        <v>75</v>
      </c>
      <c r="E16" t="s">
        <v>75</v>
      </c>
      <c r="F16">
        <v>0</v>
      </c>
      <c r="G16" t="s">
        <v>312</v>
      </c>
      <c r="H16" s="113">
        <v>0</v>
      </c>
      <c r="I16" s="113">
        <v>0</v>
      </c>
      <c r="J16" s="113">
        <v>0</v>
      </c>
      <c r="K16" s="113">
        <v>0.9</v>
      </c>
      <c r="L16" s="113">
        <v>0.9</v>
      </c>
      <c r="N16" s="244" t="str">
        <f t="shared" si="2"/>
        <v/>
      </c>
      <c r="O16" s="244" t="str">
        <f t="shared" si="3"/>
        <v/>
      </c>
      <c r="P16" s="244" t="str">
        <f t="shared" si="4"/>
        <v/>
      </c>
      <c r="Q16" s="244">
        <f t="shared" si="5"/>
        <v>0</v>
      </c>
      <c r="R16" s="244" t="str">
        <f t="shared" si="6"/>
        <v/>
      </c>
    </row>
    <row r="17" spans="1:19" x14ac:dyDescent="0.25">
      <c r="B17" t="s">
        <v>723</v>
      </c>
      <c r="C17" t="s">
        <v>75</v>
      </c>
      <c r="D17" t="s">
        <v>75</v>
      </c>
      <c r="E17" t="s">
        <v>75</v>
      </c>
      <c r="F17">
        <v>0</v>
      </c>
      <c r="G17" t="s">
        <v>312</v>
      </c>
      <c r="H17" s="113">
        <v>0</v>
      </c>
      <c r="I17" s="113">
        <v>0</v>
      </c>
      <c r="J17" s="113">
        <v>0</v>
      </c>
      <c r="K17" s="113">
        <v>0.9</v>
      </c>
      <c r="L17" s="113">
        <v>0.9</v>
      </c>
      <c r="N17" s="244" t="str">
        <f t="shared" si="2"/>
        <v/>
      </c>
      <c r="O17" s="244" t="str">
        <f t="shared" si="3"/>
        <v/>
      </c>
      <c r="P17" s="244" t="str">
        <f t="shared" si="4"/>
        <v/>
      </c>
      <c r="Q17" s="244">
        <f t="shared" si="5"/>
        <v>0</v>
      </c>
      <c r="R17" s="244" t="str">
        <f t="shared" si="6"/>
        <v/>
      </c>
    </row>
    <row r="18" spans="1:19" x14ac:dyDescent="0.25">
      <c r="B18" t="s">
        <v>725</v>
      </c>
      <c r="C18" t="s">
        <v>75</v>
      </c>
      <c r="D18" t="s">
        <v>75</v>
      </c>
      <c r="E18" t="s">
        <v>75</v>
      </c>
      <c r="F18">
        <v>1</v>
      </c>
      <c r="G18" t="s">
        <v>312</v>
      </c>
      <c r="H18" s="113">
        <v>0</v>
      </c>
      <c r="I18" s="113">
        <v>0</v>
      </c>
      <c r="J18" s="113">
        <v>0</v>
      </c>
      <c r="K18" s="113">
        <v>1.04</v>
      </c>
      <c r="L18" s="113">
        <v>1.04</v>
      </c>
      <c r="N18" s="244" t="str">
        <f t="shared" si="2"/>
        <v/>
      </c>
      <c r="O18" s="244" t="str">
        <f t="shared" si="3"/>
        <v/>
      </c>
      <c r="P18" s="244" t="str">
        <f t="shared" si="4"/>
        <v/>
      </c>
      <c r="Q18" s="244">
        <f t="shared" si="5"/>
        <v>0.96153846153846145</v>
      </c>
      <c r="R18" s="244" t="str">
        <f t="shared" si="6"/>
        <v/>
      </c>
    </row>
    <row r="19" spans="1:19" x14ac:dyDescent="0.25">
      <c r="B19" t="s">
        <v>932</v>
      </c>
      <c r="C19" t="s">
        <v>75</v>
      </c>
      <c r="D19" t="s">
        <v>75</v>
      </c>
      <c r="E19" t="s">
        <v>75</v>
      </c>
      <c r="F19">
        <v>0</v>
      </c>
      <c r="G19" t="s">
        <v>312</v>
      </c>
      <c r="H19" s="113">
        <v>0</v>
      </c>
      <c r="I19" s="113">
        <v>0</v>
      </c>
      <c r="J19" s="113">
        <v>0</v>
      </c>
      <c r="K19" s="113">
        <v>0</v>
      </c>
      <c r="L19" s="113">
        <v>0</v>
      </c>
      <c r="N19" s="244" t="str">
        <f t="shared" si="2"/>
        <v/>
      </c>
      <c r="O19" s="244" t="str">
        <f t="shared" si="3"/>
        <v/>
      </c>
      <c r="P19" s="244" t="str">
        <f t="shared" si="4"/>
        <v/>
      </c>
      <c r="Q19" s="244" t="str">
        <f t="shared" si="5"/>
        <v/>
      </c>
      <c r="R19" s="244" t="str">
        <f t="shared" si="6"/>
        <v/>
      </c>
    </row>
    <row r="20" spans="1:19" x14ac:dyDescent="0.25">
      <c r="B20" t="s">
        <v>724</v>
      </c>
      <c r="C20" t="s">
        <v>75</v>
      </c>
      <c r="D20" t="s">
        <v>75</v>
      </c>
      <c r="E20" t="s">
        <v>75</v>
      </c>
      <c r="F20">
        <v>0.15</v>
      </c>
      <c r="G20" t="s">
        <v>312</v>
      </c>
      <c r="H20" s="113">
        <v>0</v>
      </c>
      <c r="I20" s="113">
        <v>0</v>
      </c>
      <c r="J20" s="113">
        <v>0</v>
      </c>
      <c r="K20" s="113">
        <v>1</v>
      </c>
      <c r="L20" s="113">
        <v>0</v>
      </c>
      <c r="N20" s="244" t="str">
        <f t="shared" si="2"/>
        <v/>
      </c>
      <c r="O20" s="244" t="str">
        <f t="shared" si="3"/>
        <v/>
      </c>
      <c r="P20" s="244" t="str">
        <f t="shared" si="4"/>
        <v/>
      </c>
      <c r="Q20" s="244">
        <f t="shared" si="5"/>
        <v>0.15</v>
      </c>
      <c r="R20" s="244" t="str">
        <f t="shared" si="6"/>
        <v/>
      </c>
    </row>
    <row r="21" spans="1:19" x14ac:dyDescent="0.25">
      <c r="B21" t="s">
        <v>928</v>
      </c>
      <c r="C21" t="s">
        <v>75</v>
      </c>
      <c r="D21" t="s">
        <v>75</v>
      </c>
      <c r="E21" t="s">
        <v>75</v>
      </c>
      <c r="F21">
        <v>0.55800000000000005</v>
      </c>
      <c r="G21" t="s">
        <v>312</v>
      </c>
      <c r="H21" s="113">
        <v>0</v>
      </c>
      <c r="I21" s="113">
        <v>0</v>
      </c>
      <c r="J21" s="113">
        <v>0</v>
      </c>
      <c r="K21" s="113">
        <v>1</v>
      </c>
      <c r="L21" s="113">
        <v>1</v>
      </c>
      <c r="N21" s="244" t="str">
        <f t="shared" si="2"/>
        <v/>
      </c>
      <c r="O21" s="244" t="str">
        <f t="shared" si="3"/>
        <v/>
      </c>
      <c r="P21" s="244" t="str">
        <f t="shared" si="4"/>
        <v/>
      </c>
      <c r="Q21" s="244">
        <f t="shared" si="5"/>
        <v>0.55800000000000005</v>
      </c>
      <c r="R21" s="244" t="str">
        <f t="shared" si="6"/>
        <v/>
      </c>
    </row>
    <row r="22" spans="1:19" x14ac:dyDescent="0.25">
      <c r="A22" t="s">
        <v>917</v>
      </c>
      <c r="B22"/>
      <c r="H22" s="113">
        <v>0</v>
      </c>
      <c r="I22" s="113">
        <v>1</v>
      </c>
      <c r="J22" s="113">
        <v>1</v>
      </c>
      <c r="K22" s="113">
        <v>1.04</v>
      </c>
      <c r="L22" s="113">
        <v>1.04</v>
      </c>
      <c r="N22" s="247" t="str">
        <f>IFERROR(AVERAGEIF(N6:N21,"&gt;0"),"")</f>
        <v/>
      </c>
      <c r="O22" s="247">
        <f t="shared" ref="O22:R22" si="7">IFERROR(AVERAGEIF(O6:O21,"&gt;0"),"")</f>
        <v>0.97919047619047617</v>
      </c>
      <c r="P22" s="247">
        <f t="shared" si="7"/>
        <v>0.96824743191591023</v>
      </c>
      <c r="Q22" s="247">
        <f t="shared" si="7"/>
        <v>0.52306483937518422</v>
      </c>
      <c r="R22" s="247" t="str">
        <f t="shared" si="7"/>
        <v/>
      </c>
      <c r="S22" s="117">
        <f>IFERROR(AVERAGEIF(N22:R22,"&gt;0"),"")</f>
        <v>0.82350091582719021</v>
      </c>
    </row>
    <row r="23" spans="1:19" x14ac:dyDescent="0.25">
      <c r="A23" t="s">
        <v>93</v>
      </c>
      <c r="B23" t="s">
        <v>91</v>
      </c>
      <c r="C23">
        <v>0</v>
      </c>
      <c r="D23">
        <v>2</v>
      </c>
      <c r="E23">
        <v>2</v>
      </c>
      <c r="F23">
        <v>0</v>
      </c>
      <c r="G23" t="s">
        <v>312</v>
      </c>
      <c r="H23" s="113">
        <v>0</v>
      </c>
      <c r="I23" s="113">
        <v>2</v>
      </c>
      <c r="J23" s="113">
        <v>2</v>
      </c>
      <c r="K23" s="113">
        <v>2</v>
      </c>
      <c r="L23" s="113">
        <v>2</v>
      </c>
      <c r="N23" s="244" t="str">
        <f t="shared" ref="N23:R48" si="8">IFERROR((C23/H23),"")</f>
        <v/>
      </c>
      <c r="O23" s="244">
        <f t="shared" si="8"/>
        <v>1</v>
      </c>
      <c r="P23" s="244">
        <f t="shared" si="8"/>
        <v>1</v>
      </c>
      <c r="Q23" s="244">
        <f t="shared" si="8"/>
        <v>0</v>
      </c>
      <c r="R23" s="244" t="str">
        <f t="shared" si="8"/>
        <v/>
      </c>
    </row>
    <row r="24" spans="1:19" x14ac:dyDescent="0.25">
      <c r="B24" t="s">
        <v>94</v>
      </c>
      <c r="C24">
        <v>0</v>
      </c>
      <c r="D24">
        <v>2426</v>
      </c>
      <c r="E24">
        <v>5990</v>
      </c>
      <c r="F24">
        <v>584</v>
      </c>
      <c r="G24" t="s">
        <v>312</v>
      </c>
      <c r="H24" s="113">
        <v>0</v>
      </c>
      <c r="I24" s="113">
        <v>2000</v>
      </c>
      <c r="J24" s="113">
        <v>4000</v>
      </c>
      <c r="K24" s="113">
        <v>4000</v>
      </c>
      <c r="L24" s="113">
        <v>2000</v>
      </c>
      <c r="N24" s="244" t="str">
        <f t="shared" si="8"/>
        <v/>
      </c>
      <c r="O24" s="244">
        <f t="shared" si="8"/>
        <v>1.2130000000000001</v>
      </c>
      <c r="P24" s="244">
        <f t="shared" si="8"/>
        <v>1.4975000000000001</v>
      </c>
      <c r="Q24" s="244">
        <f t="shared" si="8"/>
        <v>0.14599999999999999</v>
      </c>
      <c r="R24" s="244" t="str">
        <f t="shared" si="8"/>
        <v/>
      </c>
    </row>
    <row r="25" spans="1:19" x14ac:dyDescent="0.25">
      <c r="B25" t="s">
        <v>95</v>
      </c>
      <c r="C25">
        <v>1</v>
      </c>
      <c r="D25">
        <v>1</v>
      </c>
      <c r="E25">
        <v>2</v>
      </c>
      <c r="F25">
        <v>0.05</v>
      </c>
      <c r="G25" t="s">
        <v>312</v>
      </c>
      <c r="H25" s="113">
        <v>1</v>
      </c>
      <c r="I25" s="113">
        <v>1</v>
      </c>
      <c r="J25" s="113">
        <v>2</v>
      </c>
      <c r="K25" s="113">
        <v>1</v>
      </c>
      <c r="L25" s="113">
        <v>0</v>
      </c>
      <c r="N25" s="244">
        <f t="shared" si="8"/>
        <v>1</v>
      </c>
      <c r="O25" s="244">
        <f t="shared" si="8"/>
        <v>1</v>
      </c>
      <c r="P25" s="244">
        <f t="shared" si="8"/>
        <v>1</v>
      </c>
      <c r="Q25" s="244">
        <f t="shared" si="8"/>
        <v>0.05</v>
      </c>
      <c r="R25" s="244" t="str">
        <f t="shared" si="8"/>
        <v/>
      </c>
    </row>
    <row r="26" spans="1:19" x14ac:dyDescent="0.25">
      <c r="B26" t="s">
        <v>599</v>
      </c>
      <c r="C26" t="s">
        <v>75</v>
      </c>
      <c r="D26">
        <v>0.6</v>
      </c>
      <c r="H26" s="113">
        <v>0</v>
      </c>
      <c r="I26" s="113">
        <v>0.6</v>
      </c>
      <c r="J26" s="113">
        <v>0.4</v>
      </c>
      <c r="K26" s="113">
        <v>0</v>
      </c>
      <c r="L26" s="113">
        <v>0</v>
      </c>
      <c r="N26" s="244" t="str">
        <f t="shared" si="8"/>
        <v/>
      </c>
      <c r="O26" s="244">
        <f t="shared" si="8"/>
        <v>1</v>
      </c>
      <c r="P26" s="244">
        <f t="shared" si="8"/>
        <v>0</v>
      </c>
      <c r="Q26" s="244" t="str">
        <f t="shared" si="8"/>
        <v/>
      </c>
      <c r="R26" s="244" t="str">
        <f t="shared" si="8"/>
        <v/>
      </c>
    </row>
    <row r="27" spans="1:19" x14ac:dyDescent="0.25">
      <c r="B27" t="s">
        <v>600</v>
      </c>
      <c r="C27" t="s">
        <v>75</v>
      </c>
      <c r="D27">
        <v>0.39999999999999997</v>
      </c>
      <c r="E27">
        <v>0.6</v>
      </c>
      <c r="F27">
        <v>0</v>
      </c>
      <c r="G27" t="s">
        <v>312</v>
      </c>
      <c r="H27" s="113">
        <v>0</v>
      </c>
      <c r="I27" s="113">
        <v>0.4</v>
      </c>
      <c r="J27" s="113">
        <v>0</v>
      </c>
      <c r="K27" s="113">
        <v>0</v>
      </c>
      <c r="L27" s="113">
        <v>0</v>
      </c>
      <c r="N27" s="244" t="str">
        <f t="shared" si="8"/>
        <v/>
      </c>
      <c r="O27" s="244">
        <f t="shared" si="8"/>
        <v>0.99999999999999989</v>
      </c>
      <c r="P27" s="244" t="str">
        <f t="shared" si="8"/>
        <v/>
      </c>
      <c r="Q27" s="244" t="str">
        <f t="shared" si="8"/>
        <v/>
      </c>
      <c r="R27" s="244" t="str">
        <f t="shared" si="8"/>
        <v/>
      </c>
    </row>
    <row r="28" spans="1:19" x14ac:dyDescent="0.25">
      <c r="B28" t="s">
        <v>677</v>
      </c>
      <c r="C28" t="s">
        <v>312</v>
      </c>
      <c r="D28" t="s">
        <v>312</v>
      </c>
      <c r="E28">
        <v>1</v>
      </c>
      <c r="F28" t="s">
        <v>695</v>
      </c>
      <c r="G28" t="s">
        <v>695</v>
      </c>
      <c r="H28" s="113">
        <v>0</v>
      </c>
      <c r="I28" s="113">
        <v>0</v>
      </c>
      <c r="J28" s="113">
        <v>1</v>
      </c>
      <c r="K28" s="113">
        <v>1</v>
      </c>
      <c r="L28" s="113">
        <v>1</v>
      </c>
      <c r="N28" s="244" t="str">
        <f t="shared" si="8"/>
        <v/>
      </c>
      <c r="O28" s="244" t="str">
        <f t="shared" si="8"/>
        <v/>
      </c>
      <c r="P28" s="244">
        <f t="shared" si="8"/>
        <v>1</v>
      </c>
      <c r="Q28" s="244" t="str">
        <f t="shared" si="8"/>
        <v/>
      </c>
      <c r="R28" s="244" t="str">
        <f t="shared" si="8"/>
        <v/>
      </c>
    </row>
    <row r="29" spans="1:19" x14ac:dyDescent="0.25">
      <c r="B29" t="s">
        <v>747</v>
      </c>
      <c r="C29" t="s">
        <v>75</v>
      </c>
      <c r="D29" t="s">
        <v>75</v>
      </c>
      <c r="E29" t="s">
        <v>75</v>
      </c>
      <c r="F29">
        <v>1</v>
      </c>
      <c r="G29" t="s">
        <v>312</v>
      </c>
      <c r="H29" s="113">
        <v>0</v>
      </c>
      <c r="I29" s="113">
        <v>0</v>
      </c>
      <c r="J29" s="113">
        <v>0</v>
      </c>
      <c r="K29" s="113">
        <v>1</v>
      </c>
      <c r="L29" s="113">
        <v>1</v>
      </c>
      <c r="N29" s="244" t="str">
        <f t="shared" si="8"/>
        <v/>
      </c>
      <c r="O29" s="244" t="str">
        <f t="shared" si="8"/>
        <v/>
      </c>
      <c r="P29" s="244" t="str">
        <f t="shared" si="8"/>
        <v/>
      </c>
      <c r="Q29" s="244">
        <f t="shared" si="8"/>
        <v>1</v>
      </c>
      <c r="R29" s="244" t="str">
        <f t="shared" si="8"/>
        <v/>
      </c>
    </row>
    <row r="30" spans="1:19" x14ac:dyDescent="0.25">
      <c r="A30" t="s">
        <v>918</v>
      </c>
      <c r="B30"/>
      <c r="H30" s="113">
        <v>1</v>
      </c>
      <c r="I30" s="113">
        <v>2000</v>
      </c>
      <c r="J30" s="113">
        <v>4000</v>
      </c>
      <c r="K30" s="113">
        <v>4000</v>
      </c>
      <c r="L30" s="113">
        <v>2000</v>
      </c>
      <c r="N30" s="247">
        <f>IFERROR(AVERAGEIF(N23:N29,"&gt;0"),"")</f>
        <v>1</v>
      </c>
      <c r="O30" s="247">
        <f t="shared" ref="O30:R30" si="9">IFERROR(AVERAGEIF(O23:O29,"&gt;0"),"")</f>
        <v>1.0426</v>
      </c>
      <c r="P30" s="247">
        <f t="shared" si="9"/>
        <v>1.1243750000000001</v>
      </c>
      <c r="Q30" s="247">
        <f t="shared" si="9"/>
        <v>0.39866666666666667</v>
      </c>
      <c r="R30" s="247" t="str">
        <f t="shared" si="9"/>
        <v/>
      </c>
      <c r="S30" s="117">
        <f t="shared" ref="S30:S49" si="10">IFERROR(AVERAGEIF(N30:R30,"&gt;0"),"")</f>
        <v>0.89141041666666676</v>
      </c>
    </row>
    <row r="31" spans="1:19" x14ac:dyDescent="0.25">
      <c r="A31" t="s">
        <v>103</v>
      </c>
      <c r="B31" t="s">
        <v>415</v>
      </c>
      <c r="C31" t="s">
        <v>75</v>
      </c>
      <c r="D31">
        <v>7</v>
      </c>
      <c r="E31">
        <v>2</v>
      </c>
      <c r="F31">
        <v>0</v>
      </c>
      <c r="G31" t="s">
        <v>312</v>
      </c>
      <c r="H31" s="113">
        <v>0</v>
      </c>
      <c r="I31" s="113">
        <v>2</v>
      </c>
      <c r="J31" s="113">
        <v>2</v>
      </c>
      <c r="K31" s="113">
        <v>2</v>
      </c>
      <c r="L31" s="113">
        <v>2</v>
      </c>
      <c r="N31" s="244" t="str">
        <f t="shared" si="8"/>
        <v/>
      </c>
      <c r="O31" s="244">
        <f t="shared" si="8"/>
        <v>3.5</v>
      </c>
      <c r="P31" s="244">
        <f t="shared" si="8"/>
        <v>1</v>
      </c>
      <c r="Q31" s="244">
        <f t="shared" si="8"/>
        <v>0</v>
      </c>
      <c r="R31" s="244" t="str">
        <f t="shared" si="8"/>
        <v/>
      </c>
    </row>
    <row r="32" spans="1:19" x14ac:dyDescent="0.25">
      <c r="B32" t="s">
        <v>310</v>
      </c>
      <c r="C32">
        <v>0.89</v>
      </c>
      <c r="D32">
        <v>0.87270000000000003</v>
      </c>
      <c r="E32">
        <v>0.83689999999999998</v>
      </c>
      <c r="F32">
        <v>0.83340000000000003</v>
      </c>
      <c r="G32" t="s">
        <v>312</v>
      </c>
      <c r="H32" s="113">
        <v>0.82</v>
      </c>
      <c r="I32" s="113">
        <v>0.82</v>
      </c>
      <c r="J32" s="113">
        <v>0.82</v>
      </c>
      <c r="K32" s="113">
        <v>0.82</v>
      </c>
      <c r="L32" s="113">
        <v>0.82</v>
      </c>
      <c r="N32" s="244">
        <f t="shared" si="8"/>
        <v>1.0853658536585367</v>
      </c>
      <c r="O32" s="244">
        <f t="shared" si="8"/>
        <v>1.064268292682927</v>
      </c>
      <c r="P32" s="244">
        <f t="shared" si="8"/>
        <v>1.0206097560975611</v>
      </c>
      <c r="Q32" s="244">
        <f t="shared" si="8"/>
        <v>1.0163414634146342</v>
      </c>
      <c r="R32" s="244" t="str">
        <f t="shared" si="8"/>
        <v/>
      </c>
    </row>
    <row r="33" spans="1:23" x14ac:dyDescent="0.25">
      <c r="B33" t="s">
        <v>426</v>
      </c>
      <c r="C33">
        <v>0.9</v>
      </c>
      <c r="D33">
        <v>0.89</v>
      </c>
      <c r="E33">
        <v>0.88</v>
      </c>
      <c r="F33">
        <v>0.9</v>
      </c>
      <c r="G33" t="s">
        <v>312</v>
      </c>
      <c r="H33" s="113">
        <v>0.82</v>
      </c>
      <c r="I33" s="113">
        <v>0.82</v>
      </c>
      <c r="J33" s="113">
        <v>0.82</v>
      </c>
      <c r="K33" s="113">
        <v>0.82</v>
      </c>
      <c r="L33" s="113">
        <v>0.82</v>
      </c>
      <c r="N33" s="244">
        <f t="shared" si="8"/>
        <v>1.0975609756097562</v>
      </c>
      <c r="O33" s="244">
        <f t="shared" si="8"/>
        <v>1.0853658536585367</v>
      </c>
      <c r="P33" s="244">
        <f t="shared" si="8"/>
        <v>1.0731707317073171</v>
      </c>
      <c r="Q33" s="244">
        <f t="shared" si="8"/>
        <v>1.0975609756097562</v>
      </c>
      <c r="R33" s="244" t="str">
        <f t="shared" si="8"/>
        <v/>
      </c>
    </row>
    <row r="34" spans="1:23" s="235" customFormat="1" x14ac:dyDescent="0.25">
      <c r="A34"/>
      <c r="B34" t="s">
        <v>428</v>
      </c>
      <c r="C34" t="s">
        <v>75</v>
      </c>
      <c r="D34">
        <v>1</v>
      </c>
      <c r="E34">
        <v>1</v>
      </c>
      <c r="F34">
        <v>0</v>
      </c>
      <c r="G34" t="s">
        <v>312</v>
      </c>
      <c r="H34" s="113">
        <v>0</v>
      </c>
      <c r="I34" s="113">
        <v>1</v>
      </c>
      <c r="J34" s="113">
        <v>1</v>
      </c>
      <c r="K34" s="113">
        <v>1</v>
      </c>
      <c r="L34" s="113">
        <v>1</v>
      </c>
      <c r="M34"/>
      <c r="N34" s="244" t="str">
        <f t="shared" si="8"/>
        <v/>
      </c>
      <c r="O34" s="244">
        <f t="shared" si="8"/>
        <v>1</v>
      </c>
      <c r="P34" s="244">
        <f t="shared" si="8"/>
        <v>1</v>
      </c>
      <c r="Q34" s="244">
        <f t="shared" si="8"/>
        <v>0</v>
      </c>
      <c r="R34" s="244" t="str">
        <f t="shared" si="8"/>
        <v/>
      </c>
      <c r="S34" s="117"/>
      <c r="T34"/>
      <c r="U34"/>
      <c r="V34"/>
      <c r="W34"/>
    </row>
    <row r="35" spans="1:23" x14ac:dyDescent="0.25">
      <c r="B35" t="s">
        <v>839</v>
      </c>
      <c r="C35" t="s">
        <v>75</v>
      </c>
      <c r="D35">
        <v>1</v>
      </c>
      <c r="E35">
        <v>1</v>
      </c>
      <c r="F35">
        <v>0.2</v>
      </c>
      <c r="G35" t="s">
        <v>312</v>
      </c>
      <c r="H35" s="113">
        <v>0</v>
      </c>
      <c r="I35" s="113">
        <v>1</v>
      </c>
      <c r="J35" s="113">
        <v>1</v>
      </c>
      <c r="K35" s="113">
        <v>1</v>
      </c>
      <c r="L35" s="113">
        <v>1</v>
      </c>
      <c r="N35" s="244" t="str">
        <f t="shared" si="8"/>
        <v/>
      </c>
      <c r="O35" s="244">
        <f t="shared" si="8"/>
        <v>1</v>
      </c>
      <c r="P35" s="244">
        <f t="shared" si="8"/>
        <v>1</v>
      </c>
      <c r="Q35" s="244">
        <f t="shared" si="8"/>
        <v>0.2</v>
      </c>
      <c r="R35" s="244" t="str">
        <f t="shared" si="8"/>
        <v/>
      </c>
      <c r="T35" s="235"/>
      <c r="U35" s="235"/>
      <c r="V35" s="235"/>
      <c r="W35" s="235"/>
    </row>
    <row r="36" spans="1:23" x14ac:dyDescent="0.25">
      <c r="A36" t="s">
        <v>919</v>
      </c>
      <c r="B36"/>
      <c r="H36" s="113">
        <v>0.82</v>
      </c>
      <c r="I36" s="113">
        <v>2</v>
      </c>
      <c r="J36" s="113">
        <v>2</v>
      </c>
      <c r="K36" s="113">
        <v>2</v>
      </c>
      <c r="L36" s="113">
        <v>2</v>
      </c>
      <c r="N36" s="247">
        <f>IFERROR(AVERAGEIF(N31:N35,"&gt;0"),"")</f>
        <v>1.0914634146341464</v>
      </c>
      <c r="O36" s="247">
        <f t="shared" ref="O36:R36" si="11">IFERROR(AVERAGEIF(O31:O35,"&gt;0"),"")</f>
        <v>1.5299268292682928</v>
      </c>
      <c r="P36" s="247">
        <f t="shared" si="11"/>
        <v>1.0187560975609755</v>
      </c>
      <c r="Q36" s="247">
        <f t="shared" si="11"/>
        <v>0.77130081300813025</v>
      </c>
      <c r="R36" s="247" t="str">
        <f t="shared" si="11"/>
        <v/>
      </c>
      <c r="S36" s="117">
        <f t="shared" si="10"/>
        <v>1.1028617886178864</v>
      </c>
    </row>
    <row r="37" spans="1:23" x14ac:dyDescent="0.25">
      <c r="A37" t="s">
        <v>63</v>
      </c>
      <c r="B37" t="s">
        <v>61</v>
      </c>
      <c r="C37">
        <v>15</v>
      </c>
      <c r="D37">
        <v>21.9</v>
      </c>
      <c r="E37">
        <v>17.600000000000001</v>
      </c>
      <c r="F37">
        <v>13</v>
      </c>
      <c r="G37" t="s">
        <v>312</v>
      </c>
      <c r="H37" s="113">
        <v>23</v>
      </c>
      <c r="I37" s="113">
        <v>22.7</v>
      </c>
      <c r="J37" s="113">
        <v>22.5</v>
      </c>
      <c r="K37" s="113">
        <v>22.3</v>
      </c>
      <c r="L37" s="113">
        <v>22</v>
      </c>
      <c r="N37" s="244">
        <f>IFERROR((H37/C37),"")</f>
        <v>1.5333333333333334</v>
      </c>
      <c r="O37" s="244">
        <f t="shared" ref="O37:R37" si="12">IFERROR((I37/D37),"")</f>
        <v>1.0365296803652968</v>
      </c>
      <c r="P37" s="244">
        <f t="shared" si="12"/>
        <v>1.2784090909090908</v>
      </c>
      <c r="Q37" s="244">
        <f t="shared" si="12"/>
        <v>1.7153846153846155</v>
      </c>
      <c r="R37" s="244" t="str">
        <f t="shared" si="12"/>
        <v/>
      </c>
    </row>
    <row r="38" spans="1:23" x14ac:dyDescent="0.25">
      <c r="B38" t="s">
        <v>281</v>
      </c>
      <c r="C38" t="s">
        <v>75</v>
      </c>
      <c r="D38">
        <v>1</v>
      </c>
      <c r="E38" t="s">
        <v>608</v>
      </c>
      <c r="F38" t="s">
        <v>608</v>
      </c>
      <c r="G38" t="s">
        <v>608</v>
      </c>
      <c r="H38" s="113">
        <v>0</v>
      </c>
      <c r="I38" s="113">
        <v>1</v>
      </c>
      <c r="J38" s="113">
        <v>0</v>
      </c>
      <c r="K38" s="113">
        <v>0</v>
      </c>
      <c r="L38" s="113">
        <v>0</v>
      </c>
      <c r="N38" s="244" t="str">
        <f t="shared" si="8"/>
        <v/>
      </c>
      <c r="O38" s="244">
        <f t="shared" si="8"/>
        <v>1</v>
      </c>
      <c r="P38" s="244" t="str">
        <f t="shared" si="8"/>
        <v/>
      </c>
      <c r="Q38" s="244" t="str">
        <f t="shared" si="8"/>
        <v/>
      </c>
      <c r="R38" s="244" t="str">
        <f t="shared" si="8"/>
        <v/>
      </c>
    </row>
    <row r="39" spans="1:23" x14ac:dyDescent="0.25">
      <c r="B39" t="s">
        <v>280</v>
      </c>
      <c r="C39" t="s">
        <v>75</v>
      </c>
      <c r="D39">
        <v>0.6</v>
      </c>
      <c r="H39" s="113">
        <v>0</v>
      </c>
      <c r="I39" s="113">
        <v>0.6</v>
      </c>
      <c r="J39" s="113">
        <v>0.4</v>
      </c>
      <c r="K39" s="113">
        <v>0</v>
      </c>
      <c r="L39" s="113">
        <v>0</v>
      </c>
      <c r="N39" s="244" t="str">
        <f t="shared" si="8"/>
        <v/>
      </c>
      <c r="O39" s="244">
        <f t="shared" si="8"/>
        <v>1</v>
      </c>
      <c r="P39" s="244">
        <f t="shared" si="8"/>
        <v>0</v>
      </c>
      <c r="Q39" s="244" t="str">
        <f t="shared" si="8"/>
        <v/>
      </c>
      <c r="R39" s="244" t="str">
        <f t="shared" si="8"/>
        <v/>
      </c>
    </row>
    <row r="40" spans="1:23" x14ac:dyDescent="0.25">
      <c r="B40" t="s">
        <v>598</v>
      </c>
      <c r="C40" t="s">
        <v>75</v>
      </c>
      <c r="D40" t="s">
        <v>75</v>
      </c>
      <c r="E40">
        <v>1</v>
      </c>
      <c r="F40" t="s">
        <v>608</v>
      </c>
      <c r="G40" t="s">
        <v>608</v>
      </c>
      <c r="H40" s="113">
        <v>0</v>
      </c>
      <c r="I40" s="113">
        <v>0</v>
      </c>
      <c r="J40" s="113">
        <v>1</v>
      </c>
      <c r="K40" s="113">
        <v>0</v>
      </c>
      <c r="L40" s="113">
        <v>0</v>
      </c>
      <c r="N40" s="244" t="str">
        <f t="shared" si="8"/>
        <v/>
      </c>
      <c r="O40" s="244" t="str">
        <f t="shared" si="8"/>
        <v/>
      </c>
      <c r="P40" s="244">
        <f t="shared" si="8"/>
        <v>1</v>
      </c>
      <c r="Q40" s="244" t="str">
        <f t="shared" si="8"/>
        <v/>
      </c>
      <c r="R40" s="244" t="str">
        <f t="shared" si="8"/>
        <v/>
      </c>
    </row>
    <row r="41" spans="1:23" x14ac:dyDescent="0.25">
      <c r="B41" t="s">
        <v>841</v>
      </c>
      <c r="C41" t="s">
        <v>75</v>
      </c>
      <c r="D41" t="s">
        <v>75</v>
      </c>
      <c r="E41" t="s">
        <v>75</v>
      </c>
      <c r="F41">
        <v>0.25</v>
      </c>
      <c r="G41" t="s">
        <v>312</v>
      </c>
      <c r="H41" s="113">
        <v>0</v>
      </c>
      <c r="I41" s="113">
        <v>0</v>
      </c>
      <c r="J41" s="113">
        <v>0</v>
      </c>
      <c r="K41" s="113">
        <v>1</v>
      </c>
      <c r="L41" s="113">
        <v>0</v>
      </c>
      <c r="N41" s="244" t="str">
        <f t="shared" si="8"/>
        <v/>
      </c>
      <c r="O41" s="244" t="str">
        <f t="shared" si="8"/>
        <v/>
      </c>
      <c r="P41" s="244" t="str">
        <f t="shared" si="8"/>
        <v/>
      </c>
      <c r="Q41" s="244">
        <f t="shared" si="8"/>
        <v>0.25</v>
      </c>
      <c r="R41" s="244" t="str">
        <f t="shared" si="8"/>
        <v/>
      </c>
    </row>
    <row r="42" spans="1:23" x14ac:dyDescent="0.25">
      <c r="A42" t="s">
        <v>920</v>
      </c>
      <c r="B42"/>
      <c r="H42" s="113">
        <v>23</v>
      </c>
      <c r="I42" s="113">
        <v>22.7</v>
      </c>
      <c r="J42" s="113">
        <v>22.5</v>
      </c>
      <c r="K42" s="113">
        <v>22.3</v>
      </c>
      <c r="L42" s="113">
        <v>22</v>
      </c>
      <c r="N42" s="247">
        <f>IFERROR(AVERAGEIF(N37:N41,"&gt;0"),"")</f>
        <v>1.5333333333333334</v>
      </c>
      <c r="O42" s="247">
        <f t="shared" ref="O42:R42" si="13">IFERROR(AVERAGEIF(O37:O41,"&gt;0"),"")</f>
        <v>1.0121765601217656</v>
      </c>
      <c r="P42" s="247">
        <f t="shared" si="13"/>
        <v>1.1392045454545454</v>
      </c>
      <c r="Q42" s="247">
        <f t="shared" si="13"/>
        <v>0.98269230769230775</v>
      </c>
      <c r="R42" s="247" t="str">
        <f t="shared" si="13"/>
        <v/>
      </c>
      <c r="S42" s="117">
        <f t="shared" si="10"/>
        <v>1.1668516866504881</v>
      </c>
    </row>
    <row r="43" spans="1:23" x14ac:dyDescent="0.25">
      <c r="A43" t="s">
        <v>86</v>
      </c>
      <c r="B43" t="s">
        <v>88</v>
      </c>
      <c r="C43">
        <v>402</v>
      </c>
      <c r="D43">
        <v>663</v>
      </c>
      <c r="E43">
        <v>819</v>
      </c>
      <c r="F43">
        <v>0</v>
      </c>
      <c r="G43" t="s">
        <v>312</v>
      </c>
      <c r="H43" s="113">
        <v>400</v>
      </c>
      <c r="I43" s="113">
        <v>600</v>
      </c>
      <c r="J43" s="113">
        <v>800</v>
      </c>
      <c r="K43" s="113">
        <v>800</v>
      </c>
      <c r="L43" s="113">
        <v>400</v>
      </c>
      <c r="N43" s="244">
        <f t="shared" si="8"/>
        <v>1.0049999999999999</v>
      </c>
      <c r="O43" s="244">
        <f t="shared" si="8"/>
        <v>1.105</v>
      </c>
      <c r="P43" s="244">
        <f t="shared" si="8"/>
        <v>1.0237499999999999</v>
      </c>
      <c r="Q43" s="244">
        <f t="shared" si="8"/>
        <v>0</v>
      </c>
      <c r="R43" s="244" t="str">
        <f t="shared" si="8"/>
        <v/>
      </c>
    </row>
    <row r="44" spans="1:23" x14ac:dyDescent="0.25">
      <c r="B44" t="s">
        <v>90</v>
      </c>
      <c r="C44">
        <v>0.87</v>
      </c>
      <c r="D44">
        <v>0.91300000000000003</v>
      </c>
      <c r="E44">
        <v>0.92</v>
      </c>
      <c r="F44">
        <v>0</v>
      </c>
      <c r="G44" t="s">
        <v>312</v>
      </c>
      <c r="H44" s="113">
        <v>0.86</v>
      </c>
      <c r="I44" s="113">
        <v>0.86099999999999999</v>
      </c>
      <c r="J44" s="113">
        <v>0.86499999999999999</v>
      </c>
      <c r="K44" s="113">
        <v>0.86699999999999999</v>
      </c>
      <c r="L44" s="113">
        <v>0.87</v>
      </c>
      <c r="N44" s="244">
        <f t="shared" si="8"/>
        <v>1.0116279069767442</v>
      </c>
      <c r="O44" s="244">
        <f t="shared" si="8"/>
        <v>1.0603948896631823</v>
      </c>
      <c r="P44" s="244">
        <f t="shared" si="8"/>
        <v>1.0635838150289019</v>
      </c>
      <c r="Q44" s="244">
        <f t="shared" si="8"/>
        <v>0</v>
      </c>
      <c r="R44" s="244" t="str">
        <f t="shared" si="8"/>
        <v/>
      </c>
    </row>
    <row r="45" spans="1:23" x14ac:dyDescent="0.25">
      <c r="B45" t="s">
        <v>297</v>
      </c>
      <c r="C45" t="s">
        <v>75</v>
      </c>
      <c r="D45">
        <v>0.3</v>
      </c>
      <c r="E45">
        <v>0.6</v>
      </c>
      <c r="F45">
        <v>1</v>
      </c>
      <c r="G45" t="s">
        <v>312</v>
      </c>
      <c r="H45" s="113">
        <v>0</v>
      </c>
      <c r="I45" s="113">
        <v>0.3</v>
      </c>
      <c r="J45" s="113">
        <v>0.6</v>
      </c>
      <c r="K45" s="113">
        <v>1</v>
      </c>
      <c r="L45" s="113">
        <v>0</v>
      </c>
      <c r="N45" s="244" t="str">
        <f t="shared" si="8"/>
        <v/>
      </c>
      <c r="O45" s="244">
        <f t="shared" si="8"/>
        <v>1</v>
      </c>
      <c r="P45" s="244">
        <f t="shared" si="8"/>
        <v>1</v>
      </c>
      <c r="Q45" s="244">
        <f t="shared" si="8"/>
        <v>1</v>
      </c>
      <c r="R45" s="244" t="str">
        <f t="shared" si="8"/>
        <v/>
      </c>
    </row>
    <row r="46" spans="1:23" x14ac:dyDescent="0.25">
      <c r="B46" t="s">
        <v>305</v>
      </c>
      <c r="C46" t="s">
        <v>75</v>
      </c>
      <c r="D46">
        <v>1</v>
      </c>
      <c r="E46" t="s">
        <v>608</v>
      </c>
      <c r="F46" t="s">
        <v>608</v>
      </c>
      <c r="G46" t="s">
        <v>608</v>
      </c>
      <c r="H46" s="113">
        <v>0</v>
      </c>
      <c r="I46" s="113">
        <v>1</v>
      </c>
      <c r="J46" s="113">
        <v>0</v>
      </c>
      <c r="K46" s="113">
        <v>0</v>
      </c>
      <c r="L46" s="113">
        <v>0</v>
      </c>
      <c r="N46" s="244" t="str">
        <f t="shared" si="8"/>
        <v/>
      </c>
      <c r="O46" s="244">
        <f t="shared" si="8"/>
        <v>1</v>
      </c>
      <c r="P46" s="244" t="str">
        <f t="shared" si="8"/>
        <v/>
      </c>
      <c r="Q46" s="244" t="str">
        <f t="shared" si="8"/>
        <v/>
      </c>
      <c r="R46" s="244" t="str">
        <f t="shared" si="8"/>
        <v/>
      </c>
    </row>
    <row r="47" spans="1:23" x14ac:dyDescent="0.25">
      <c r="B47" t="s">
        <v>299</v>
      </c>
      <c r="C47" t="s">
        <v>608</v>
      </c>
      <c r="D47" t="s">
        <v>608</v>
      </c>
      <c r="E47" t="s">
        <v>608</v>
      </c>
      <c r="F47" t="s">
        <v>608</v>
      </c>
      <c r="G47" t="s">
        <v>608</v>
      </c>
      <c r="H47" s="113">
        <v>0</v>
      </c>
      <c r="I47" s="113">
        <v>1</v>
      </c>
      <c r="J47" s="113">
        <v>0</v>
      </c>
      <c r="K47" s="113">
        <v>0</v>
      </c>
      <c r="L47" s="113">
        <v>0</v>
      </c>
      <c r="N47" s="244" t="str">
        <f t="shared" si="8"/>
        <v/>
      </c>
      <c r="O47" s="244" t="str">
        <f t="shared" si="8"/>
        <v/>
      </c>
      <c r="P47" s="244" t="str">
        <f t="shared" si="8"/>
        <v/>
      </c>
      <c r="Q47" s="244" t="str">
        <f t="shared" si="8"/>
        <v/>
      </c>
      <c r="R47" s="244" t="str">
        <f t="shared" si="8"/>
        <v/>
      </c>
    </row>
    <row r="48" spans="1:23" x14ac:dyDescent="0.25">
      <c r="B48" t="s">
        <v>683</v>
      </c>
      <c r="C48" t="s">
        <v>75</v>
      </c>
      <c r="D48">
        <v>0.9</v>
      </c>
      <c r="E48">
        <v>0.84</v>
      </c>
      <c r="F48">
        <v>0</v>
      </c>
      <c r="G48" t="s">
        <v>312</v>
      </c>
      <c r="H48" s="113">
        <v>0</v>
      </c>
      <c r="I48" s="113">
        <v>0.8</v>
      </c>
      <c r="J48" s="113">
        <v>0.8</v>
      </c>
      <c r="K48" s="113">
        <v>0.8</v>
      </c>
      <c r="L48" s="113">
        <v>0.8</v>
      </c>
      <c r="N48" s="244" t="str">
        <f t="shared" si="8"/>
        <v/>
      </c>
      <c r="O48" s="244">
        <f t="shared" si="8"/>
        <v>1.125</v>
      </c>
      <c r="P48" s="244">
        <f t="shared" si="8"/>
        <v>1.0499999999999998</v>
      </c>
      <c r="Q48" s="244">
        <f t="shared" si="8"/>
        <v>0</v>
      </c>
      <c r="R48" s="244" t="str">
        <f t="shared" si="8"/>
        <v/>
      </c>
    </row>
    <row r="49" spans="1:23" x14ac:dyDescent="0.25">
      <c r="A49" t="s">
        <v>921</v>
      </c>
      <c r="B49"/>
      <c r="H49" s="113">
        <v>400</v>
      </c>
      <c r="I49" s="113">
        <v>600</v>
      </c>
      <c r="J49" s="113">
        <v>800</v>
      </c>
      <c r="K49" s="113">
        <v>800</v>
      </c>
      <c r="L49" s="113">
        <v>400</v>
      </c>
      <c r="N49" s="247">
        <f>IFERROR(AVERAGEIF(N43:N48,"&gt;0"),"")</f>
        <v>1.0083139534883721</v>
      </c>
      <c r="O49" s="247">
        <f>IFERROR(AVERAGEIF(O43:O48,"&gt;0"),"")</f>
        <v>1.0580789779326365</v>
      </c>
      <c r="P49" s="247">
        <f t="shared" ref="P49:R49" si="14">IFERROR(AVERAGEIF(P43:P48,"&gt;0"),"")</f>
        <v>1.0343334537572253</v>
      </c>
      <c r="Q49" s="247">
        <f t="shared" si="14"/>
        <v>1</v>
      </c>
      <c r="R49" s="247" t="str">
        <f t="shared" si="14"/>
        <v/>
      </c>
      <c r="S49" s="117">
        <f t="shared" si="10"/>
        <v>1.0251815962945585</v>
      </c>
    </row>
    <row r="50" spans="1:23" s="235" customFormat="1" x14ac:dyDescent="0.25">
      <c r="A50" t="s">
        <v>79</v>
      </c>
      <c r="B50" t="s">
        <v>76</v>
      </c>
      <c r="C50">
        <v>2</v>
      </c>
      <c r="D50">
        <v>5</v>
      </c>
      <c r="E50">
        <v>6</v>
      </c>
      <c r="F50">
        <v>0</v>
      </c>
      <c r="G50" t="s">
        <v>312</v>
      </c>
      <c r="H50" s="113">
        <v>2</v>
      </c>
      <c r="I50" s="113">
        <v>5</v>
      </c>
      <c r="J50" s="113">
        <v>6</v>
      </c>
      <c r="K50" s="113">
        <v>6</v>
      </c>
      <c r="L50" s="113">
        <v>1</v>
      </c>
      <c r="M50"/>
      <c r="S50" s="117"/>
      <c r="T50"/>
      <c r="U50"/>
      <c r="V50"/>
      <c r="W50"/>
    </row>
    <row r="51" spans="1:23" x14ac:dyDescent="0.25">
      <c r="B51" t="s">
        <v>84</v>
      </c>
      <c r="C51">
        <v>4</v>
      </c>
      <c r="D51">
        <v>14</v>
      </c>
      <c r="E51">
        <v>12</v>
      </c>
      <c r="F51">
        <v>0</v>
      </c>
      <c r="G51" t="s">
        <v>312</v>
      </c>
      <c r="H51" s="113">
        <v>4</v>
      </c>
      <c r="I51" s="113">
        <v>14</v>
      </c>
      <c r="J51" s="113">
        <v>10</v>
      </c>
      <c r="K51" s="113">
        <v>13</v>
      </c>
      <c r="L51" s="113">
        <v>5</v>
      </c>
      <c r="N51" s="244">
        <f>IFERROR((C51/H51),"")</f>
        <v>1</v>
      </c>
      <c r="O51" s="244">
        <f t="shared" ref="O51:R64" si="15">IFERROR((D51/I51),"")</f>
        <v>1</v>
      </c>
      <c r="P51" s="244">
        <f t="shared" si="15"/>
        <v>1.2</v>
      </c>
      <c r="Q51" s="244">
        <f t="shared" si="15"/>
        <v>0</v>
      </c>
      <c r="R51" s="244" t="str">
        <f t="shared" si="15"/>
        <v/>
      </c>
      <c r="T51" s="235"/>
      <c r="U51" s="235"/>
      <c r="V51" s="235"/>
      <c r="W51" s="235"/>
    </row>
    <row r="52" spans="1:23" x14ac:dyDescent="0.25">
      <c r="B52" t="s">
        <v>302</v>
      </c>
      <c r="C52" t="s">
        <v>75</v>
      </c>
      <c r="D52">
        <v>1</v>
      </c>
      <c r="E52" t="s">
        <v>608</v>
      </c>
      <c r="F52" t="s">
        <v>608</v>
      </c>
      <c r="G52" t="s">
        <v>608</v>
      </c>
      <c r="H52" s="113">
        <v>0</v>
      </c>
      <c r="I52" s="113">
        <v>1</v>
      </c>
      <c r="J52" s="113">
        <v>0</v>
      </c>
      <c r="K52" s="113">
        <v>0</v>
      </c>
      <c r="L52" s="113">
        <v>0</v>
      </c>
      <c r="N52" s="244" t="str">
        <f t="shared" ref="N52:N64" si="16">IFERROR((C52/H52),"")</f>
        <v/>
      </c>
      <c r="O52" s="244">
        <f t="shared" si="15"/>
        <v>1</v>
      </c>
      <c r="P52" s="244" t="str">
        <f t="shared" si="15"/>
        <v/>
      </c>
      <c r="Q52" s="244" t="str">
        <f t="shared" si="15"/>
        <v/>
      </c>
      <c r="R52" s="244" t="str">
        <f t="shared" si="15"/>
        <v/>
      </c>
    </row>
    <row r="53" spans="1:23" x14ac:dyDescent="0.25">
      <c r="B53" t="s">
        <v>353</v>
      </c>
      <c r="C53" t="s">
        <v>75</v>
      </c>
      <c r="D53">
        <v>9</v>
      </c>
      <c r="E53">
        <v>17</v>
      </c>
      <c r="F53">
        <v>0</v>
      </c>
      <c r="G53" t="s">
        <v>312</v>
      </c>
      <c r="H53" s="113">
        <v>0</v>
      </c>
      <c r="I53" s="113">
        <v>8</v>
      </c>
      <c r="J53" s="113">
        <v>8</v>
      </c>
      <c r="K53" s="113">
        <v>4</v>
      </c>
      <c r="L53" s="113">
        <v>8</v>
      </c>
      <c r="N53" s="244" t="str">
        <f t="shared" si="16"/>
        <v/>
      </c>
      <c r="O53" s="244">
        <f t="shared" si="15"/>
        <v>1.125</v>
      </c>
      <c r="P53" s="244">
        <f t="shared" si="15"/>
        <v>2.125</v>
      </c>
      <c r="Q53" s="244">
        <f t="shared" si="15"/>
        <v>0</v>
      </c>
      <c r="R53" s="244" t="str">
        <f t="shared" si="15"/>
        <v/>
      </c>
    </row>
    <row r="54" spans="1:23" x14ac:dyDescent="0.25">
      <c r="B54" t="s">
        <v>607</v>
      </c>
      <c r="C54">
        <v>0</v>
      </c>
      <c r="D54">
        <v>0</v>
      </c>
      <c r="E54">
        <v>0.3</v>
      </c>
      <c r="F54">
        <v>0.1</v>
      </c>
      <c r="G54" t="s">
        <v>312</v>
      </c>
      <c r="H54" s="113">
        <v>0</v>
      </c>
      <c r="I54" s="113">
        <v>0</v>
      </c>
      <c r="J54" s="113">
        <v>0.3</v>
      </c>
      <c r="K54" s="113">
        <v>0.5</v>
      </c>
      <c r="L54" s="113">
        <v>0.2</v>
      </c>
      <c r="N54" s="244" t="str">
        <f t="shared" si="16"/>
        <v/>
      </c>
      <c r="O54" s="244" t="str">
        <f t="shared" si="15"/>
        <v/>
      </c>
      <c r="P54" s="244">
        <f t="shared" si="15"/>
        <v>1</v>
      </c>
      <c r="Q54" s="244">
        <f t="shared" si="15"/>
        <v>0.2</v>
      </c>
      <c r="R54" s="244" t="str">
        <f t="shared" si="15"/>
        <v/>
      </c>
    </row>
    <row r="55" spans="1:23" x14ac:dyDescent="0.25">
      <c r="B55" t="s">
        <v>842</v>
      </c>
      <c r="C55" t="s">
        <v>75</v>
      </c>
      <c r="D55">
        <v>1</v>
      </c>
      <c r="E55">
        <v>1</v>
      </c>
      <c r="F55">
        <v>1</v>
      </c>
      <c r="G55" t="s">
        <v>312</v>
      </c>
      <c r="H55" s="113">
        <v>0</v>
      </c>
      <c r="I55" s="113">
        <v>1</v>
      </c>
      <c r="J55" s="113">
        <v>1</v>
      </c>
      <c r="K55" s="113">
        <v>1</v>
      </c>
      <c r="L55" s="113">
        <v>1</v>
      </c>
      <c r="N55" s="244" t="str">
        <f t="shared" si="16"/>
        <v/>
      </c>
      <c r="O55" s="244">
        <f t="shared" si="15"/>
        <v>1</v>
      </c>
      <c r="P55" s="244">
        <f t="shared" si="15"/>
        <v>1</v>
      </c>
      <c r="Q55" s="244">
        <f t="shared" si="15"/>
        <v>1</v>
      </c>
      <c r="R55" s="244" t="str">
        <f t="shared" si="15"/>
        <v/>
      </c>
    </row>
    <row r="56" spans="1:23" x14ac:dyDescent="0.25">
      <c r="A56" t="s">
        <v>922</v>
      </c>
      <c r="B56"/>
      <c r="H56" s="113">
        <v>4</v>
      </c>
      <c r="I56" s="113">
        <v>14</v>
      </c>
      <c r="J56" s="113">
        <v>10</v>
      </c>
      <c r="K56" s="113">
        <v>13</v>
      </c>
      <c r="L56" s="113">
        <v>8</v>
      </c>
      <c r="N56" s="247">
        <f>IFERROR(AVERAGEIF(N50:N55,"&gt;0"),"")</f>
        <v>1</v>
      </c>
      <c r="O56" s="247">
        <f t="shared" ref="O56:R56" si="17">IFERROR(AVERAGEIF(O50:O55,"&gt;0"),"")</f>
        <v>1.03125</v>
      </c>
      <c r="P56" s="247">
        <f t="shared" si="17"/>
        <v>1.33125</v>
      </c>
      <c r="Q56" s="247">
        <f t="shared" si="17"/>
        <v>0.6</v>
      </c>
      <c r="R56" s="247" t="str">
        <f t="shared" si="17"/>
        <v/>
      </c>
      <c r="S56" s="117">
        <f t="shared" ref="S56" si="18">IFERROR(AVERAGEIF(N56:R56,"&gt;0"),"")</f>
        <v>0.99062499999999998</v>
      </c>
    </row>
    <row r="57" spans="1:23" x14ac:dyDescent="0.25">
      <c r="A57" t="s">
        <v>291</v>
      </c>
      <c r="B57" t="s">
        <v>443</v>
      </c>
      <c r="C57">
        <v>0.5</v>
      </c>
      <c r="D57">
        <v>0.5</v>
      </c>
      <c r="E57" t="s">
        <v>608</v>
      </c>
      <c r="F57" t="s">
        <v>608</v>
      </c>
      <c r="G57" t="s">
        <v>608</v>
      </c>
      <c r="H57" s="113">
        <v>1</v>
      </c>
      <c r="I57" s="113">
        <v>0</v>
      </c>
      <c r="J57" s="113">
        <v>0</v>
      </c>
      <c r="K57" s="113">
        <v>0</v>
      </c>
      <c r="L57" s="113">
        <v>0</v>
      </c>
      <c r="N57" s="244">
        <f t="shared" si="16"/>
        <v>0.5</v>
      </c>
      <c r="O57" s="244" t="str">
        <f t="shared" si="15"/>
        <v/>
      </c>
      <c r="P57" s="244" t="str">
        <f t="shared" si="15"/>
        <v/>
      </c>
      <c r="Q57" s="244" t="str">
        <f t="shared" si="15"/>
        <v/>
      </c>
      <c r="R57" s="244" t="str">
        <f t="shared" si="15"/>
        <v/>
      </c>
    </row>
    <row r="58" spans="1:23" x14ac:dyDescent="0.25">
      <c r="B58" t="s">
        <v>614</v>
      </c>
      <c r="C58" t="s">
        <v>75</v>
      </c>
      <c r="D58">
        <v>0.3</v>
      </c>
      <c r="E58">
        <v>0.7</v>
      </c>
      <c r="F58">
        <v>0</v>
      </c>
      <c r="G58" t="s">
        <v>312</v>
      </c>
      <c r="H58" s="113">
        <v>0</v>
      </c>
      <c r="I58" s="113">
        <v>0.3</v>
      </c>
      <c r="J58" s="113">
        <v>0.7</v>
      </c>
      <c r="K58" s="113">
        <v>0</v>
      </c>
      <c r="L58" s="113">
        <v>0</v>
      </c>
      <c r="N58" s="244" t="str">
        <f t="shared" si="16"/>
        <v/>
      </c>
      <c r="O58" s="244">
        <f t="shared" si="15"/>
        <v>1</v>
      </c>
      <c r="P58" s="244">
        <f t="shared" si="15"/>
        <v>1</v>
      </c>
      <c r="Q58" s="244" t="str">
        <f t="shared" si="15"/>
        <v/>
      </c>
      <c r="R58" s="244" t="str">
        <f t="shared" si="15"/>
        <v/>
      </c>
    </row>
    <row r="59" spans="1:23" x14ac:dyDescent="0.25">
      <c r="B59" t="s">
        <v>613</v>
      </c>
      <c r="C59" t="s">
        <v>75</v>
      </c>
      <c r="D59" t="s">
        <v>75</v>
      </c>
      <c r="E59">
        <v>1</v>
      </c>
      <c r="F59">
        <v>0</v>
      </c>
      <c r="G59" t="s">
        <v>312</v>
      </c>
      <c r="H59" s="113">
        <v>0</v>
      </c>
      <c r="I59" s="113">
        <v>0</v>
      </c>
      <c r="J59" s="113">
        <v>1</v>
      </c>
      <c r="K59" s="113">
        <v>1</v>
      </c>
      <c r="L59" s="113">
        <v>0</v>
      </c>
      <c r="N59" s="244" t="str">
        <f t="shared" si="16"/>
        <v/>
      </c>
      <c r="O59" s="244" t="str">
        <f t="shared" si="15"/>
        <v/>
      </c>
      <c r="P59" s="244">
        <f t="shared" si="15"/>
        <v>1</v>
      </c>
      <c r="Q59" s="244">
        <f t="shared" si="15"/>
        <v>0</v>
      </c>
      <c r="R59" s="244" t="str">
        <f t="shared" si="15"/>
        <v/>
      </c>
    </row>
    <row r="60" spans="1:23" x14ac:dyDescent="0.25">
      <c r="B60" t="s">
        <v>612</v>
      </c>
      <c r="C60">
        <v>0.03</v>
      </c>
      <c r="D60">
        <v>0.35</v>
      </c>
      <c r="E60">
        <v>0.32</v>
      </c>
      <c r="F60">
        <v>0.04</v>
      </c>
      <c r="G60" t="s">
        <v>312</v>
      </c>
      <c r="H60" s="113">
        <v>0.1</v>
      </c>
      <c r="I60" s="113">
        <v>0.3</v>
      </c>
      <c r="J60" s="113">
        <v>0.3</v>
      </c>
      <c r="K60" s="113">
        <v>0.2</v>
      </c>
      <c r="L60" s="113">
        <v>0.1</v>
      </c>
      <c r="N60" s="244">
        <f t="shared" si="16"/>
        <v>0.3</v>
      </c>
      <c r="O60" s="244">
        <f t="shared" si="15"/>
        <v>1.1666666666666667</v>
      </c>
      <c r="P60" s="244">
        <f t="shared" si="15"/>
        <v>1.0666666666666667</v>
      </c>
      <c r="Q60" s="244">
        <f t="shared" si="15"/>
        <v>0.19999999999999998</v>
      </c>
      <c r="R60" s="244" t="str">
        <f t="shared" si="15"/>
        <v/>
      </c>
    </row>
    <row r="61" spans="1:23" x14ac:dyDescent="0.25">
      <c r="B61" t="s">
        <v>611</v>
      </c>
      <c r="C61" t="s">
        <v>75</v>
      </c>
      <c r="D61">
        <v>1</v>
      </c>
      <c r="E61">
        <v>4</v>
      </c>
      <c r="F61" t="s">
        <v>608</v>
      </c>
      <c r="G61" t="s">
        <v>608</v>
      </c>
      <c r="H61" s="113">
        <v>0</v>
      </c>
      <c r="I61" s="113">
        <v>1</v>
      </c>
      <c r="J61" s="113">
        <v>4</v>
      </c>
      <c r="K61" s="113">
        <v>0</v>
      </c>
      <c r="L61" s="113">
        <v>0</v>
      </c>
      <c r="N61" s="244" t="str">
        <f t="shared" si="16"/>
        <v/>
      </c>
      <c r="O61" s="244">
        <f t="shared" si="15"/>
        <v>1</v>
      </c>
      <c r="P61" s="244">
        <f t="shared" si="15"/>
        <v>1</v>
      </c>
      <c r="Q61" s="244" t="str">
        <f t="shared" si="15"/>
        <v/>
      </c>
      <c r="R61" s="244" t="str">
        <f t="shared" si="15"/>
        <v/>
      </c>
    </row>
    <row r="62" spans="1:23" x14ac:dyDescent="0.25">
      <c r="B62" t="s">
        <v>610</v>
      </c>
      <c r="C62" t="s">
        <v>75</v>
      </c>
      <c r="D62" t="s">
        <v>75</v>
      </c>
      <c r="E62">
        <v>0.4</v>
      </c>
      <c r="F62">
        <v>0.06</v>
      </c>
      <c r="G62" t="s">
        <v>312</v>
      </c>
      <c r="H62" s="113">
        <v>0</v>
      </c>
      <c r="I62" s="113">
        <v>0</v>
      </c>
      <c r="J62" s="113">
        <v>0.4</v>
      </c>
      <c r="K62" s="113">
        <v>0.6</v>
      </c>
      <c r="L62" s="113">
        <v>0</v>
      </c>
      <c r="N62" s="244" t="str">
        <f t="shared" si="16"/>
        <v/>
      </c>
      <c r="O62" s="244" t="str">
        <f t="shared" si="15"/>
        <v/>
      </c>
      <c r="P62" s="244">
        <f t="shared" si="15"/>
        <v>1</v>
      </c>
      <c r="Q62" s="244">
        <f t="shared" si="15"/>
        <v>0.1</v>
      </c>
      <c r="R62" s="244" t="str">
        <f t="shared" si="15"/>
        <v/>
      </c>
    </row>
    <row r="63" spans="1:23" x14ac:dyDescent="0.25">
      <c r="B63" t="s">
        <v>781</v>
      </c>
      <c r="C63" t="s">
        <v>75</v>
      </c>
      <c r="D63" t="s">
        <v>75</v>
      </c>
      <c r="E63" t="s">
        <v>75</v>
      </c>
      <c r="F63">
        <v>0</v>
      </c>
      <c r="G63" t="s">
        <v>312</v>
      </c>
      <c r="H63" s="113">
        <v>0</v>
      </c>
      <c r="I63" s="113">
        <v>0</v>
      </c>
      <c r="J63" s="113">
        <v>0</v>
      </c>
      <c r="K63" s="113">
        <v>6</v>
      </c>
      <c r="L63" s="113">
        <v>6</v>
      </c>
      <c r="N63" s="244" t="str">
        <f t="shared" si="16"/>
        <v/>
      </c>
      <c r="O63" s="244" t="str">
        <f t="shared" si="15"/>
        <v/>
      </c>
      <c r="P63" s="244" t="str">
        <f t="shared" si="15"/>
        <v/>
      </c>
      <c r="Q63" s="244">
        <f t="shared" si="15"/>
        <v>0</v>
      </c>
      <c r="R63" s="244" t="str">
        <f t="shared" si="15"/>
        <v/>
      </c>
    </row>
    <row r="64" spans="1:23" x14ac:dyDescent="0.25">
      <c r="B64" t="s">
        <v>775</v>
      </c>
      <c r="C64" t="s">
        <v>75</v>
      </c>
      <c r="D64" t="s">
        <v>75</v>
      </c>
      <c r="E64" t="s">
        <v>75</v>
      </c>
      <c r="F64">
        <v>0.25</v>
      </c>
      <c r="G64" t="s">
        <v>312</v>
      </c>
      <c r="H64" s="113">
        <v>0</v>
      </c>
      <c r="I64" s="113">
        <v>0</v>
      </c>
      <c r="J64" s="113">
        <v>0</v>
      </c>
      <c r="K64" s="113">
        <v>1</v>
      </c>
      <c r="L64" s="113">
        <v>1</v>
      </c>
      <c r="N64" s="244" t="str">
        <f t="shared" si="16"/>
        <v/>
      </c>
      <c r="O64" s="244" t="str">
        <f t="shared" si="15"/>
        <v/>
      </c>
      <c r="P64" s="244" t="str">
        <f t="shared" si="15"/>
        <v/>
      </c>
      <c r="Q64" s="244">
        <f t="shared" si="15"/>
        <v>0.25</v>
      </c>
      <c r="R64" s="244" t="str">
        <f t="shared" si="15"/>
        <v/>
      </c>
    </row>
    <row r="65" spans="1:19" x14ac:dyDescent="0.25">
      <c r="A65" t="s">
        <v>923</v>
      </c>
      <c r="B65"/>
      <c r="H65" s="113">
        <v>1</v>
      </c>
      <c r="I65" s="113">
        <v>1</v>
      </c>
      <c r="J65" s="113">
        <v>4</v>
      </c>
      <c r="K65" s="113">
        <v>6</v>
      </c>
      <c r="L65" s="113">
        <v>6</v>
      </c>
      <c r="N65" s="247">
        <f>IFERROR(AVERAGEIF(N57:N64,"&gt;0"),"")</f>
        <v>0.4</v>
      </c>
      <c r="O65" s="247">
        <f t="shared" ref="O65:R65" si="19">IFERROR(AVERAGEIF(O57:O64,"&gt;0"),"")</f>
        <v>1.0555555555555556</v>
      </c>
      <c r="P65" s="247">
        <f t="shared" si="19"/>
        <v>1.0133333333333332</v>
      </c>
      <c r="Q65" s="247">
        <f t="shared" si="19"/>
        <v>0.18333333333333335</v>
      </c>
      <c r="R65" s="247" t="str">
        <f t="shared" si="19"/>
        <v/>
      </c>
      <c r="S65" s="117">
        <f t="shared" ref="S65" si="20">IFERROR(AVERAGEIF(N65:R65,"&gt;0"),"")</f>
        <v>0.66305555555555551</v>
      </c>
    </row>
    <row r="66" spans="1:19" x14ac:dyDescent="0.25">
      <c r="A66" t="s">
        <v>138</v>
      </c>
      <c r="B66" t="s">
        <v>429</v>
      </c>
      <c r="C66" t="s">
        <v>75</v>
      </c>
      <c r="D66">
        <v>1</v>
      </c>
      <c r="E66">
        <v>1</v>
      </c>
      <c r="F66">
        <v>0</v>
      </c>
      <c r="G66" t="s">
        <v>312</v>
      </c>
      <c r="H66" s="113">
        <v>0</v>
      </c>
      <c r="I66" s="113">
        <v>1</v>
      </c>
      <c r="J66" s="113">
        <v>1</v>
      </c>
      <c r="K66" s="113">
        <v>1</v>
      </c>
      <c r="L66" s="113">
        <v>1</v>
      </c>
      <c r="N66" s="244" t="str">
        <f t="shared" ref="N66:O66" si="21">IFERROR((C66/H66),"")</f>
        <v/>
      </c>
      <c r="O66" s="244">
        <f t="shared" si="21"/>
        <v>1</v>
      </c>
      <c r="P66" s="244">
        <f t="shared" ref="P66" si="22">IFERROR((E66/J66),"")</f>
        <v>1</v>
      </c>
      <c r="Q66" s="244">
        <f t="shared" ref="Q66" si="23">IFERROR((F66/K66),"")</f>
        <v>0</v>
      </c>
      <c r="R66" s="244" t="str">
        <f t="shared" ref="R66" si="24">IFERROR((G66/L66),"")</f>
        <v/>
      </c>
    </row>
    <row r="67" spans="1:19" x14ac:dyDescent="0.25">
      <c r="A67" t="s">
        <v>924</v>
      </c>
      <c r="B67"/>
      <c r="H67" s="113">
        <v>0</v>
      </c>
      <c r="I67" s="113">
        <v>1</v>
      </c>
      <c r="J67" s="113">
        <v>1</v>
      </c>
      <c r="K67" s="113">
        <v>1</v>
      </c>
      <c r="L67" s="113">
        <v>1</v>
      </c>
      <c r="N67" s="247" t="str">
        <f>IFERROR(AVERAGEIF(N66,"&gt;0"),"")</f>
        <v/>
      </c>
      <c r="O67" s="247">
        <f>IFERROR(AVERAGEIF(O66,"&gt;0"),"")</f>
        <v>1</v>
      </c>
      <c r="P67" s="247">
        <f t="shared" ref="P67:R67" si="25">IFERROR(AVERAGEIF(P66,"&gt;0"),"")</f>
        <v>1</v>
      </c>
      <c r="Q67" s="247" t="str">
        <f t="shared" si="25"/>
        <v/>
      </c>
      <c r="R67" s="247" t="str">
        <f t="shared" si="25"/>
        <v/>
      </c>
      <c r="S67" s="117">
        <f t="shared" ref="S67" si="26">IFERROR(AVERAGEIF(N67:R67,"&gt;0"),"")</f>
        <v>1</v>
      </c>
    </row>
    <row r="68" spans="1:19" x14ac:dyDescent="0.25">
      <c r="A68" t="s">
        <v>99</v>
      </c>
      <c r="B68" t="s">
        <v>96</v>
      </c>
      <c r="C68">
        <v>0.3</v>
      </c>
      <c r="D68">
        <v>1.7</v>
      </c>
      <c r="E68">
        <v>2</v>
      </c>
      <c r="F68">
        <v>0</v>
      </c>
      <c r="G68" t="s">
        <v>312</v>
      </c>
      <c r="H68" s="113">
        <v>1</v>
      </c>
      <c r="I68" s="113">
        <v>1</v>
      </c>
      <c r="J68" s="113">
        <v>2</v>
      </c>
      <c r="K68" s="113">
        <v>2</v>
      </c>
      <c r="L68" s="113">
        <v>1</v>
      </c>
      <c r="N68" s="244">
        <f t="shared" ref="N68" si="27">IFERROR((C68/H68),"")</f>
        <v>0.3</v>
      </c>
      <c r="O68" s="244">
        <f t="shared" ref="O68" si="28">IFERROR((D68/I68),"")</f>
        <v>1.7</v>
      </c>
      <c r="P68" s="244">
        <f t="shared" ref="P68" si="29">IFERROR((E68/J68),"")</f>
        <v>1</v>
      </c>
      <c r="Q68" s="244">
        <f t="shared" ref="Q68" si="30">IFERROR((F68/K68),"")</f>
        <v>0</v>
      </c>
      <c r="R68" s="244" t="str">
        <f t="shared" ref="R68" si="31">IFERROR((G68/L68),"")</f>
        <v/>
      </c>
    </row>
    <row r="69" spans="1:19" x14ac:dyDescent="0.25">
      <c r="B69" t="s">
        <v>409</v>
      </c>
      <c r="C69">
        <v>0</v>
      </c>
      <c r="D69">
        <v>0.35</v>
      </c>
      <c r="E69">
        <v>0.65</v>
      </c>
      <c r="F69">
        <v>0</v>
      </c>
      <c r="G69" t="s">
        <v>608</v>
      </c>
      <c r="H69" s="113">
        <v>0</v>
      </c>
      <c r="I69" s="113">
        <v>0.35</v>
      </c>
      <c r="J69" s="113">
        <v>0.65</v>
      </c>
      <c r="K69" s="113">
        <v>0</v>
      </c>
      <c r="L69" s="113">
        <v>0</v>
      </c>
      <c r="N69" s="244" t="str">
        <f t="shared" ref="N69:N74" si="32">IFERROR((C69/H69),"")</f>
        <v/>
      </c>
      <c r="O69" s="244">
        <f t="shared" ref="O69:O74" si="33">IFERROR((D69/I69),"")</f>
        <v>1</v>
      </c>
      <c r="P69" s="244">
        <f t="shared" ref="P69:P74" si="34">IFERROR((E69/J69),"")</f>
        <v>1</v>
      </c>
      <c r="Q69" s="244" t="str">
        <f t="shared" ref="Q69:Q74" si="35">IFERROR((F69/K69),"")</f>
        <v/>
      </c>
      <c r="R69" s="244" t="str">
        <f t="shared" ref="R69:R74" si="36">IFERROR((G69/L69),"")</f>
        <v/>
      </c>
    </row>
    <row r="70" spans="1:19" x14ac:dyDescent="0.25">
      <c r="B70" t="s">
        <v>665</v>
      </c>
      <c r="C70">
        <v>0.01</v>
      </c>
      <c r="D70">
        <v>0.14000000000000001</v>
      </c>
      <c r="E70">
        <v>0.25</v>
      </c>
      <c r="F70">
        <v>0.16</v>
      </c>
      <c r="G70" t="s">
        <v>312</v>
      </c>
      <c r="H70" s="113">
        <v>0.03</v>
      </c>
      <c r="I70" s="113">
        <v>0.17</v>
      </c>
      <c r="J70" s="113">
        <v>0.3</v>
      </c>
      <c r="K70" s="113">
        <v>0.3</v>
      </c>
      <c r="L70" s="113">
        <v>0.2</v>
      </c>
      <c r="N70" s="244">
        <f t="shared" si="32"/>
        <v>0.33333333333333337</v>
      </c>
      <c r="O70" s="244">
        <f t="shared" si="33"/>
        <v>0.82352941176470595</v>
      </c>
      <c r="P70" s="244">
        <f t="shared" si="34"/>
        <v>0.83333333333333337</v>
      </c>
      <c r="Q70" s="244">
        <f t="shared" si="35"/>
        <v>0.53333333333333333</v>
      </c>
      <c r="R70" s="244" t="str">
        <f t="shared" si="36"/>
        <v/>
      </c>
    </row>
    <row r="71" spans="1:19" x14ac:dyDescent="0.25">
      <c r="B71" t="s">
        <v>930</v>
      </c>
      <c r="C71" t="s">
        <v>75</v>
      </c>
      <c r="D71" t="s">
        <v>75</v>
      </c>
      <c r="E71" t="s">
        <v>75</v>
      </c>
      <c r="F71">
        <v>0</v>
      </c>
      <c r="G71" t="s">
        <v>312</v>
      </c>
      <c r="H71" s="113">
        <v>0</v>
      </c>
      <c r="I71" s="113">
        <v>0</v>
      </c>
      <c r="J71" s="113">
        <v>0</v>
      </c>
      <c r="K71" s="113">
        <v>0.95</v>
      </c>
      <c r="L71" s="113">
        <v>0</v>
      </c>
      <c r="N71" s="244" t="str">
        <f t="shared" si="32"/>
        <v/>
      </c>
      <c r="O71" s="244" t="str">
        <f t="shared" si="33"/>
        <v/>
      </c>
      <c r="P71" s="244" t="str">
        <f t="shared" si="34"/>
        <v/>
      </c>
      <c r="Q71" s="244">
        <f t="shared" si="35"/>
        <v>0</v>
      </c>
      <c r="R71" s="244" t="str">
        <f t="shared" si="36"/>
        <v/>
      </c>
    </row>
    <row r="72" spans="1:19" x14ac:dyDescent="0.25">
      <c r="B72" t="s">
        <v>931</v>
      </c>
      <c r="C72" t="s">
        <v>75</v>
      </c>
      <c r="D72" t="s">
        <v>75</v>
      </c>
      <c r="E72" t="s">
        <v>75</v>
      </c>
      <c r="F72">
        <v>0.1</v>
      </c>
      <c r="G72" t="s">
        <v>312</v>
      </c>
      <c r="H72" s="113">
        <v>0</v>
      </c>
      <c r="I72" s="113">
        <v>0</v>
      </c>
      <c r="J72" s="113">
        <v>0</v>
      </c>
      <c r="K72" s="113">
        <v>1</v>
      </c>
      <c r="L72" s="113">
        <v>0</v>
      </c>
      <c r="N72" s="244" t="str">
        <f t="shared" si="32"/>
        <v/>
      </c>
      <c r="O72" s="244" t="str">
        <f t="shared" si="33"/>
        <v/>
      </c>
      <c r="P72" s="244" t="str">
        <f t="shared" si="34"/>
        <v/>
      </c>
      <c r="Q72" s="244">
        <f t="shared" si="35"/>
        <v>0.1</v>
      </c>
      <c r="R72" s="244" t="str">
        <f t="shared" si="36"/>
        <v/>
      </c>
    </row>
    <row r="73" spans="1:19" x14ac:dyDescent="0.25">
      <c r="B73" t="s">
        <v>799</v>
      </c>
      <c r="C73" t="s">
        <v>75</v>
      </c>
      <c r="D73" t="s">
        <v>75</v>
      </c>
      <c r="E73" t="s">
        <v>75</v>
      </c>
      <c r="F73">
        <v>0.15</v>
      </c>
      <c r="G73" t="s">
        <v>312</v>
      </c>
      <c r="H73" s="113">
        <v>0</v>
      </c>
      <c r="I73" s="113">
        <v>0</v>
      </c>
      <c r="J73" s="113">
        <v>0</v>
      </c>
      <c r="K73" s="113">
        <v>1</v>
      </c>
      <c r="L73" s="113">
        <v>0</v>
      </c>
      <c r="N73" s="244" t="str">
        <f t="shared" si="32"/>
        <v/>
      </c>
      <c r="O73" s="244" t="str">
        <f t="shared" si="33"/>
        <v/>
      </c>
      <c r="P73" s="244" t="str">
        <f t="shared" si="34"/>
        <v/>
      </c>
      <c r="Q73" s="244">
        <f t="shared" si="35"/>
        <v>0.15</v>
      </c>
      <c r="R73" s="244" t="str">
        <f t="shared" si="36"/>
        <v/>
      </c>
    </row>
    <row r="74" spans="1:19" x14ac:dyDescent="0.25">
      <c r="B74" t="s">
        <v>929</v>
      </c>
      <c r="C74" t="s">
        <v>75</v>
      </c>
      <c r="D74" t="s">
        <v>75</v>
      </c>
      <c r="E74" t="s">
        <v>75</v>
      </c>
      <c r="F74" t="s">
        <v>852</v>
      </c>
      <c r="G74" t="s">
        <v>312</v>
      </c>
      <c r="H74" s="113">
        <v>0</v>
      </c>
      <c r="I74" s="113">
        <v>0</v>
      </c>
      <c r="J74" s="113">
        <v>0</v>
      </c>
      <c r="K74" s="113">
        <v>0.97</v>
      </c>
      <c r="L74" s="113">
        <v>0.97</v>
      </c>
      <c r="N74" s="244" t="str">
        <f t="shared" si="32"/>
        <v/>
      </c>
      <c r="O74" s="244" t="str">
        <f t="shared" si="33"/>
        <v/>
      </c>
      <c r="P74" s="244" t="str">
        <f t="shared" si="34"/>
        <v/>
      </c>
      <c r="Q74" s="244" t="str">
        <f t="shared" si="35"/>
        <v/>
      </c>
      <c r="R74" s="244" t="str">
        <f t="shared" si="36"/>
        <v/>
      </c>
    </row>
    <row r="75" spans="1:19" x14ac:dyDescent="0.25">
      <c r="A75" t="s">
        <v>925</v>
      </c>
      <c r="B75"/>
      <c r="H75" s="113">
        <v>1</v>
      </c>
      <c r="I75" s="113">
        <v>1</v>
      </c>
      <c r="J75" s="113">
        <v>2</v>
      </c>
      <c r="K75" s="113">
        <v>2</v>
      </c>
      <c r="L75" s="113">
        <v>1</v>
      </c>
      <c r="N75" s="247">
        <f>IFERROR(AVERAGEIF(N68:N74,"&gt;0"),"")</f>
        <v>0.31666666666666665</v>
      </c>
      <c r="O75" s="247">
        <f t="shared" ref="O75:R75" si="37">IFERROR(AVERAGEIF(O68:O74,"&gt;0"),"")</f>
        <v>1.1745098039215687</v>
      </c>
      <c r="P75" s="247">
        <f t="shared" si="37"/>
        <v>0.94444444444444453</v>
      </c>
      <c r="Q75" s="247">
        <f t="shared" si="37"/>
        <v>0.26111111111111113</v>
      </c>
      <c r="R75" s="247" t="str">
        <f t="shared" si="37"/>
        <v/>
      </c>
      <c r="S75" s="117">
        <f t="shared" ref="S75" si="38">IFERROR(AVERAGEIF(N75:R75,"&gt;0"),"")</f>
        <v>0.67418300653594776</v>
      </c>
    </row>
    <row r="76" spans="1:19" x14ac:dyDescent="0.25">
      <c r="A76" t="s">
        <v>313</v>
      </c>
      <c r="B76" t="s">
        <v>314</v>
      </c>
      <c r="C76" t="s">
        <v>75</v>
      </c>
      <c r="D76">
        <v>0.98</v>
      </c>
      <c r="E76">
        <v>0.97</v>
      </c>
      <c r="F76">
        <v>0.59</v>
      </c>
      <c r="G76" t="s">
        <v>312</v>
      </c>
      <c r="H76" s="113">
        <v>0</v>
      </c>
      <c r="I76" s="113">
        <v>0.95</v>
      </c>
      <c r="J76" s="113">
        <v>0.95</v>
      </c>
      <c r="K76" s="113">
        <v>0.95</v>
      </c>
      <c r="L76" s="113">
        <v>0.95</v>
      </c>
      <c r="N76" s="244" t="str">
        <f t="shared" ref="N76" si="39">IFERROR((C76/H76),"")</f>
        <v/>
      </c>
      <c r="O76" s="244">
        <f t="shared" ref="O76" si="40">IFERROR((D76/I76),"")</f>
        <v>1.0315789473684212</v>
      </c>
      <c r="P76" s="244">
        <f t="shared" ref="P76" si="41">IFERROR((E76/J76),"")</f>
        <v>1.0210526315789474</v>
      </c>
      <c r="Q76" s="244">
        <f t="shared" ref="Q76" si="42">IFERROR((F76/K76),"")</f>
        <v>0.62105263157894741</v>
      </c>
      <c r="R76" s="244" t="str">
        <f t="shared" ref="R76" si="43">IFERROR((G76/L76),"")</f>
        <v/>
      </c>
    </row>
    <row r="77" spans="1:19" x14ac:dyDescent="0.25">
      <c r="B77" t="s">
        <v>666</v>
      </c>
      <c r="C77" t="s">
        <v>75</v>
      </c>
      <c r="D77">
        <v>1</v>
      </c>
      <c r="E77">
        <v>1</v>
      </c>
      <c r="F77">
        <v>1</v>
      </c>
      <c r="G77" t="s">
        <v>312</v>
      </c>
      <c r="H77" s="113">
        <v>0</v>
      </c>
      <c r="I77" s="113">
        <v>1</v>
      </c>
      <c r="J77" s="113">
        <v>1</v>
      </c>
      <c r="K77" s="113">
        <v>1</v>
      </c>
      <c r="L77" s="113">
        <v>1</v>
      </c>
      <c r="N77" s="244" t="str">
        <f t="shared" ref="N77:N78" si="44">IFERROR((C77/H77),"")</f>
        <v/>
      </c>
      <c r="O77" s="244">
        <f t="shared" ref="O77:O78" si="45">IFERROR((D77/I77),"")</f>
        <v>1</v>
      </c>
      <c r="P77" s="244">
        <f t="shared" ref="P77:P78" si="46">IFERROR((E77/J77),"")</f>
        <v>1</v>
      </c>
      <c r="Q77" s="244">
        <f t="shared" ref="Q77:Q78" si="47">IFERROR((F77/K77),"")</f>
        <v>1</v>
      </c>
      <c r="R77" s="244" t="str">
        <f t="shared" ref="R77:R78" si="48">IFERROR((G77/L77),"")</f>
        <v/>
      </c>
    </row>
    <row r="78" spans="1:19" x14ac:dyDescent="0.25">
      <c r="B78" t="s">
        <v>667</v>
      </c>
      <c r="C78">
        <v>0.9</v>
      </c>
      <c r="D78">
        <v>0.94569999999999999</v>
      </c>
      <c r="E78">
        <v>0.88</v>
      </c>
      <c r="F78">
        <v>0</v>
      </c>
      <c r="G78" t="s">
        <v>312</v>
      </c>
      <c r="H78" s="113">
        <v>0.88</v>
      </c>
      <c r="I78" s="113">
        <v>0.88</v>
      </c>
      <c r="J78" s="113">
        <v>0.88</v>
      </c>
      <c r="K78" s="113">
        <v>0.88</v>
      </c>
      <c r="L78" s="113">
        <v>0.88</v>
      </c>
      <c r="N78" s="244">
        <f t="shared" si="44"/>
        <v>1.0227272727272727</v>
      </c>
      <c r="O78" s="244">
        <f t="shared" si="45"/>
        <v>1.074659090909091</v>
      </c>
      <c r="P78" s="244">
        <f t="shared" si="46"/>
        <v>1</v>
      </c>
      <c r="Q78" s="244">
        <f t="shared" si="47"/>
        <v>0</v>
      </c>
      <c r="R78" s="244" t="str">
        <f t="shared" si="48"/>
        <v/>
      </c>
    </row>
    <row r="79" spans="1:19" x14ac:dyDescent="0.25">
      <c r="A79" t="s">
        <v>926</v>
      </c>
      <c r="B79"/>
      <c r="H79" s="113">
        <v>0.88</v>
      </c>
      <c r="I79" s="113">
        <v>1</v>
      </c>
      <c r="J79" s="113">
        <v>1</v>
      </c>
      <c r="K79" s="113">
        <v>1</v>
      </c>
      <c r="L79" s="113">
        <v>1</v>
      </c>
      <c r="N79" s="247">
        <f>IFERROR(AVERAGEIF(N76:N78,"&gt;0"),"")</f>
        <v>1.0227272727272727</v>
      </c>
      <c r="O79" s="247">
        <f t="shared" ref="O79:R79" si="49">IFERROR(AVERAGEIF(O76:O78,"&gt;0"),"")</f>
        <v>1.0354126794258374</v>
      </c>
      <c r="P79" s="247">
        <f t="shared" si="49"/>
        <v>1.0070175438596491</v>
      </c>
      <c r="Q79" s="247">
        <f t="shared" si="49"/>
        <v>0.81052631578947376</v>
      </c>
      <c r="R79" s="247" t="str">
        <f t="shared" si="49"/>
        <v/>
      </c>
      <c r="S79" s="117">
        <f t="shared" ref="S79" si="50">IFERROR(AVERAGEIF(N79:R79,"&gt;0"),"")</f>
        <v>0.96892095295055825</v>
      </c>
    </row>
    <row r="80" spans="1:19" x14ac:dyDescent="0.25">
      <c r="A80" t="s">
        <v>312</v>
      </c>
      <c r="B80" t="s">
        <v>312</v>
      </c>
      <c r="C80" t="s">
        <v>312</v>
      </c>
      <c r="D80" t="s">
        <v>312</v>
      </c>
      <c r="E80" t="s">
        <v>312</v>
      </c>
      <c r="F80" t="s">
        <v>312</v>
      </c>
      <c r="G80" t="s">
        <v>312</v>
      </c>
      <c r="H80" s="113">
        <v>0</v>
      </c>
      <c r="I80" s="113">
        <v>0</v>
      </c>
      <c r="J80" s="113">
        <v>0</v>
      </c>
      <c r="K80" s="113">
        <v>0</v>
      </c>
      <c r="L80" s="113">
        <v>0</v>
      </c>
      <c r="O80"/>
      <c r="P80"/>
      <c r="Q80"/>
      <c r="R80"/>
    </row>
    <row r="81" spans="1:23" x14ac:dyDescent="0.25">
      <c r="A81" t="s">
        <v>478</v>
      </c>
      <c r="B81"/>
      <c r="H81" s="113">
        <v>0</v>
      </c>
      <c r="I81" s="113">
        <v>0</v>
      </c>
      <c r="J81" s="113">
        <v>0</v>
      </c>
      <c r="K81" s="113">
        <v>0</v>
      </c>
      <c r="L81" s="113">
        <v>0</v>
      </c>
      <c r="N81" s="117"/>
      <c r="R81" s="117" t="str">
        <f t="shared" ref="R81" si="51">IFERROR(AVERAGEIF(R5:R79,"&gt;0"),"")</f>
        <v/>
      </c>
      <c r="S81" s="117">
        <f>IFERROR(AVERAGEIF(S5:S79,"&gt;0"),"")</f>
        <v>0.91423553809989566</v>
      </c>
    </row>
    <row r="82" spans="1:23" x14ac:dyDescent="0.25">
      <c r="B82"/>
      <c r="H82" s="113"/>
      <c r="I82" s="113"/>
      <c r="J82" s="113"/>
      <c r="K82" s="113"/>
      <c r="L82" s="113"/>
      <c r="O82"/>
      <c r="P82"/>
      <c r="Q82"/>
      <c r="R82"/>
    </row>
    <row r="83" spans="1:23" x14ac:dyDescent="0.25">
      <c r="B83"/>
      <c r="H83" s="113"/>
      <c r="I83" s="113"/>
      <c r="J83" s="113"/>
      <c r="K83" s="113"/>
      <c r="L83" s="113"/>
      <c r="O83"/>
      <c r="P83"/>
      <c r="Q83"/>
      <c r="R83"/>
    </row>
    <row r="84" spans="1:23" x14ac:dyDescent="0.25">
      <c r="B84"/>
      <c r="H84" s="113"/>
      <c r="I84" s="113"/>
      <c r="J84" s="113"/>
      <c r="K84" s="113"/>
      <c r="L84" s="113"/>
      <c r="O84"/>
      <c r="P84"/>
      <c r="Q84"/>
      <c r="R84"/>
    </row>
    <row r="85" spans="1:23" s="117" customFormat="1" x14ac:dyDescent="0.25">
      <c r="A85"/>
      <c r="B85" s="248"/>
      <c r="C85"/>
      <c r="D85"/>
      <c r="E85"/>
      <c r="F85"/>
      <c r="G85"/>
      <c r="H85"/>
      <c r="I85"/>
      <c r="J85"/>
      <c r="K85"/>
      <c r="M85"/>
      <c r="N85" s="242"/>
      <c r="O85"/>
      <c r="P85"/>
      <c r="Q85"/>
      <c r="R85"/>
      <c r="T85"/>
      <c r="U85"/>
      <c r="V85"/>
      <c r="W85"/>
    </row>
    <row r="86" spans="1:23" s="117" customFormat="1" x14ac:dyDescent="0.25">
      <c r="A86"/>
      <c r="B86" s="248"/>
      <c r="C86"/>
      <c r="D86"/>
      <c r="E86"/>
      <c r="F86"/>
      <c r="G86"/>
      <c r="H86"/>
      <c r="I86"/>
      <c r="J86"/>
      <c r="K86"/>
      <c r="M86"/>
      <c r="N86" s="242"/>
      <c r="O86"/>
      <c r="P86"/>
      <c r="Q86"/>
      <c r="R86"/>
      <c r="T86"/>
      <c r="U86"/>
      <c r="V86"/>
      <c r="W86"/>
    </row>
    <row r="87" spans="1:23" s="19" customFormat="1" x14ac:dyDescent="0.25">
      <c r="B87" s="786" t="s">
        <v>2</v>
      </c>
      <c r="C87" s="94">
        <v>2016</v>
      </c>
      <c r="D87" s="94">
        <v>2017</v>
      </c>
      <c r="E87" s="94">
        <v>2018</v>
      </c>
      <c r="F87" s="94">
        <v>2019</v>
      </c>
      <c r="G87" s="94">
        <v>2020</v>
      </c>
      <c r="H87" s="94" t="s">
        <v>927</v>
      </c>
      <c r="I87" s="19" t="s">
        <v>504</v>
      </c>
      <c r="L87" s="784"/>
      <c r="N87" s="785"/>
      <c r="O87" s="784"/>
      <c r="P87" s="784"/>
      <c r="Q87" s="784"/>
      <c r="R87" s="784"/>
      <c r="S87" s="784"/>
    </row>
    <row r="88" spans="1:23" x14ac:dyDescent="0.25">
      <c r="B88" s="248" t="str">
        <f>A5</f>
        <v>Total DESPACHO SECRETARÍA JURÍDICA</v>
      </c>
      <c r="C88" s="242" t="str">
        <f>VLOOKUP($B88,$A$5:$R$81,14,0)</f>
        <v/>
      </c>
      <c r="D88" s="242">
        <f>VLOOKUP($B88,$A$5:$R$81,15,0)</f>
        <v>1</v>
      </c>
      <c r="E88" s="242">
        <f>VLOOKUP($B88,$A$5:$R$81,16,0)</f>
        <v>1</v>
      </c>
      <c r="F88" s="242">
        <f>VLOOKUP($B88,$A$5:$R$81,17,0)</f>
        <v>0.25</v>
      </c>
      <c r="G88" s="242" t="str">
        <f>IF(VLOOKUP($B88,$A$5:$R$81,18,0)&gt;0,"0%")</f>
        <v>0%</v>
      </c>
      <c r="H88" s="242">
        <f>SUM(C88:G88)/(COUNTA(C88:G88))</f>
        <v>0.45</v>
      </c>
      <c r="I88" s="1100">
        <f>AVERAGE(H88:H98)</f>
        <v>0.88696281082716832</v>
      </c>
      <c r="K88" s="242" t="str">
        <f>VLOOKUP($B88,$A$5:$R$81,14,0)</f>
        <v/>
      </c>
      <c r="L88" s="242">
        <f>VLOOKUP($B88,$A$5:$R$81,15,0)</f>
        <v>1</v>
      </c>
      <c r="M88" s="242">
        <f>VLOOKUP($B88,$A$5:$R$81,16,0)</f>
        <v>1</v>
      </c>
      <c r="N88" s="242">
        <f>VLOOKUP($B88,$A$5:$R$81,17,0)</f>
        <v>0.25</v>
      </c>
      <c r="O88" s="242" t="str">
        <f>VLOOKUP($B88,$A$5:$R$81,18,0)</f>
        <v/>
      </c>
      <c r="P88" s="117" t="e">
        <f>(L88+M88+N88+O88)/4</f>
        <v>#VALUE!</v>
      </c>
    </row>
    <row r="89" spans="1:23" x14ac:dyDescent="0.25">
      <c r="B89" s="248" t="str">
        <f>A22</f>
        <v>Total DIRECCIÓN DE GESTIÓN CORPORATIVA</v>
      </c>
      <c r="C89" s="242" t="str">
        <f t="shared" ref="C89:C98" si="52">VLOOKUP($B89,$A$5:$R$81,14,0)</f>
        <v/>
      </c>
      <c r="D89" s="242">
        <f t="shared" ref="D89:D98" si="53">VLOOKUP($B89,$A$5:$R$81,15,0)</f>
        <v>0.97919047619047617</v>
      </c>
      <c r="E89" s="242">
        <f t="shared" ref="E89:E98" si="54">VLOOKUP($B89,$A$5:$R$81,16,0)</f>
        <v>0.96824743191591023</v>
      </c>
      <c r="F89" s="242">
        <f t="shared" ref="F89:F98" si="55">VLOOKUP($B89,$A$5:$R$81,17,0)</f>
        <v>0.52306483937518422</v>
      </c>
      <c r="G89" s="242" t="str">
        <f t="shared" ref="G89:G98" si="56">VLOOKUP($B89,$A$5:$R$81,18,0)</f>
        <v/>
      </c>
      <c r="H89" s="242">
        <f t="shared" ref="H89:H99" si="57">IFERROR(AVERAGEIF(C89:G89,"&gt;0"),"")</f>
        <v>0.82350091582719021</v>
      </c>
      <c r="I89" s="1101"/>
    </row>
    <row r="90" spans="1:23" x14ac:dyDescent="0.25">
      <c r="B90" s="248" t="str">
        <f>A30</f>
        <v>Total DIRECCIÓN DISTRITAL DE ASUNTOS DISCIPLINARIOS</v>
      </c>
      <c r="C90" s="242">
        <f t="shared" si="52"/>
        <v>1</v>
      </c>
      <c r="D90" s="242">
        <f t="shared" si="53"/>
        <v>1.0426</v>
      </c>
      <c r="E90" s="242">
        <f t="shared" si="54"/>
        <v>1.1243750000000001</v>
      </c>
      <c r="F90" s="242">
        <f t="shared" si="55"/>
        <v>0.39866666666666667</v>
      </c>
      <c r="G90" s="242" t="str">
        <f t="shared" si="56"/>
        <v/>
      </c>
      <c r="H90" s="242">
        <f t="shared" si="57"/>
        <v>0.89141041666666676</v>
      </c>
      <c r="I90" s="1101"/>
    </row>
    <row r="91" spans="1:23" ht="30" x14ac:dyDescent="0.25">
      <c r="B91" s="248" t="str">
        <f>A36</f>
        <v>Total DIRECCIÓN DISTRITAL DE DEFENSA JUDICIAL Y PREVENCIÓN DEL DAÑO ANTIJURÍDICO</v>
      </c>
      <c r="C91" s="242">
        <f t="shared" si="52"/>
        <v>1.0914634146341464</v>
      </c>
      <c r="D91" s="242">
        <f t="shared" si="53"/>
        <v>1.5299268292682928</v>
      </c>
      <c r="E91" s="242">
        <f t="shared" si="54"/>
        <v>1.0187560975609755</v>
      </c>
      <c r="F91" s="242">
        <f t="shared" si="55"/>
        <v>0.77130081300813025</v>
      </c>
      <c r="G91" s="242" t="str">
        <f t="shared" si="56"/>
        <v/>
      </c>
      <c r="H91" s="242">
        <f t="shared" si="57"/>
        <v>1.1028617886178864</v>
      </c>
      <c r="I91" s="1101"/>
    </row>
    <row r="92" spans="1:23" ht="30" x14ac:dyDescent="0.25">
      <c r="B92" s="248" t="str">
        <f>A42</f>
        <v>Total DIRECCIÓN DISTRITAL DE DOCTRINA Y ASUNTOS NORMATIVOS</v>
      </c>
      <c r="C92" s="242">
        <f t="shared" si="52"/>
        <v>1.5333333333333334</v>
      </c>
      <c r="D92" s="242">
        <f t="shared" si="53"/>
        <v>1.0121765601217656</v>
      </c>
      <c r="E92" s="242">
        <f t="shared" si="54"/>
        <v>1.1392045454545454</v>
      </c>
      <c r="F92" s="242">
        <f t="shared" si="55"/>
        <v>0.98269230769230775</v>
      </c>
      <c r="G92" s="242" t="str">
        <f t="shared" si="56"/>
        <v/>
      </c>
      <c r="H92" s="242">
        <f t="shared" si="57"/>
        <v>1.1668516866504881</v>
      </c>
      <c r="I92" s="1101"/>
    </row>
    <row r="93" spans="1:23" ht="45" x14ac:dyDescent="0.25">
      <c r="B93" s="248" t="str">
        <f>A49</f>
        <v>Total DIRECCIÓN DISTRITAL DE INSPECCIÓN, VIGILANCIA Y CONTROL DE PERSONAS JURÍDICAS SIN ÁNIMO DE LUCRO</v>
      </c>
      <c r="C93" s="242">
        <f t="shared" si="52"/>
        <v>1.0083139534883721</v>
      </c>
      <c r="D93" s="242">
        <f t="shared" si="53"/>
        <v>1.0580789779326365</v>
      </c>
      <c r="E93" s="242">
        <f t="shared" si="54"/>
        <v>1.0343334537572253</v>
      </c>
      <c r="F93" s="242">
        <f t="shared" si="55"/>
        <v>1</v>
      </c>
      <c r="G93" s="242" t="str">
        <f t="shared" si="56"/>
        <v/>
      </c>
      <c r="H93" s="242">
        <f t="shared" si="57"/>
        <v>1.0251815962945585</v>
      </c>
      <c r="I93" s="1101"/>
    </row>
    <row r="94" spans="1:23" ht="30" x14ac:dyDescent="0.25">
      <c r="B94" s="248" t="str">
        <f>A56</f>
        <v>Total DIRECCIÓN DISTRITAL DE POLÍTICA E INFORMÁTICA JURÍDICA</v>
      </c>
      <c r="C94" s="242">
        <f t="shared" si="52"/>
        <v>1</v>
      </c>
      <c r="D94" s="242">
        <f t="shared" si="53"/>
        <v>1.03125</v>
      </c>
      <c r="E94" s="242">
        <f t="shared" si="54"/>
        <v>1.33125</v>
      </c>
      <c r="F94" s="242">
        <f t="shared" si="55"/>
        <v>0.6</v>
      </c>
      <c r="G94" s="242" t="str">
        <f t="shared" si="56"/>
        <v/>
      </c>
      <c r="H94" s="242">
        <f t="shared" si="57"/>
        <v>0.99062499999999998</v>
      </c>
      <c r="I94" s="1101"/>
      <c r="M94">
        <f>225/5</f>
        <v>45</v>
      </c>
    </row>
    <row r="95" spans="1:23" x14ac:dyDescent="0.25">
      <c r="B95" s="248" t="str">
        <f>A65</f>
        <v>Total OFICINA ASESORA DE PLANEACIÓN</v>
      </c>
      <c r="C95" s="242">
        <f t="shared" si="52"/>
        <v>0.4</v>
      </c>
      <c r="D95" s="242">
        <f t="shared" si="53"/>
        <v>1.0555555555555556</v>
      </c>
      <c r="E95" s="242">
        <f t="shared" si="54"/>
        <v>1.0133333333333332</v>
      </c>
      <c r="F95" s="242">
        <f t="shared" si="55"/>
        <v>0.18333333333333335</v>
      </c>
      <c r="G95" s="242" t="str">
        <f t="shared" si="56"/>
        <v/>
      </c>
      <c r="H95" s="242">
        <f t="shared" si="57"/>
        <v>0.66305555555555551</v>
      </c>
      <c r="I95" s="1101"/>
    </row>
    <row r="96" spans="1:23" x14ac:dyDescent="0.25">
      <c r="B96" s="248" t="str">
        <f>A67</f>
        <v>Total OFICINA DE CONTROL INTERNO</v>
      </c>
      <c r="C96" s="242" t="str">
        <f t="shared" si="52"/>
        <v/>
      </c>
      <c r="D96" s="242">
        <f t="shared" si="53"/>
        <v>1</v>
      </c>
      <c r="E96" s="242">
        <f t="shared" si="54"/>
        <v>1</v>
      </c>
      <c r="F96" s="242" t="str">
        <f t="shared" si="55"/>
        <v/>
      </c>
      <c r="G96" s="242" t="str">
        <f t="shared" si="56"/>
        <v/>
      </c>
      <c r="H96" s="242">
        <f t="shared" si="57"/>
        <v>1</v>
      </c>
      <c r="I96" s="1101"/>
    </row>
    <row r="97" spans="2:9" ht="30" x14ac:dyDescent="0.25">
      <c r="B97" s="248" t="str">
        <f>A75</f>
        <v xml:space="preserve">Total OFICINA DE TECNOLOGÍAS DE LA INFORMACIÓN Y LAS COMUNICACIONES </v>
      </c>
      <c r="C97" s="242">
        <f t="shared" si="52"/>
        <v>0.31666666666666665</v>
      </c>
      <c r="D97" s="242">
        <f t="shared" si="53"/>
        <v>1.1745098039215687</v>
      </c>
      <c r="E97" s="242">
        <f t="shared" si="54"/>
        <v>0.94444444444444453</v>
      </c>
      <c r="F97" s="242">
        <f t="shared" si="55"/>
        <v>0.26111111111111113</v>
      </c>
      <c r="G97" s="242" t="str">
        <f t="shared" si="56"/>
        <v/>
      </c>
      <c r="H97" s="242">
        <f t="shared" si="57"/>
        <v>0.67418300653594776</v>
      </c>
      <c r="I97" s="1101"/>
    </row>
    <row r="98" spans="2:9" x14ac:dyDescent="0.25">
      <c r="B98" s="248" t="str">
        <f>A79</f>
        <v>Total SUBSECRETARÍA JURÍDICA DISTRITAL</v>
      </c>
      <c r="C98" s="242">
        <f t="shared" si="52"/>
        <v>1.0227272727272727</v>
      </c>
      <c r="D98" s="242">
        <f t="shared" si="53"/>
        <v>1.0354126794258374</v>
      </c>
      <c r="E98" s="242">
        <f t="shared" si="54"/>
        <v>1.0070175438596491</v>
      </c>
      <c r="F98" s="242">
        <f t="shared" si="55"/>
        <v>0.81052631578947376</v>
      </c>
      <c r="G98" s="242" t="str">
        <f t="shared" si="56"/>
        <v/>
      </c>
      <c r="H98" s="242">
        <f t="shared" si="57"/>
        <v>0.96892095295055825</v>
      </c>
      <c r="I98" s="1101"/>
    </row>
    <row r="99" spans="2:9" x14ac:dyDescent="0.25">
      <c r="C99" s="247">
        <f>IFERROR(AVERAGEIF(C88:C98,"&gt;0"),"")</f>
        <v>0.9215630801062239</v>
      </c>
      <c r="D99" s="247">
        <f t="shared" ref="D99:G99" si="58">IFERROR(AVERAGEIF(D88:D98,"&gt;0"),"")</f>
        <v>1.0835182620378303</v>
      </c>
      <c r="E99" s="247">
        <f t="shared" si="58"/>
        <v>1.0528147136660075</v>
      </c>
      <c r="F99" s="247">
        <f t="shared" si="58"/>
        <v>0.57806953869762068</v>
      </c>
      <c r="G99" s="247" t="str">
        <f t="shared" si="58"/>
        <v/>
      </c>
      <c r="H99" s="242">
        <f t="shared" si="57"/>
        <v>0.90899139862692069</v>
      </c>
    </row>
  </sheetData>
  <mergeCells count="1">
    <mergeCell ref="I88:I98"/>
  </mergeCell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workbookViewId="0">
      <selection activeCell="R7" sqref="R7"/>
    </sheetView>
  </sheetViews>
  <sheetFormatPr baseColWidth="10" defaultRowHeight="15" x14ac:dyDescent="0.25"/>
  <cols>
    <col min="2" max="2" width="15.140625" bestFit="1" customWidth="1"/>
    <col min="11" max="11" width="15.140625" bestFit="1" customWidth="1"/>
  </cols>
  <sheetData>
    <row r="1" spans="1:15" x14ac:dyDescent="0.25">
      <c r="K1" s="231">
        <v>0.25</v>
      </c>
      <c r="L1" s="231">
        <v>0.25</v>
      </c>
      <c r="M1" s="231">
        <v>0.25</v>
      </c>
      <c r="N1" s="231">
        <v>0.25</v>
      </c>
    </row>
    <row r="2" spans="1:15" x14ac:dyDescent="0.25">
      <c r="A2" t="s">
        <v>335</v>
      </c>
      <c r="J2" t="s">
        <v>494</v>
      </c>
    </row>
    <row r="3" spans="1:15" x14ac:dyDescent="0.25">
      <c r="A3">
        <v>2016</v>
      </c>
      <c r="B3">
        <v>2017</v>
      </c>
      <c r="C3">
        <v>2018</v>
      </c>
      <c r="D3">
        <v>2019</v>
      </c>
      <c r="E3">
        <v>2020</v>
      </c>
      <c r="F3" t="s">
        <v>480</v>
      </c>
      <c r="K3">
        <v>2017</v>
      </c>
      <c r="L3">
        <v>2018</v>
      </c>
      <c r="M3">
        <v>2019</v>
      </c>
      <c r="N3">
        <v>2020</v>
      </c>
      <c r="O3" t="s">
        <v>480</v>
      </c>
    </row>
    <row r="4" spans="1:15" ht="15.75" thickBot="1" x14ac:dyDescent="0.3">
      <c r="A4" s="257">
        <f>'PLAN DE DESARROLLO'!F25</f>
        <v>0.11199465683494043</v>
      </c>
      <c r="B4" s="257">
        <f>'PLAN DE DESARROLLO'!H25</f>
        <v>0.40300454013406695</v>
      </c>
      <c r="C4" s="257">
        <f>'PLAN DE DESARROLLO'!J25</f>
        <v>0.68126450361572199</v>
      </c>
      <c r="D4" s="254">
        <f>'PLAN DE DESARROLLO'!L25</f>
        <v>0.81835057407642653</v>
      </c>
      <c r="E4" s="254" t="str">
        <f>'PLAN DE DESARROLLO'!N25</f>
        <v/>
      </c>
      <c r="F4" s="256">
        <f>LOOKUP(9E+99+307,A4:E4,A4:E4)</f>
        <v>0.81835057407642653</v>
      </c>
      <c r="J4" s="257"/>
      <c r="K4" s="257">
        <f>'TD P. ESTRATEGICO'!N60</f>
        <v>0.13171516569200781</v>
      </c>
      <c r="L4" s="257">
        <f>'TD P. ESTRATEGICO'!P60</f>
        <v>0.46592046518048907</v>
      </c>
      <c r="M4" s="734">
        <f>'TD P. ESTRATEGICO'!R60</f>
        <v>0.72895759888431388</v>
      </c>
      <c r="N4" s="734" t="str">
        <f>'TD P. ESTRATEGICO'!T60</f>
        <v/>
      </c>
      <c r="O4" s="256">
        <f>LOOKUP(9E+99+307,J4:N4,J4:N4)</f>
        <v>0.72895759888431388</v>
      </c>
    </row>
    <row r="5" spans="1:15" x14ac:dyDescent="0.25">
      <c r="A5" s="258"/>
      <c r="B5" s="258"/>
      <c r="C5" s="259"/>
      <c r="D5" s="259"/>
      <c r="E5" s="259"/>
      <c r="F5" s="260"/>
    </row>
    <row r="6" spans="1:15" x14ac:dyDescent="0.25">
      <c r="A6" s="231">
        <v>0</v>
      </c>
      <c r="B6">
        <v>1</v>
      </c>
      <c r="J6" s="231">
        <v>0</v>
      </c>
      <c r="K6">
        <v>1</v>
      </c>
    </row>
    <row r="7" spans="1:15" x14ac:dyDescent="0.25">
      <c r="A7" s="117">
        <v>0.1</v>
      </c>
      <c r="B7">
        <v>1</v>
      </c>
      <c r="J7" s="117">
        <v>0.1</v>
      </c>
      <c r="K7">
        <v>1</v>
      </c>
    </row>
    <row r="8" spans="1:15" x14ac:dyDescent="0.25">
      <c r="A8" s="117">
        <v>0.2</v>
      </c>
      <c r="B8">
        <v>1</v>
      </c>
      <c r="J8" s="117">
        <v>0.2</v>
      </c>
      <c r="K8">
        <v>1</v>
      </c>
    </row>
    <row r="9" spans="1:15" x14ac:dyDescent="0.25">
      <c r="A9" s="117">
        <v>0.3</v>
      </c>
      <c r="B9">
        <v>1</v>
      </c>
      <c r="J9" s="117">
        <v>0.3</v>
      </c>
      <c r="K9">
        <v>1</v>
      </c>
    </row>
    <row r="10" spans="1:15" x14ac:dyDescent="0.25">
      <c r="A10" s="117">
        <v>0.4</v>
      </c>
      <c r="B10">
        <v>1</v>
      </c>
      <c r="J10" s="117">
        <v>0.4</v>
      </c>
      <c r="K10">
        <v>1</v>
      </c>
    </row>
    <row r="11" spans="1:15" x14ac:dyDescent="0.25">
      <c r="A11" s="117">
        <v>0.5</v>
      </c>
      <c r="B11">
        <v>1</v>
      </c>
      <c r="J11" s="117">
        <v>0.5</v>
      </c>
      <c r="K11">
        <v>1</v>
      </c>
    </row>
    <row r="12" spans="1:15" x14ac:dyDescent="0.25">
      <c r="A12" s="117">
        <v>0.6</v>
      </c>
      <c r="B12">
        <v>1</v>
      </c>
      <c r="J12" s="117">
        <v>0.6</v>
      </c>
      <c r="K12">
        <v>1</v>
      </c>
    </row>
    <row r="13" spans="1:15" x14ac:dyDescent="0.25">
      <c r="A13" s="117">
        <v>0.7</v>
      </c>
      <c r="B13">
        <v>1</v>
      </c>
      <c r="J13" s="117">
        <v>0.7</v>
      </c>
      <c r="K13">
        <v>1</v>
      </c>
    </row>
    <row r="14" spans="1:15" x14ac:dyDescent="0.25">
      <c r="A14" s="117">
        <v>0.8</v>
      </c>
      <c r="B14">
        <v>1</v>
      </c>
      <c r="J14" s="117">
        <v>0.8</v>
      </c>
      <c r="K14">
        <v>1</v>
      </c>
    </row>
    <row r="15" spans="1:15" x14ac:dyDescent="0.25">
      <c r="A15" s="117">
        <v>0.9</v>
      </c>
      <c r="B15">
        <v>1</v>
      </c>
      <c r="J15" s="117">
        <v>0.9</v>
      </c>
      <c r="K15">
        <v>1</v>
      </c>
    </row>
    <row r="16" spans="1:15" x14ac:dyDescent="0.25">
      <c r="A16" s="117">
        <v>1</v>
      </c>
      <c r="B16">
        <v>10</v>
      </c>
      <c r="J16" s="117">
        <v>1</v>
      </c>
      <c r="K16">
        <v>10</v>
      </c>
    </row>
    <row r="17" spans="1:12" x14ac:dyDescent="0.25">
      <c r="A17" s="117"/>
      <c r="J17" s="117"/>
    </row>
    <row r="18" spans="1:12" ht="31.5" x14ac:dyDescent="0.5">
      <c r="A18" s="117" t="s">
        <v>487</v>
      </c>
      <c r="B18" s="255">
        <f>F4</f>
        <v>0.81835057407642653</v>
      </c>
      <c r="C18" s="117" t="e">
        <f>MID([3]COMPORTAMIENTO!I7:I30,1,4)</f>
        <v>#REF!</v>
      </c>
      <c r="J18" s="117" t="s">
        <v>487</v>
      </c>
      <c r="K18" s="255">
        <f>O4</f>
        <v>0.72895759888431388</v>
      </c>
      <c r="L18" s="117" t="e">
        <f>MID([3]COMPORTAMIENTO!V7:V30,1,4)</f>
        <v>#REF!</v>
      </c>
    </row>
    <row r="19" spans="1:12" x14ac:dyDescent="0.25">
      <c r="A19" s="117"/>
      <c r="J19" s="117"/>
    </row>
    <row r="20" spans="1:12" x14ac:dyDescent="0.25">
      <c r="A20" s="117"/>
      <c r="J20" s="117"/>
    </row>
    <row r="21" spans="1:12" x14ac:dyDescent="0.25">
      <c r="A21" s="117" t="s">
        <v>488</v>
      </c>
      <c r="B21">
        <f>B18*PI()</f>
        <v>2.5709241515794914</v>
      </c>
      <c r="J21" s="117" t="s">
        <v>488</v>
      </c>
      <c r="K21">
        <f>K18*PI()</f>
        <v>2.2900878374334157</v>
      </c>
    </row>
    <row r="22" spans="1:12" x14ac:dyDescent="0.25">
      <c r="A22" s="117"/>
      <c r="J22" s="117"/>
    </row>
    <row r="23" spans="1:12" x14ac:dyDescent="0.25">
      <c r="A23" s="117" t="s">
        <v>489</v>
      </c>
      <c r="B23" s="237" t="s">
        <v>490</v>
      </c>
      <c r="C23" s="237" t="s">
        <v>491</v>
      </c>
      <c r="J23" s="117" t="s">
        <v>489</v>
      </c>
      <c r="K23" s="237" t="s">
        <v>490</v>
      </c>
      <c r="L23" s="237" t="s">
        <v>491</v>
      </c>
    </row>
    <row r="24" spans="1:12" x14ac:dyDescent="0.25">
      <c r="A24" s="117" t="s">
        <v>492</v>
      </c>
      <c r="B24">
        <v>0</v>
      </c>
      <c r="C24">
        <v>0</v>
      </c>
      <c r="J24" s="117" t="s">
        <v>492</v>
      </c>
      <c r="K24">
        <v>0</v>
      </c>
      <c r="L24">
        <v>0</v>
      </c>
    </row>
    <row r="25" spans="1:12" x14ac:dyDescent="0.25">
      <c r="A25" t="s">
        <v>493</v>
      </c>
      <c r="B25">
        <f>COS(B21)*-1</f>
        <v>0.84154004195910104</v>
      </c>
      <c r="C25">
        <f>SIN(B21)</f>
        <v>0.54019474060700967</v>
      </c>
      <c r="J25" t="s">
        <v>493</v>
      </c>
      <c r="K25">
        <f>COS(K21)*-1</f>
        <v>0.65885186016361064</v>
      </c>
      <c r="L25">
        <f>SIN(K21)</f>
        <v>0.75227270743989516</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31"/>
  <sheetViews>
    <sheetView showGridLines="0" showZeros="0" showWhiteSpace="0" zoomScale="130" zoomScaleNormal="130" workbookViewId="0">
      <pane ySplit="8" topLeftCell="A9" activePane="bottomLeft" state="frozen"/>
      <selection activeCell="O34" sqref="O34"/>
      <selection pane="bottomLeft" activeCell="F4" sqref="F4:S4"/>
    </sheetView>
  </sheetViews>
  <sheetFormatPr baseColWidth="10" defaultColWidth="11.42578125" defaultRowHeight="0" customHeight="1" zeroHeight="1" x14ac:dyDescent="0.25"/>
  <cols>
    <col min="1" max="2" width="11.42578125" style="1"/>
    <col min="3" max="3" width="15" style="1" customWidth="1"/>
    <col min="5" max="5" width="2.85546875" style="23" customWidth="1"/>
    <col min="6" max="6" width="23" style="23" customWidth="1"/>
    <col min="7" max="7" width="5" style="23" customWidth="1"/>
    <col min="8" max="8" width="6.7109375" style="23" customWidth="1"/>
    <col min="9" max="9" width="6.28515625" style="23" customWidth="1"/>
    <col min="10" max="10" width="6.42578125" style="23" customWidth="1"/>
    <col min="11" max="11" width="8" style="23" customWidth="1"/>
    <col min="12" max="12" width="8.140625" style="23" customWidth="1"/>
    <col min="13" max="13" width="7.5703125" style="23" customWidth="1"/>
    <col min="14" max="14" width="8" style="23" customWidth="1"/>
    <col min="15" max="15" width="7.7109375" style="23" customWidth="1"/>
    <col min="16" max="16" width="5.7109375" style="23" customWidth="1"/>
    <col min="17" max="17" width="6.42578125" style="23" bestFit="1" customWidth="1"/>
    <col min="18" max="18" width="8.7109375" style="23" customWidth="1"/>
    <col min="19" max="19" width="8.42578125" style="23" customWidth="1"/>
    <col min="20" max="20" width="2.140625" style="23" customWidth="1"/>
    <col min="21" max="21" width="14.42578125" customWidth="1"/>
    <col min="22" max="22" width="20" customWidth="1"/>
  </cols>
  <sheetData>
    <row r="1" spans="1:16384" ht="23.25" x14ac:dyDescent="0.35">
      <c r="A1" s="759"/>
      <c r="B1" s="759"/>
      <c r="C1" s="759"/>
      <c r="D1" s="760"/>
      <c r="E1" s="879" t="s">
        <v>0</v>
      </c>
      <c r="F1" s="879"/>
      <c r="G1" s="879"/>
      <c r="H1" s="879"/>
      <c r="I1" s="879"/>
      <c r="J1" s="879"/>
      <c r="K1" s="879"/>
      <c r="L1" s="879"/>
      <c r="M1" s="879"/>
      <c r="N1" s="879"/>
      <c r="O1" s="879"/>
      <c r="P1" s="879"/>
      <c r="Q1" s="879"/>
      <c r="R1" s="879"/>
      <c r="S1" s="879"/>
      <c r="T1" s="879"/>
      <c r="U1" s="760"/>
      <c r="V1" s="760"/>
      <c r="W1" s="760"/>
    </row>
    <row r="2" spans="1:16384" ht="15" x14ac:dyDescent="0.25">
      <c r="A2" s="759"/>
      <c r="B2" s="759"/>
      <c r="C2" s="759"/>
      <c r="D2" s="760"/>
      <c r="E2" s="101"/>
      <c r="F2" s="101"/>
      <c r="G2" s="100"/>
      <c r="H2" s="100"/>
      <c r="I2" s="100"/>
      <c r="J2" s="100"/>
      <c r="K2" s="100"/>
      <c r="L2" s="100"/>
      <c r="M2" s="100"/>
      <c r="N2" s="100"/>
      <c r="O2" s="100"/>
      <c r="P2" s="100"/>
      <c r="Q2" s="100"/>
      <c r="R2" s="100"/>
      <c r="S2" s="100"/>
      <c r="T2" s="100"/>
      <c r="U2" s="760"/>
      <c r="V2" s="760"/>
      <c r="W2" s="760"/>
    </row>
    <row r="3" spans="1:16384" ht="7.5" customHeight="1" x14ac:dyDescent="0.25">
      <c r="A3" s="759"/>
      <c r="B3" s="759"/>
      <c r="C3" s="759"/>
      <c r="D3" s="760"/>
      <c r="E3" s="102"/>
      <c r="F3" s="102"/>
      <c r="G3" s="2"/>
      <c r="H3" s="2"/>
      <c r="I3" s="2"/>
      <c r="J3" s="2"/>
      <c r="K3" s="2"/>
      <c r="L3" s="2"/>
      <c r="M3" s="2"/>
      <c r="N3" s="2"/>
      <c r="O3" s="2"/>
      <c r="P3" s="2"/>
      <c r="Q3" s="2"/>
      <c r="R3" s="2"/>
      <c r="S3" s="2"/>
      <c r="T3" s="2"/>
      <c r="U3" s="760"/>
      <c r="V3" s="760"/>
      <c r="W3" s="760"/>
    </row>
    <row r="4" spans="1:16384" ht="51.75" customHeight="1" thickBot="1" x14ac:dyDescent="0.3">
      <c r="A4" s="759"/>
      <c r="B4" s="759"/>
      <c r="C4" s="759"/>
      <c r="D4" s="760"/>
      <c r="E4" s="3"/>
      <c r="F4" s="880" t="s">
        <v>668</v>
      </c>
      <c r="G4" s="880"/>
      <c r="H4" s="880"/>
      <c r="I4" s="880"/>
      <c r="J4" s="880"/>
      <c r="K4" s="880"/>
      <c r="L4" s="880"/>
      <c r="M4" s="880"/>
      <c r="N4" s="880"/>
      <c r="O4" s="880"/>
      <c r="P4" s="880"/>
      <c r="Q4" s="880"/>
      <c r="R4" s="880"/>
      <c r="S4" s="880"/>
      <c r="T4" s="3"/>
      <c r="U4" s="760"/>
      <c r="V4" s="760"/>
      <c r="W4" s="760"/>
    </row>
    <row r="5" spans="1:16384" s="142" customFormat="1" ht="9" customHeight="1" x14ac:dyDescent="0.25">
      <c r="A5" s="766"/>
      <c r="B5" s="766"/>
      <c r="C5" s="766"/>
      <c r="D5" s="760"/>
      <c r="E5" s="140"/>
      <c r="F5" s="141"/>
      <c r="G5" s="141"/>
      <c r="H5" s="141"/>
      <c r="I5" s="141"/>
      <c r="J5" s="141"/>
      <c r="K5" s="141"/>
      <c r="L5" s="141"/>
      <c r="M5" s="141"/>
      <c r="N5" s="141"/>
      <c r="O5" s="141"/>
      <c r="P5" s="141"/>
      <c r="Q5" s="141"/>
      <c r="R5" s="141"/>
      <c r="S5" s="141"/>
      <c r="T5" s="156"/>
      <c r="U5" s="760"/>
      <c r="V5" s="760"/>
      <c r="W5" s="760"/>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s="4" customFormat="1" ht="25.5" customHeight="1" x14ac:dyDescent="0.25">
      <c r="A6" s="761"/>
      <c r="B6" s="761"/>
      <c r="C6" s="761"/>
      <c r="D6" s="760"/>
      <c r="E6" s="82"/>
      <c r="F6" s="871" t="s">
        <v>1</v>
      </c>
      <c r="G6" s="871"/>
      <c r="H6" s="872"/>
      <c r="I6" s="881" t="s">
        <v>94</v>
      </c>
      <c r="J6" s="881"/>
      <c r="K6" s="881"/>
      <c r="L6" s="881"/>
      <c r="M6" s="881"/>
      <c r="N6" s="881"/>
      <c r="O6" s="881"/>
      <c r="P6" s="881"/>
      <c r="Q6" s="881"/>
      <c r="R6" s="881"/>
      <c r="S6" s="881"/>
      <c r="T6" s="22"/>
      <c r="U6" s="760"/>
      <c r="V6" s="760"/>
      <c r="W6" s="760"/>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s="4" customFormat="1" ht="2.25" customHeight="1" x14ac:dyDescent="0.25">
      <c r="A7" s="761"/>
      <c r="B7" s="761"/>
      <c r="C7" s="761"/>
      <c r="D7" s="760"/>
      <c r="E7" s="143"/>
      <c r="F7" s="137"/>
      <c r="G7" s="138"/>
      <c r="H7" s="138"/>
      <c r="I7" s="747"/>
      <c r="J7" s="747"/>
      <c r="K7" s="747"/>
      <c r="L7" s="747"/>
      <c r="M7" s="747"/>
      <c r="N7" s="747"/>
      <c r="O7" s="747"/>
      <c r="P7" s="747"/>
      <c r="Q7" s="747"/>
      <c r="R7" s="747"/>
      <c r="S7" s="747"/>
      <c r="T7" s="139"/>
      <c r="U7" s="760"/>
      <c r="V7" s="760"/>
      <c r="W7" s="760"/>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s="4" customFormat="1" ht="21" customHeight="1" x14ac:dyDescent="0.25">
      <c r="A8" s="761"/>
      <c r="B8" s="761"/>
      <c r="C8" s="761"/>
      <c r="D8" s="760"/>
      <c r="E8" s="82"/>
      <c r="F8" s="871" t="s">
        <v>2</v>
      </c>
      <c r="G8" s="871"/>
      <c r="H8" s="872"/>
      <c r="I8" s="873" t="str">
        <f>VLOOKUP(I6,matriz!$E$5:$AX$70,4,0)</f>
        <v>DIRECCIÓN DISTRITAL DE ASUNTOS DISCIPLINARIOS</v>
      </c>
      <c r="J8" s="873"/>
      <c r="K8" s="873"/>
      <c r="L8" s="873"/>
      <c r="M8" s="873"/>
      <c r="N8" s="873"/>
      <c r="O8" s="873"/>
      <c r="P8" s="873"/>
      <c r="Q8" s="873"/>
      <c r="R8" s="873"/>
      <c r="S8" s="873"/>
      <c r="T8" s="22"/>
      <c r="U8" s="760"/>
      <c r="V8" s="760"/>
      <c r="W8" s="760"/>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s="4" customFormat="1" ht="2.25" customHeight="1" x14ac:dyDescent="0.25">
      <c r="A9" s="761"/>
      <c r="B9" s="761"/>
      <c r="C9" s="761"/>
      <c r="D9" s="760"/>
      <c r="E9" s="143"/>
      <c r="F9" s="137"/>
      <c r="G9" s="138"/>
      <c r="H9" s="138"/>
      <c r="I9" s="747"/>
      <c r="J9" s="747"/>
      <c r="K9" s="747"/>
      <c r="L9" s="747"/>
      <c r="M9" s="747"/>
      <c r="N9" s="747"/>
      <c r="O9" s="747"/>
      <c r="P9" s="747"/>
      <c r="Q9" s="747"/>
      <c r="R9" s="747"/>
      <c r="S9" s="747"/>
      <c r="T9" s="139"/>
      <c r="U9" s="760"/>
      <c r="V9" s="760"/>
      <c r="W9" s="760"/>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4" customFormat="1" ht="18.75" customHeight="1" x14ac:dyDescent="0.25">
      <c r="A10" s="761"/>
      <c r="B10" s="761"/>
      <c r="C10" s="761"/>
      <c r="D10" s="760"/>
      <c r="E10" s="82"/>
      <c r="F10" s="871" t="s">
        <v>3</v>
      </c>
      <c r="G10" s="871"/>
      <c r="H10" s="872"/>
      <c r="I10" s="873" t="str">
        <f>VLOOKUP($I$6,matriz!$E$5:$AX$70,3,0)</f>
        <v>GESTIÓN DISCIPLINARIA DISTRITAL</v>
      </c>
      <c r="J10" s="873"/>
      <c r="K10" s="873"/>
      <c r="L10" s="873"/>
      <c r="M10" s="873"/>
      <c r="N10" s="873"/>
      <c r="O10" s="873"/>
      <c r="P10" s="873"/>
      <c r="Q10" s="873"/>
      <c r="R10" s="873"/>
      <c r="S10" s="873"/>
      <c r="T10" s="22"/>
      <c r="U10" s="760"/>
      <c r="V10" s="760"/>
      <c r="W10" s="76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4" customFormat="1" ht="2.25" customHeight="1" x14ac:dyDescent="0.25">
      <c r="A11" s="761"/>
      <c r="B11" s="761"/>
      <c r="C11" s="761"/>
      <c r="D11" s="760"/>
      <c r="E11" s="82"/>
      <c r="F11" s="874"/>
      <c r="G11" s="874"/>
      <c r="H11" s="875"/>
      <c r="I11" s="876"/>
      <c r="J11" s="877"/>
      <c r="K11" s="877"/>
      <c r="L11" s="877"/>
      <c r="M11" s="877"/>
      <c r="N11" s="877"/>
      <c r="O11" s="877"/>
      <c r="P11" s="877"/>
      <c r="Q11" s="877"/>
      <c r="R11" s="877"/>
      <c r="S11" s="878"/>
      <c r="T11" s="22"/>
      <c r="U11" s="760"/>
      <c r="V11" s="760"/>
      <c r="W11" s="760"/>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s="4" customFormat="1" ht="18.75" customHeight="1" x14ac:dyDescent="0.25">
      <c r="A12" s="761"/>
      <c r="B12" s="761"/>
      <c r="C12" s="761"/>
      <c r="D12" s="760"/>
      <c r="E12" s="82"/>
      <c r="F12" s="871" t="s">
        <v>4</v>
      </c>
      <c r="G12" s="871"/>
      <c r="H12" s="872"/>
      <c r="I12" s="873" t="str">
        <f>VLOOKUP($I$6,matriz!$E$5:$AX$70,2,0)</f>
        <v>POSICIONAMIENTO COMO ENTE RECTOR</v>
      </c>
      <c r="J12" s="873"/>
      <c r="K12" s="873"/>
      <c r="L12" s="873"/>
      <c r="M12" s="873"/>
      <c r="N12" s="873"/>
      <c r="O12" s="873"/>
      <c r="P12" s="873"/>
      <c r="Q12" s="873"/>
      <c r="R12" s="873"/>
      <c r="S12" s="873"/>
      <c r="T12" s="22"/>
      <c r="U12" s="760"/>
      <c r="V12" s="760"/>
      <c r="W12" s="760"/>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s="4" customFormat="1" ht="2.25" customHeight="1" x14ac:dyDescent="0.25">
      <c r="A13" s="761"/>
      <c r="B13" s="761"/>
      <c r="C13" s="761"/>
      <c r="D13" s="760"/>
      <c r="E13" s="82"/>
      <c r="F13" s="870"/>
      <c r="G13" s="870"/>
      <c r="H13" s="870"/>
      <c r="I13" s="870"/>
      <c r="J13" s="870"/>
      <c r="K13" s="870"/>
      <c r="L13" s="870"/>
      <c r="M13" s="870"/>
      <c r="N13" s="870"/>
      <c r="O13" s="870"/>
      <c r="P13" s="870"/>
      <c r="Q13" s="870"/>
      <c r="R13" s="870"/>
      <c r="S13" s="870"/>
      <c r="T13" s="22"/>
      <c r="U13" s="760"/>
      <c r="V13" s="760"/>
      <c r="W13" s="760"/>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s="4" customFormat="1" ht="13.5" customHeight="1" x14ac:dyDescent="0.25">
      <c r="A14" s="761"/>
      <c r="B14" s="761"/>
      <c r="C14" s="761"/>
      <c r="D14" s="760"/>
      <c r="E14" s="82"/>
      <c r="F14" s="882" t="s">
        <v>5</v>
      </c>
      <c r="G14" s="883"/>
      <c r="H14" s="884"/>
      <c r="I14" s="888" t="str">
        <f>VLOOKUP($I$6,matriz!$E$5:$AX$70,5,0)</f>
        <v>PLAN DE DESARROLLO</v>
      </c>
      <c r="J14" s="888"/>
      <c r="K14" s="888"/>
      <c r="L14" s="893" t="str">
        <f>VLOOKUP($I$6,matriz!$E$5:$AX$70,6,0)</f>
        <v>PROYECTO DE INVERSIÓN 7501</v>
      </c>
      <c r="M14" s="893"/>
      <c r="N14" s="893"/>
      <c r="O14" s="893"/>
      <c r="P14" s="893"/>
      <c r="Q14" s="893" t="str">
        <f>VLOOKUP($I$6,matriz!$E$5:$AX$70,7,0)</f>
        <v>PROCESOS</v>
      </c>
      <c r="R14" s="893"/>
      <c r="S14" s="903">
        <f>VLOOKUP($I$6,matriz!$E$5:$AX$70,8,0)</f>
        <v>0</v>
      </c>
      <c r="T14" s="22"/>
      <c r="U14" s="760"/>
      <c r="V14" s="760"/>
      <c r="W14" s="760"/>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s="4" customFormat="1" ht="13.5" customHeight="1" x14ac:dyDescent="0.25">
      <c r="A15" s="761"/>
      <c r="B15" s="761"/>
      <c r="C15" s="761"/>
      <c r="D15" s="760"/>
      <c r="E15" s="82"/>
      <c r="F15" s="885"/>
      <c r="G15" s="886"/>
      <c r="H15" s="887"/>
      <c r="I15" s="889"/>
      <c r="J15" s="889"/>
      <c r="K15" s="889"/>
      <c r="L15" s="894"/>
      <c r="M15" s="894"/>
      <c r="N15" s="894"/>
      <c r="O15" s="894"/>
      <c r="P15" s="894"/>
      <c r="Q15" s="894"/>
      <c r="R15" s="894"/>
      <c r="S15" s="904"/>
      <c r="T15" s="22"/>
      <c r="U15" s="760"/>
      <c r="V15" s="760"/>
      <c r="W15" s="760"/>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s="4" customFormat="1" ht="18.75" customHeight="1" x14ac:dyDescent="0.25">
      <c r="A16" s="761"/>
      <c r="B16" s="761"/>
      <c r="C16" s="761"/>
      <c r="D16" s="760"/>
      <c r="E16" s="82"/>
      <c r="F16" s="871" t="s">
        <v>859</v>
      </c>
      <c r="G16" s="871"/>
      <c r="H16" s="872"/>
      <c r="I16" s="873" t="str">
        <f>VLOOKUP($I$6,matriz!$E$5:$BK$69,59,0)</f>
        <v>ACTIVO</v>
      </c>
      <c r="J16" s="873"/>
      <c r="K16" s="873"/>
      <c r="L16" s="873"/>
      <c r="M16" s="873"/>
      <c r="N16" s="873"/>
      <c r="O16" s="873"/>
      <c r="P16" s="873"/>
      <c r="Q16" s="873"/>
      <c r="R16" s="873"/>
      <c r="S16" s="873"/>
      <c r="T16" s="22"/>
      <c r="U16" s="760"/>
      <c r="V16" s="760"/>
      <c r="W16" s="760"/>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16384" s="4" customFormat="1" ht="5.25" customHeight="1" x14ac:dyDescent="0.25">
      <c r="A17" s="761"/>
      <c r="B17" s="761"/>
      <c r="C17" s="761"/>
      <c r="D17" s="760"/>
      <c r="E17" s="82"/>
      <c r="F17" s="748"/>
      <c r="G17" s="748"/>
      <c r="H17" s="748"/>
      <c r="I17" s="749"/>
      <c r="J17" s="749"/>
      <c r="K17" s="749"/>
      <c r="L17" s="749"/>
      <c r="M17" s="749"/>
      <c r="N17" s="749"/>
      <c r="O17" s="749"/>
      <c r="P17" s="749"/>
      <c r="Q17" s="749"/>
      <c r="R17" s="749"/>
      <c r="S17" s="749"/>
      <c r="T17" s="22"/>
      <c r="U17" s="760"/>
      <c r="V17" s="760"/>
      <c r="W17" s="760"/>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4" customFormat="1" ht="49.5" customHeight="1" thickBot="1" x14ac:dyDescent="0.3">
      <c r="A18" s="761"/>
      <c r="B18" s="761"/>
      <c r="C18" s="761"/>
      <c r="D18" s="760"/>
      <c r="E18" s="82"/>
      <c r="F18" s="871" t="s">
        <v>868</v>
      </c>
      <c r="G18" s="871"/>
      <c r="H18" s="872"/>
      <c r="I18" s="873"/>
      <c r="J18" s="873"/>
      <c r="K18" s="873"/>
      <c r="L18" s="873"/>
      <c r="M18" s="873"/>
      <c r="N18" s="873"/>
      <c r="O18" s="873"/>
      <c r="P18" s="873"/>
      <c r="Q18" s="873"/>
      <c r="R18" s="873"/>
      <c r="S18" s="873"/>
      <c r="T18" s="22"/>
      <c r="U18" s="760"/>
      <c r="V18" s="760"/>
      <c r="W18" s="760"/>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4" customFormat="1" ht="26.25" customHeight="1" x14ac:dyDescent="0.25">
      <c r="A19" s="761"/>
      <c r="B19" s="761"/>
      <c r="C19" s="761"/>
      <c r="D19" s="760"/>
      <c r="E19" s="82"/>
      <c r="F19" s="905" t="s">
        <v>7</v>
      </c>
      <c r="G19" s="862"/>
      <c r="H19" s="861" t="s">
        <v>8</v>
      </c>
      <c r="I19" s="862"/>
      <c r="J19" s="861" t="s">
        <v>9</v>
      </c>
      <c r="K19" s="863"/>
      <c r="L19" s="863"/>
      <c r="M19" s="862"/>
      <c r="N19" s="861" t="s">
        <v>10</v>
      </c>
      <c r="O19" s="863"/>
      <c r="P19" s="862"/>
      <c r="Q19" s="861" t="s">
        <v>11</v>
      </c>
      <c r="R19" s="863"/>
      <c r="S19" s="864"/>
      <c r="T19" s="22"/>
      <c r="U19" s="760"/>
      <c r="V19" s="760"/>
      <c r="W19" s="760"/>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4" customFormat="1" ht="78.75" customHeight="1" x14ac:dyDescent="0.25">
      <c r="A20" s="761"/>
      <c r="B20" s="761"/>
      <c r="C20" s="761"/>
      <c r="D20" s="760"/>
      <c r="E20" s="82"/>
      <c r="F20" s="897" t="str">
        <f>VLOOKUP($I$6,matriz!$E$5:$AX$70,9,0)</f>
        <v>Sumatoria de servidores públicos del Distrito orientados en temas de responsabilidad disciplinaria</v>
      </c>
      <c r="G20" s="898" t="str">
        <f>VLOOKUP($I$6,matriz!$E$5:$AX$70,2,0)</f>
        <v>POSICIONAMIENTO COMO ENTE RECTOR</v>
      </c>
      <c r="H20" s="901" t="str">
        <f>VLOOKUP($I$6,matriz!$E$5:$AX$70,10,0)</f>
        <v>Número de Servidores públicos</v>
      </c>
      <c r="I20" s="901" t="str">
        <f>VLOOKUP($I$6,matriz!$E$5:$AX$70,2,0)</f>
        <v>POSICIONAMIENTO COMO ENTE RECTOR</v>
      </c>
      <c r="J20" s="866" t="str">
        <f>VLOOKUP($I$6,matriz!$E$5:$AX$70,11,0)</f>
        <v>Sumatoria del número servidores públicos del Distrito orientados en temas de responsabilidad disciplinaria</v>
      </c>
      <c r="K20" s="867" t="str">
        <f>VLOOKUP($I$6,matriz!$E$5:$AX$70,2,0)</f>
        <v>POSICIONAMIENTO COMO ENTE RECTOR</v>
      </c>
      <c r="L20" s="867" t="str">
        <f>VLOOKUP($I$6,matriz!$E$5:$AX$70,10,0)</f>
        <v>Número de Servidores públicos</v>
      </c>
      <c r="M20" s="869" t="str">
        <f>VLOOKUP($I$6,matriz!$E$5:$AX$70,2,0)</f>
        <v>POSICIONAMIENTO COMO ENTE RECTOR</v>
      </c>
      <c r="N20" s="865" t="str">
        <f>VLOOKUP($I$6,matriz!$E$5:$AX$70,13,0)</f>
        <v>Los servidores públicos orientados en temaáticas de responsabilidad disciplinaria</v>
      </c>
      <c r="O20" s="865" t="str">
        <f>VLOOKUP($I$6,matriz!$E$5:$AX$70,2,0)</f>
        <v>POSICIONAMIENTO COMO ENTE RECTOR</v>
      </c>
      <c r="P20" s="865" t="str">
        <f>VLOOKUP($I$6,matriz!$E$5:$AX$70,2,0)</f>
        <v>POSICIONAMIENTO COMO ENTE RECTOR</v>
      </c>
      <c r="Q20" s="866" t="str">
        <f>VLOOKUP($I$6,matriz!$E$5:$AX$70,15,0)</f>
        <v xml:space="preserve">Registro de asistencia in situ / Reportes de herramientas de orientación y/o formación </v>
      </c>
      <c r="R20" s="867" t="str">
        <f>VLOOKUP($I$6,matriz!$E$5:$AX$70,2,0)</f>
        <v>POSICIONAMIENTO COMO ENTE RECTOR</v>
      </c>
      <c r="S20" s="868" t="str">
        <f>VLOOKUP($I$6,matriz!$E$5:$AX$70,2,0)</f>
        <v>POSICIONAMIENTO COMO ENTE RECTOR</v>
      </c>
      <c r="T20" s="22"/>
      <c r="U20" s="760"/>
      <c r="V20" s="760"/>
      <c r="W20" s="76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4" customFormat="1" ht="75" customHeight="1" thickBot="1" x14ac:dyDescent="0.3">
      <c r="A21" s="761"/>
      <c r="B21" s="761"/>
      <c r="C21" s="761"/>
      <c r="D21" s="760"/>
      <c r="E21" s="82"/>
      <c r="F21" s="899" t="str">
        <f>VLOOKUP($I$6,matriz!$E$5:$AX$70,2,0)</f>
        <v>POSICIONAMIENTO COMO ENTE RECTOR</v>
      </c>
      <c r="G21" s="900" t="str">
        <f>VLOOKUP($I$6,matriz!$E$5:$AX$70,2,0)</f>
        <v>POSICIONAMIENTO COMO ENTE RECTOR</v>
      </c>
      <c r="H21" s="902" t="str">
        <f>VLOOKUP($I$6,matriz!$E$5:$AX$70,2,0)</f>
        <v>POSICIONAMIENTO COMO ENTE RECTOR</v>
      </c>
      <c r="I21" s="902" t="str">
        <f>VLOOKUP($I$6,matriz!$E$5:$AX$70,2,0)</f>
        <v>POSICIONAMIENTO COMO ENTE RECTOR</v>
      </c>
      <c r="J21" s="890" t="str">
        <f>VLOOKUP($I$6,matriz!$E$5:$AX$70,12,0)</f>
        <v>N.A.</v>
      </c>
      <c r="K21" s="891" t="str">
        <f>VLOOKUP($I$6,matriz!$E$5:$AX$70,2,0)</f>
        <v>POSICIONAMIENTO COMO ENTE RECTOR</v>
      </c>
      <c r="L21" s="891" t="str">
        <f>VLOOKUP($I$6,matriz!$E$5:$AX$70,2,0)</f>
        <v>POSICIONAMIENTO COMO ENTE RECTOR</v>
      </c>
      <c r="M21" s="892" t="str">
        <f>VLOOKUP($I$6,matriz!$E$5:$AX$70,2,0)</f>
        <v>POSICIONAMIENTO COMO ENTE RECTOR</v>
      </c>
      <c r="N21" s="895" t="str">
        <f>VLOOKUP($I$6,matriz!$E$5:$AX$70,14,0)</f>
        <v>N.A.</v>
      </c>
      <c r="O21" s="895" t="str">
        <f>VLOOKUP($I$6,matriz!$E$5:$AX$70,2,0)</f>
        <v>POSICIONAMIENTO COMO ENTE RECTOR</v>
      </c>
      <c r="P21" s="895" t="str">
        <f>VLOOKUP($I$6,matriz!$E$5:$AX$70,2,0)</f>
        <v>POSICIONAMIENTO COMO ENTE RECTOR</v>
      </c>
      <c r="Q21" s="890" t="str">
        <f>VLOOKUP($I$6,matriz!$E$5:$AX$70,16,0)</f>
        <v>N.A.</v>
      </c>
      <c r="R21" s="891" t="str">
        <f>VLOOKUP($I$6,matriz!$E$5:$AX$70,2,0)</f>
        <v>POSICIONAMIENTO COMO ENTE RECTOR</v>
      </c>
      <c r="S21" s="896" t="str">
        <f>VLOOKUP($I$6,matriz!$E$5:$AX$70,2,0)</f>
        <v>POSICIONAMIENTO COMO ENTE RECTOR</v>
      </c>
      <c r="T21" s="22"/>
      <c r="U21" s="760"/>
      <c r="V21" s="760"/>
      <c r="W21" s="760"/>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4" customFormat="1" ht="15.75" customHeight="1" thickBot="1" x14ac:dyDescent="0.3">
      <c r="A22" s="761"/>
      <c r="B22" s="761"/>
      <c r="C22" s="761"/>
      <c r="D22" s="760"/>
      <c r="E22" s="82"/>
      <c r="F22" s="218"/>
      <c r="G22" s="218"/>
      <c r="H22" s="219"/>
      <c r="I22" s="219"/>
      <c r="J22" s="220"/>
      <c r="K22" s="220"/>
      <c r="L22" s="220"/>
      <c r="M22" s="220"/>
      <c r="N22" s="221"/>
      <c r="O22" s="221"/>
      <c r="P22" s="221"/>
      <c r="Q22" s="220"/>
      <c r="R22" s="220"/>
      <c r="S22" s="220"/>
      <c r="T22" s="22"/>
      <c r="U22" s="760"/>
      <c r="V22" s="760"/>
      <c r="W22" s="760"/>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4" customFormat="1" ht="30" customHeight="1" thickBot="1" x14ac:dyDescent="0.3">
      <c r="A23" s="761"/>
      <c r="B23" s="761"/>
      <c r="C23" s="761"/>
      <c r="D23" s="760"/>
      <c r="E23" s="82"/>
      <c r="F23" s="912" t="s">
        <v>12</v>
      </c>
      <c r="G23" s="914"/>
      <c r="H23" s="910" t="str">
        <f>VLOOKUP($I$6,matriz!$E$5:$BH$70,17,0)</f>
        <v>9.073 Servidores</v>
      </c>
      <c r="I23" s="911"/>
      <c r="J23" s="21"/>
      <c r="K23" s="21"/>
      <c r="L23" s="21"/>
      <c r="M23" s="21"/>
      <c r="N23" s="912" t="s">
        <v>13</v>
      </c>
      <c r="O23" s="913"/>
      <c r="P23" s="914"/>
      <c r="Q23" s="910" t="str">
        <f>VLOOKUP($I$6,matriz!$E$5:$BH$70,18,0)</f>
        <v>Plan de Desarrollo Pag 678 / Sec Gral -2015</v>
      </c>
      <c r="R23" s="913"/>
      <c r="S23" s="911"/>
      <c r="T23" s="22"/>
      <c r="U23" s="760"/>
      <c r="V23" s="760"/>
      <c r="W23" s="760"/>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4" customFormat="1" ht="16.5" customHeight="1" x14ac:dyDescent="0.25">
      <c r="A24" s="761"/>
      <c r="B24" s="761"/>
      <c r="C24" s="761"/>
      <c r="D24" s="760"/>
      <c r="E24" s="82"/>
      <c r="F24" s="21"/>
      <c r="G24" s="21"/>
      <c r="H24" s="21"/>
      <c r="I24" s="21"/>
      <c r="J24" s="21"/>
      <c r="K24" s="21"/>
      <c r="L24" s="21"/>
      <c r="M24" s="21"/>
      <c r="N24" s="21"/>
      <c r="O24" s="21"/>
      <c r="P24" s="21"/>
      <c r="Q24" s="21"/>
      <c r="R24" s="21"/>
      <c r="S24" s="21"/>
      <c r="T24" s="22"/>
      <c r="U24" s="760"/>
      <c r="V24" s="760"/>
      <c r="W24" s="760"/>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147" customFormat="1" ht="21" customHeight="1" x14ac:dyDescent="0.25">
      <c r="A25" s="767"/>
      <c r="B25" s="767"/>
      <c r="C25" s="767"/>
      <c r="D25" s="760"/>
      <c r="E25" s="144"/>
      <c r="F25" s="31"/>
      <c r="G25" s="21"/>
      <c r="H25" s="21"/>
      <c r="I25" s="21"/>
      <c r="J25" s="21"/>
      <c r="K25" s="21"/>
      <c r="L25" s="21"/>
      <c r="M25" s="145"/>
      <c r="N25" s="145"/>
      <c r="O25" s="294"/>
      <c r="P25" s="294"/>
      <c r="Q25" s="906" t="str">
        <f>IF(VLOOKUP($I$6,matriz!$E$5:$BC$70,51,0)="creación","X","")</f>
        <v>X</v>
      </c>
      <c r="R25" s="906"/>
      <c r="S25" s="298"/>
      <c r="T25" s="157"/>
      <c r="U25" s="760"/>
      <c r="V25" s="760"/>
      <c r="W25" s="760"/>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147" customFormat="1" ht="21" customHeight="1" x14ac:dyDescent="0.25">
      <c r="A26" s="767"/>
      <c r="B26" s="767"/>
      <c r="C26" s="767"/>
      <c r="D26" s="760"/>
      <c r="E26" s="918" t="str">
        <f>VLOOKUP($I$6,matriz!$E$5:$AX$70,19,0)</f>
        <v>Suma</v>
      </c>
      <c r="F26" s="919"/>
      <c r="G26" s="919"/>
      <c r="H26" s="294"/>
      <c r="I26" s="21"/>
      <c r="J26" s="919" t="str">
        <f>VLOOKUP($I$6,matriz!$E$5:$AX$70,20,0)</f>
        <v>Trimestral</v>
      </c>
      <c r="K26" s="919"/>
      <c r="L26" s="919"/>
      <c r="M26" s="919"/>
      <c r="N26" s="919"/>
      <c r="O26" s="294"/>
      <c r="P26" s="919" t="str">
        <f>VLOOKUP($I$6,matriz!$E$5:$AX$70,21,0)</f>
        <v>Eficacia</v>
      </c>
      <c r="Q26" s="919"/>
      <c r="R26" s="919"/>
      <c r="S26" s="919"/>
      <c r="T26" s="157"/>
      <c r="U26" s="760"/>
      <c r="V26" s="760"/>
      <c r="W26" s="760"/>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147" customFormat="1" ht="21" customHeight="1" x14ac:dyDescent="0.25">
      <c r="A27" s="767"/>
      <c r="B27" s="767"/>
      <c r="C27" s="767"/>
      <c r="D27" s="760"/>
      <c r="E27" s="144"/>
      <c r="F27" s="31"/>
      <c r="G27" s="294"/>
      <c r="H27" s="294"/>
      <c r="I27" s="21"/>
      <c r="J27" s="21"/>
      <c r="K27" s="21"/>
      <c r="L27" s="21"/>
      <c r="M27" s="21"/>
      <c r="N27" s="21"/>
      <c r="O27" s="294"/>
      <c r="P27" s="294"/>
      <c r="Q27" s="906" t="str">
        <f>IF(VLOOKUP($I$6,matriz!$E$5:$BC$70,51,0)="anulación","X","")</f>
        <v/>
      </c>
      <c r="R27" s="906"/>
      <c r="S27" s="298"/>
      <c r="T27" s="157"/>
      <c r="U27" s="760"/>
      <c r="V27" s="760"/>
      <c r="W27" s="760"/>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s="147" customFormat="1" ht="15" customHeight="1" thickBot="1" x14ac:dyDescent="0.3">
      <c r="A28" s="767"/>
      <c r="B28" s="767"/>
      <c r="C28" s="767"/>
      <c r="D28" s="760"/>
      <c r="E28" s="144"/>
      <c r="F28" s="31"/>
      <c r="G28" s="294"/>
      <c r="H28" s="294"/>
      <c r="I28" s="33"/>
      <c r="J28" s="31"/>
      <c r="K28" s="294"/>
      <c r="L28" s="294"/>
      <c r="M28" s="145"/>
      <c r="N28" s="145"/>
      <c r="O28" s="294"/>
      <c r="P28" s="294"/>
      <c r="Q28" s="146"/>
      <c r="R28" s="31"/>
      <c r="S28" s="31"/>
      <c r="T28" s="157"/>
      <c r="U28" s="760"/>
      <c r="V28" s="760"/>
      <c r="W28" s="760"/>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16384" s="2" customFormat="1" ht="22.5" customHeight="1" thickBot="1" x14ac:dyDescent="0.3">
      <c r="A29" s="763"/>
      <c r="B29" s="763"/>
      <c r="C29" s="763"/>
      <c r="D29" s="760"/>
      <c r="E29" s="297"/>
      <c r="F29" s="915" t="s">
        <v>454</v>
      </c>
      <c r="G29" s="916"/>
      <c r="H29" s="916"/>
      <c r="I29" s="917"/>
      <c r="J29" s="750"/>
      <c r="K29" s="915" t="s">
        <v>455</v>
      </c>
      <c r="L29" s="916"/>
      <c r="M29" s="916"/>
      <c r="N29" s="917"/>
      <c r="O29" s="750"/>
      <c r="P29" s="915" t="s">
        <v>456</v>
      </c>
      <c r="Q29" s="916"/>
      <c r="R29" s="916"/>
      <c r="S29" s="917"/>
      <c r="T29" s="158"/>
      <c r="U29" s="760"/>
      <c r="V29" s="760"/>
      <c r="W29" s="760"/>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16384" s="2" customFormat="1" ht="19.5" customHeight="1" thickBot="1" x14ac:dyDescent="0.3">
      <c r="A30" s="763"/>
      <c r="B30" s="763"/>
      <c r="C30" s="763"/>
      <c r="D30" s="760"/>
      <c r="E30" s="297"/>
      <c r="F30" s="907" t="str">
        <f>VLOOKUP($I$6,matriz!$E$5:$AX$70,22,0)</f>
        <v>Profesional universitario grado15</v>
      </c>
      <c r="G30" s="908"/>
      <c r="H30" s="908"/>
      <c r="I30" s="909"/>
      <c r="J30" s="3"/>
      <c r="K30" s="907" t="str">
        <f>VLOOKUP($I$6,matriz!$E$5:$AX$70,23,0)</f>
        <v>Profesional universitario grado15</v>
      </c>
      <c r="L30" s="908"/>
      <c r="M30" s="908"/>
      <c r="N30" s="909"/>
      <c r="O30" s="3"/>
      <c r="P30" s="907" t="str">
        <f>VLOOKUP($I$6,matriz!$E$5:$AX$70,24,0)</f>
        <v>Director (a) Distrital de Asuntos Disciplinarios</v>
      </c>
      <c r="Q30" s="908"/>
      <c r="R30" s="908"/>
      <c r="S30" s="909"/>
      <c r="T30" s="158"/>
      <c r="U30" s="760"/>
      <c r="V30" s="760"/>
      <c r="W30" s="76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pans="1:16384" s="147" customFormat="1" ht="15" customHeight="1" x14ac:dyDescent="0.25">
      <c r="A31" s="767"/>
      <c r="B31" s="767"/>
      <c r="C31" s="767"/>
      <c r="D31" s="760"/>
      <c r="E31" s="144"/>
      <c r="F31" s="33"/>
      <c r="G31" s="33"/>
      <c r="H31" s="33"/>
      <c r="I31" s="33"/>
      <c r="J31" s="31"/>
      <c r="K31" s="741"/>
      <c r="L31" s="741"/>
      <c r="M31" s="145"/>
      <c r="N31" s="145"/>
      <c r="O31" s="741"/>
      <c r="P31" s="741"/>
      <c r="Q31" s="146"/>
      <c r="R31" s="31"/>
      <c r="S31" s="31"/>
      <c r="T31" s="157"/>
      <c r="U31" s="760"/>
      <c r="V31" s="760"/>
      <c r="W31" s="760"/>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s="147" customFormat="1" ht="15" customHeight="1" x14ac:dyDescent="0.25">
      <c r="A32" s="767"/>
      <c r="B32" s="767"/>
      <c r="C32" s="767"/>
      <c r="D32" s="760"/>
      <c r="E32" s="144"/>
      <c r="F32" s="33"/>
      <c r="G32" s="33"/>
      <c r="H32" s="33"/>
      <c r="I32" s="33"/>
      <c r="J32" s="33"/>
      <c r="K32" s="33"/>
      <c r="L32" s="294"/>
      <c r="M32" s="145"/>
      <c r="N32" s="145"/>
      <c r="O32" s="294"/>
      <c r="P32" s="294"/>
      <c r="Q32" s="146"/>
      <c r="R32" s="31"/>
      <c r="S32" s="31"/>
      <c r="T32" s="157"/>
      <c r="U32" s="760"/>
      <c r="V32" s="760"/>
      <c r="W32" s="760"/>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c r="XFD32"/>
    </row>
    <row r="33" spans="1:16384" s="147" customFormat="1" ht="15" customHeight="1" x14ac:dyDescent="0.25">
      <c r="A33" s="767"/>
      <c r="B33" s="767"/>
      <c r="C33" s="767"/>
      <c r="D33" s="760"/>
      <c r="E33" s="144"/>
      <c r="F33" s="31"/>
      <c r="G33" s="294"/>
      <c r="H33" s="294"/>
      <c r="I33" s="33"/>
      <c r="J33" s="33" t="s">
        <v>465</v>
      </c>
      <c r="K33" s="33"/>
      <c r="L33" s="33"/>
      <c r="M33" s="33"/>
      <c r="N33" s="33"/>
      <c r="O33" s="294"/>
      <c r="P33" s="294"/>
      <c r="Q33" s="146"/>
      <c r="R33" s="31"/>
      <c r="S33" s="31"/>
      <c r="T33" s="157"/>
      <c r="U33" s="760"/>
      <c r="V33" s="760"/>
      <c r="W33" s="760"/>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c r="XFD33"/>
    </row>
    <row r="34" spans="1:16384" s="147" customFormat="1" ht="16.5" customHeight="1" x14ac:dyDescent="0.25">
      <c r="A34" s="767"/>
      <c r="B34" s="767"/>
      <c r="C34" s="767"/>
      <c r="D34" s="760"/>
      <c r="E34" s="144"/>
      <c r="F34" s="31"/>
      <c r="G34" s="294"/>
      <c r="H34" s="294"/>
      <c r="I34" s="33"/>
      <c r="J34" s="33"/>
      <c r="K34" s="33"/>
      <c r="L34" s="33"/>
      <c r="M34" s="33"/>
      <c r="N34" s="33"/>
      <c r="O34" s="33"/>
      <c r="P34" s="33"/>
      <c r="Q34" s="146"/>
      <c r="R34" s="31"/>
      <c r="S34" s="31"/>
      <c r="T34" s="157"/>
      <c r="U34" s="760"/>
      <c r="V34" s="760"/>
      <c r="W34" s="760"/>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s="147" customFormat="1" ht="15" customHeight="1" x14ac:dyDescent="0.25">
      <c r="A35" s="767"/>
      <c r="B35" s="767"/>
      <c r="C35" s="767"/>
      <c r="D35" s="760"/>
      <c r="E35" s="144"/>
      <c r="F35" s="31"/>
      <c r="G35" s="31"/>
      <c r="H35" s="230" t="s">
        <v>466</v>
      </c>
      <c r="I35" s="33"/>
      <c r="J35" s="299">
        <v>2016</v>
      </c>
      <c r="K35" s="299">
        <v>2017</v>
      </c>
      <c r="L35" s="299">
        <v>2018</v>
      </c>
      <c r="M35" s="299">
        <v>2019</v>
      </c>
      <c r="N35" s="300">
        <v>2020</v>
      </c>
      <c r="O35" s="299" t="s">
        <v>104</v>
      </c>
      <c r="P35" s="294"/>
      <c r="Q35" s="146"/>
      <c r="R35" s="31"/>
      <c r="S35" s="31"/>
      <c r="T35" s="157"/>
      <c r="U35" s="760"/>
      <c r="V35" s="760"/>
      <c r="W35" s="760"/>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c r="XFD35"/>
    </row>
    <row r="36" spans="1:16384" s="225" customFormat="1" ht="16.5" customHeight="1" x14ac:dyDescent="0.25">
      <c r="A36" s="768"/>
      <c r="B36" s="768"/>
      <c r="C36" s="768"/>
      <c r="D36" s="760"/>
      <c r="E36" s="222"/>
      <c r="F36" s="223"/>
      <c r="G36" s="223"/>
      <c r="H36" s="229" t="s">
        <v>467</v>
      </c>
      <c r="I36" s="33"/>
      <c r="J36" s="226">
        <f>VLOOKUP($I$6,matriz!$E$5:$AX$70,25,0)</f>
        <v>0</v>
      </c>
      <c r="K36" s="227">
        <f>VLOOKUP($I$6,matriz!$E$5:$AX$70,26,0)</f>
        <v>2000</v>
      </c>
      <c r="L36" s="227">
        <f>VLOOKUP($I$6,matriz!$E$5:$AX$70,27,0)</f>
        <v>4000</v>
      </c>
      <c r="M36" s="227">
        <f>VLOOKUP($I$6,matriz!$E$5:$AX$70,28,0)</f>
        <v>4000</v>
      </c>
      <c r="N36" s="227">
        <f>VLOOKUP($I$6,matriz!$E$5:$AX$70,29,0)</f>
        <v>2000</v>
      </c>
      <c r="O36" s="228">
        <f>IF($E$26="Decreciente",MID(N36,1,4),IF($E$26="Suma",SUM(J36:N36),IF($E$26="Creciente",MID(N36,1,4),IF($E$26="Constante",MID(N36,1,4)))))</f>
        <v>12000</v>
      </c>
      <c r="P36" s="223"/>
      <c r="Q36" s="223"/>
      <c r="R36" s="223"/>
      <c r="S36" s="223"/>
      <c r="T36" s="224"/>
      <c r="U36" s="760"/>
      <c r="V36" s="760"/>
      <c r="W36" s="760"/>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c r="XFD36"/>
    </row>
    <row r="37" spans="1:16384" s="3" customFormat="1" ht="15" x14ac:dyDescent="0.25">
      <c r="A37" s="769"/>
      <c r="B37" s="769"/>
      <c r="C37" s="769"/>
      <c r="D37" s="760"/>
      <c r="E37" s="82"/>
      <c r="F37" s="21"/>
      <c r="G37" s="21"/>
      <c r="H37" s="21"/>
      <c r="I37" s="33"/>
      <c r="J37" s="21"/>
      <c r="K37" s="21"/>
      <c r="L37" s="21"/>
      <c r="M37" s="21"/>
      <c r="N37" s="21"/>
      <c r="O37" s="21"/>
      <c r="P37" s="21"/>
      <c r="Q37" s="21"/>
      <c r="R37" s="21"/>
      <c r="S37" s="21"/>
      <c r="T37" s="22"/>
      <c r="U37" s="760"/>
      <c r="V37" s="760"/>
      <c r="W37" s="760"/>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c r="XFD37"/>
    </row>
    <row r="38" spans="1:16384" s="3" customFormat="1" ht="15" x14ac:dyDescent="0.25">
      <c r="A38" s="769"/>
      <c r="B38" s="769"/>
      <c r="C38" s="769"/>
      <c r="D38" s="760"/>
      <c r="E38" s="82"/>
      <c r="F38" s="21"/>
      <c r="G38" s="21"/>
      <c r="H38" s="21"/>
      <c r="I38" s="33"/>
      <c r="J38" s="21"/>
      <c r="K38" s="21"/>
      <c r="L38" s="21"/>
      <c r="M38" s="21"/>
      <c r="N38" s="21"/>
      <c r="O38" s="21"/>
      <c r="P38" s="21"/>
      <c r="Q38" s="21"/>
      <c r="R38" s="21"/>
      <c r="S38" s="21"/>
      <c r="T38" s="22"/>
      <c r="U38" s="760"/>
      <c r="V38" s="760"/>
      <c r="W38" s="760"/>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c r="XFD38"/>
    </row>
    <row r="39" spans="1:16384" ht="11.25" customHeight="1" x14ac:dyDescent="0.25">
      <c r="A39" s="759"/>
      <c r="B39" s="759"/>
      <c r="C39" s="759"/>
      <c r="D39" s="760"/>
      <c r="E39" s="82"/>
      <c r="T39" s="22"/>
      <c r="U39" s="760"/>
      <c r="V39" s="760"/>
      <c r="W39" s="760"/>
    </row>
    <row r="40" spans="1:16384" s="4" customFormat="1" ht="11.25" customHeight="1" x14ac:dyDescent="0.25">
      <c r="A40" s="761"/>
      <c r="B40" s="761"/>
      <c r="C40" s="761"/>
      <c r="D40" s="760"/>
      <c r="E40" s="82"/>
      <c r="F40" s="296"/>
      <c r="G40" s="302" t="str">
        <f>VLOOKUP($I$6,matriz!$E$5:$BE$70,52,0)</f>
        <v>VERSIÓN  1</v>
      </c>
      <c r="H40" s="302"/>
      <c r="I40" s="21"/>
      <c r="J40" s="21"/>
      <c r="K40" s="21"/>
      <c r="L40" s="21"/>
      <c r="M40" s="21"/>
      <c r="N40" s="21"/>
      <c r="O40" s="21"/>
      <c r="P40" s="21"/>
      <c r="Q40" s="21"/>
      <c r="R40" s="21"/>
      <c r="S40" s="21"/>
      <c r="T40" s="22"/>
      <c r="U40" s="760"/>
      <c r="V40" s="760"/>
      <c r="W40" s="76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c r="XFD40"/>
    </row>
    <row r="41" spans="1:16384" s="155" customFormat="1" ht="11.25" customHeight="1" thickBot="1" x14ac:dyDescent="0.3">
      <c r="A41" s="761"/>
      <c r="B41" s="761"/>
      <c r="C41" s="761"/>
      <c r="D41" s="760"/>
      <c r="E41" s="153"/>
      <c r="F41" s="154"/>
      <c r="G41" s="154"/>
      <c r="H41" s="154"/>
      <c r="I41" s="154"/>
      <c r="J41" s="154"/>
      <c r="K41" s="154"/>
      <c r="L41" s="154"/>
      <c r="M41" s="154"/>
      <c r="N41" s="154"/>
      <c r="O41" s="154"/>
      <c r="P41" s="154"/>
      <c r="Q41" s="154"/>
      <c r="R41" s="154"/>
      <c r="S41" s="154"/>
      <c r="T41" s="160"/>
      <c r="U41" s="760"/>
      <c r="V41" s="760"/>
      <c r="W41" s="760"/>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c r="XFD41"/>
    </row>
    <row r="42" spans="1:16384" ht="11.25" customHeight="1" x14ac:dyDescent="0.25">
      <c r="A42" s="760"/>
      <c r="B42" s="760"/>
      <c r="C42" s="760"/>
      <c r="D42" s="760"/>
      <c r="E42" s="760"/>
      <c r="F42" s="760"/>
      <c r="G42" s="760"/>
      <c r="H42" s="760"/>
      <c r="I42" s="760"/>
      <c r="J42" s="760"/>
      <c r="K42" s="760"/>
      <c r="L42" s="760"/>
      <c r="M42" s="760"/>
      <c r="N42" s="760"/>
      <c r="O42" s="760"/>
      <c r="P42" s="760"/>
      <c r="Q42" s="760"/>
      <c r="R42" s="760"/>
      <c r="S42" s="760"/>
      <c r="T42" s="760"/>
      <c r="U42" s="760"/>
      <c r="V42" s="760"/>
      <c r="W42" s="760"/>
    </row>
    <row r="43" spans="1:16384" ht="11.25" customHeight="1" x14ac:dyDescent="0.25">
      <c r="A43" s="760"/>
      <c r="B43" s="760"/>
      <c r="C43" s="760"/>
      <c r="D43" s="760"/>
      <c r="E43" s="760"/>
      <c r="F43" s="760"/>
      <c r="G43" s="760"/>
      <c r="H43" s="760"/>
      <c r="I43" s="760"/>
      <c r="J43" s="760"/>
      <c r="K43" s="760"/>
      <c r="L43" s="760"/>
      <c r="M43" s="760"/>
      <c r="N43" s="760"/>
      <c r="O43" s="760"/>
      <c r="P43" s="760"/>
      <c r="Q43" s="760"/>
      <c r="R43" s="760"/>
      <c r="S43" s="760"/>
      <c r="T43" s="760"/>
      <c r="U43" s="760"/>
      <c r="V43" s="760"/>
      <c r="W43" s="760"/>
    </row>
    <row r="44" spans="1:16384" ht="11.25" customHeight="1" x14ac:dyDescent="0.25">
      <c r="A44" s="760"/>
      <c r="B44" s="760"/>
      <c r="C44" s="760"/>
      <c r="D44" s="760"/>
      <c r="E44" s="760"/>
      <c r="F44" s="760"/>
      <c r="G44" s="760"/>
      <c r="H44" s="760"/>
      <c r="I44" s="760"/>
      <c r="J44" s="760"/>
      <c r="K44" s="760"/>
      <c r="L44" s="760"/>
      <c r="M44" s="760"/>
      <c r="N44" s="760"/>
      <c r="O44" s="760"/>
      <c r="P44" s="760"/>
      <c r="Q44" s="760"/>
      <c r="R44" s="760"/>
      <c r="S44" s="760"/>
      <c r="T44" s="760"/>
      <c r="U44" s="760"/>
      <c r="V44" s="760"/>
      <c r="W44" s="760"/>
    </row>
    <row r="45" spans="1:16384" ht="11.25" customHeight="1" x14ac:dyDescent="0.25">
      <c r="A45" s="760"/>
      <c r="B45" s="760"/>
      <c r="C45" s="760"/>
      <c r="D45" s="760"/>
      <c r="E45" s="760"/>
      <c r="F45" s="760"/>
      <c r="G45" s="760"/>
      <c r="H45" s="760"/>
      <c r="I45" s="760"/>
      <c r="J45" s="760"/>
      <c r="K45" s="760"/>
      <c r="L45" s="760"/>
      <c r="M45" s="760"/>
      <c r="N45" s="760"/>
      <c r="O45" s="760"/>
      <c r="P45" s="760"/>
      <c r="Q45" s="760"/>
      <c r="R45" s="760"/>
      <c r="S45" s="760"/>
      <c r="T45" s="760"/>
      <c r="U45" s="760"/>
      <c r="V45" s="760"/>
      <c r="W45" s="760"/>
    </row>
    <row r="46" spans="1:16384" ht="11.25" customHeight="1" x14ac:dyDescent="0.25">
      <c r="A46" s="760"/>
      <c r="B46" s="760"/>
      <c r="C46" s="760"/>
      <c r="D46" s="760"/>
      <c r="E46" s="760"/>
      <c r="F46" s="760"/>
      <c r="G46" s="760"/>
      <c r="H46" s="760"/>
      <c r="I46" s="760"/>
      <c r="J46" s="760"/>
      <c r="K46" s="760"/>
      <c r="L46" s="760"/>
      <c r="M46" s="760"/>
      <c r="N46" s="760"/>
      <c r="O46" s="760"/>
      <c r="P46" s="760"/>
      <c r="Q46" s="760"/>
      <c r="R46" s="760"/>
      <c r="S46" s="760"/>
      <c r="T46" s="760"/>
      <c r="U46" s="760"/>
      <c r="V46" s="760"/>
      <c r="W46" s="760"/>
    </row>
    <row r="47" spans="1:16384" ht="11.25" customHeight="1" x14ac:dyDescent="0.25">
      <c r="A47" s="760"/>
      <c r="B47" s="760"/>
      <c r="C47" s="760"/>
      <c r="D47" s="760"/>
      <c r="E47" s="760"/>
      <c r="F47" s="760"/>
      <c r="G47" s="760"/>
      <c r="H47" s="760"/>
      <c r="I47" s="760"/>
      <c r="J47" s="760"/>
      <c r="K47" s="760"/>
      <c r="L47" s="760"/>
      <c r="M47" s="760"/>
      <c r="N47" s="760"/>
      <c r="O47" s="760"/>
      <c r="P47" s="760"/>
      <c r="Q47" s="760"/>
      <c r="R47" s="760"/>
      <c r="S47" s="760"/>
      <c r="T47" s="760"/>
      <c r="U47" s="760"/>
      <c r="V47" s="760"/>
      <c r="W47" s="760"/>
    </row>
    <row r="48" spans="1:16384" ht="11.25" customHeight="1" x14ac:dyDescent="0.25">
      <c r="A48" s="760"/>
      <c r="B48" s="760"/>
      <c r="C48" s="760"/>
      <c r="D48" s="760"/>
      <c r="E48" s="760"/>
      <c r="F48" s="760"/>
      <c r="G48" s="760"/>
      <c r="H48" s="760"/>
      <c r="I48" s="760"/>
      <c r="J48" s="760"/>
      <c r="K48" s="760"/>
      <c r="L48" s="760"/>
      <c r="M48" s="760"/>
      <c r="N48" s="760"/>
      <c r="O48" s="760"/>
      <c r="P48" s="760"/>
      <c r="Q48" s="760"/>
      <c r="R48" s="760"/>
      <c r="S48" s="760"/>
      <c r="T48" s="760"/>
      <c r="U48" s="760"/>
      <c r="V48" s="760"/>
      <c r="W48" s="760"/>
    </row>
    <row r="49" spans="1:23" ht="11.25" customHeight="1" x14ac:dyDescent="0.25">
      <c r="A49" s="760"/>
      <c r="B49" s="760"/>
      <c r="C49" s="760"/>
      <c r="D49" s="760"/>
      <c r="E49" s="760"/>
      <c r="F49" s="760"/>
      <c r="G49" s="760"/>
      <c r="H49" s="760"/>
      <c r="I49" s="760"/>
      <c r="J49" s="760"/>
      <c r="K49" s="760"/>
      <c r="L49" s="760"/>
      <c r="M49" s="760"/>
      <c r="N49" s="760"/>
      <c r="O49" s="760"/>
      <c r="P49" s="760"/>
      <c r="Q49" s="760"/>
      <c r="R49" s="760"/>
      <c r="S49" s="760"/>
      <c r="T49" s="760"/>
      <c r="U49" s="760"/>
      <c r="V49" s="760"/>
      <c r="W49" s="760"/>
    </row>
    <row r="50" spans="1:23" ht="11.25" customHeight="1" x14ac:dyDescent="0.25">
      <c r="A50" s="760"/>
      <c r="B50" s="760"/>
      <c r="C50" s="760"/>
      <c r="D50" s="760"/>
      <c r="E50" s="760"/>
      <c r="F50" s="760"/>
      <c r="G50" s="760"/>
      <c r="H50" s="760"/>
      <c r="I50" s="760"/>
      <c r="J50" s="760"/>
      <c r="K50" s="760"/>
      <c r="L50" s="760"/>
      <c r="M50" s="760"/>
      <c r="N50" s="760"/>
      <c r="O50" s="760"/>
      <c r="P50" s="760"/>
      <c r="Q50" s="760"/>
      <c r="R50" s="760"/>
      <c r="S50" s="760"/>
      <c r="T50" s="760"/>
      <c r="U50" s="760"/>
      <c r="V50" s="760"/>
      <c r="W50" s="760"/>
    </row>
    <row r="51" spans="1:23" ht="11.25" hidden="1" customHeight="1" x14ac:dyDescent="0.25">
      <c r="A51" s="760"/>
      <c r="B51" s="760"/>
      <c r="C51" s="760"/>
      <c r="D51" s="760"/>
      <c r="E51" s="760"/>
      <c r="F51" s="760"/>
      <c r="G51" s="760"/>
      <c r="H51" s="760"/>
      <c r="I51" s="760"/>
      <c r="J51" s="760"/>
      <c r="K51" s="760"/>
      <c r="L51" s="760"/>
      <c r="M51" s="760"/>
      <c r="N51" s="760"/>
      <c r="O51" s="760"/>
      <c r="P51" s="760"/>
      <c r="Q51" s="760"/>
      <c r="R51" s="760"/>
      <c r="S51" s="760"/>
      <c r="T51" s="760"/>
      <c r="U51" s="760"/>
      <c r="V51" s="760"/>
      <c r="W51" s="760"/>
    </row>
    <row r="52" spans="1:23" ht="11.25" hidden="1" customHeight="1" x14ac:dyDescent="0.25">
      <c r="A52" s="760"/>
      <c r="B52" s="760"/>
      <c r="C52" s="760"/>
      <c r="D52" s="760"/>
      <c r="E52" s="760"/>
      <c r="F52" s="760"/>
      <c r="G52" s="760"/>
      <c r="H52" s="760"/>
      <c r="I52" s="760"/>
      <c r="J52" s="760"/>
      <c r="K52" s="760"/>
      <c r="L52" s="760"/>
      <c r="M52" s="760"/>
      <c r="N52" s="760"/>
      <c r="O52" s="760"/>
      <c r="P52" s="760"/>
      <c r="Q52" s="760"/>
      <c r="R52" s="760"/>
      <c r="S52" s="760"/>
      <c r="T52" s="760"/>
      <c r="U52" s="760"/>
      <c r="V52" s="760"/>
      <c r="W52" s="760"/>
    </row>
    <row r="53" spans="1:23" ht="11.25" hidden="1" customHeight="1" x14ac:dyDescent="0.25">
      <c r="A53" s="760"/>
      <c r="B53" s="760"/>
      <c r="C53" s="760"/>
      <c r="D53" s="760"/>
      <c r="E53" s="760"/>
      <c r="F53" s="760"/>
      <c r="G53" s="760"/>
      <c r="H53" s="760"/>
      <c r="I53" s="760"/>
      <c r="J53" s="760"/>
      <c r="K53" s="760"/>
      <c r="L53" s="760"/>
      <c r="M53" s="760"/>
      <c r="N53" s="760"/>
      <c r="O53" s="760"/>
      <c r="P53" s="760"/>
      <c r="Q53" s="760"/>
      <c r="R53" s="760"/>
      <c r="S53" s="760"/>
      <c r="T53" s="760"/>
      <c r="U53" s="760"/>
      <c r="V53" s="760"/>
      <c r="W53" s="760"/>
    </row>
    <row r="54" spans="1:23" ht="11.25" hidden="1" customHeight="1" x14ac:dyDescent="0.25">
      <c r="A54" s="760"/>
      <c r="B54" s="760"/>
      <c r="C54" s="760"/>
      <c r="D54" s="760"/>
      <c r="E54" s="760"/>
      <c r="F54" s="760"/>
      <c r="G54" s="760"/>
      <c r="H54" s="760"/>
      <c r="I54" s="760"/>
      <c r="J54" s="760"/>
      <c r="K54" s="760"/>
      <c r="L54" s="760"/>
      <c r="M54" s="760"/>
      <c r="N54" s="760"/>
      <c r="O54" s="760"/>
      <c r="P54" s="760"/>
      <c r="Q54" s="760"/>
      <c r="R54" s="760"/>
      <c r="S54" s="760"/>
      <c r="T54" s="760"/>
      <c r="U54" s="760"/>
      <c r="V54" s="760"/>
      <c r="W54" s="760"/>
    </row>
    <row r="55" spans="1:23" ht="11.25" hidden="1" customHeight="1" x14ac:dyDescent="0.25">
      <c r="A55" s="760"/>
      <c r="B55" s="760"/>
      <c r="C55" s="760"/>
      <c r="D55" s="760"/>
      <c r="E55" s="760"/>
      <c r="F55" s="760"/>
      <c r="G55" s="760"/>
      <c r="H55" s="760"/>
      <c r="I55" s="760"/>
      <c r="J55" s="760"/>
      <c r="K55" s="760"/>
      <c r="L55" s="760"/>
      <c r="M55" s="760"/>
      <c r="N55" s="760"/>
      <c r="O55" s="760"/>
      <c r="P55" s="760"/>
      <c r="Q55" s="760"/>
      <c r="R55" s="760"/>
      <c r="S55" s="760"/>
      <c r="T55" s="760"/>
      <c r="U55" s="760"/>
      <c r="V55" s="760"/>
      <c r="W55" s="760"/>
    </row>
    <row r="56" spans="1:23" ht="11.25" hidden="1" customHeight="1" x14ac:dyDescent="0.25">
      <c r="A56" s="760"/>
      <c r="B56" s="760"/>
      <c r="C56" s="760"/>
      <c r="D56" s="760"/>
      <c r="E56" s="760"/>
      <c r="F56" s="760"/>
      <c r="G56" s="760"/>
      <c r="H56" s="760"/>
      <c r="I56" s="760"/>
      <c r="J56" s="760"/>
      <c r="K56" s="760"/>
      <c r="L56" s="760"/>
      <c r="M56" s="760"/>
      <c r="N56" s="760"/>
      <c r="O56" s="760"/>
      <c r="P56" s="760"/>
      <c r="Q56" s="760"/>
      <c r="R56" s="760"/>
      <c r="S56" s="760"/>
      <c r="T56" s="760"/>
      <c r="U56" s="760"/>
      <c r="V56" s="760"/>
      <c r="W56" s="760"/>
    </row>
    <row r="57" spans="1:23" ht="11.25" hidden="1" customHeight="1" x14ac:dyDescent="0.25">
      <c r="A57" s="760"/>
      <c r="B57" s="760"/>
      <c r="C57" s="760"/>
      <c r="D57" s="760"/>
      <c r="E57" s="760"/>
      <c r="F57" s="760"/>
      <c r="G57" s="760"/>
      <c r="H57" s="760"/>
      <c r="I57" s="760"/>
      <c r="J57" s="760"/>
      <c r="K57" s="760"/>
      <c r="L57" s="760"/>
      <c r="M57" s="760"/>
      <c r="N57" s="760"/>
      <c r="O57" s="760"/>
      <c r="P57" s="760"/>
      <c r="Q57" s="760"/>
      <c r="R57" s="760"/>
      <c r="S57" s="760"/>
      <c r="T57" s="760"/>
      <c r="U57" s="760"/>
      <c r="V57" s="760"/>
      <c r="W57" s="760"/>
    </row>
    <row r="58" spans="1:23" ht="11.25" hidden="1" customHeight="1" x14ac:dyDescent="0.25">
      <c r="A58" s="760"/>
      <c r="B58" s="760"/>
      <c r="C58" s="760"/>
      <c r="D58" s="760"/>
      <c r="E58" s="760"/>
      <c r="F58" s="760"/>
      <c r="G58" s="760"/>
      <c r="H58" s="760"/>
      <c r="I58" s="760"/>
      <c r="J58" s="760"/>
      <c r="K58" s="760"/>
      <c r="L58" s="760"/>
      <c r="M58" s="760"/>
      <c r="N58" s="760"/>
      <c r="O58" s="760"/>
      <c r="P58" s="760"/>
      <c r="Q58" s="760"/>
      <c r="R58" s="760"/>
      <c r="S58" s="760"/>
      <c r="T58" s="760"/>
      <c r="U58" s="760"/>
      <c r="V58" s="760"/>
      <c r="W58" s="760"/>
    </row>
    <row r="59" spans="1:23" ht="11.25" hidden="1" customHeight="1" x14ac:dyDescent="0.25">
      <c r="A59" s="760"/>
      <c r="B59" s="760"/>
      <c r="C59" s="760"/>
      <c r="D59" s="760"/>
      <c r="E59" s="760"/>
      <c r="F59" s="760"/>
      <c r="G59" s="760"/>
      <c r="H59" s="760"/>
      <c r="I59" s="760"/>
      <c r="J59" s="760"/>
      <c r="K59" s="760"/>
      <c r="L59" s="760"/>
      <c r="M59" s="760"/>
      <c r="N59" s="760"/>
      <c r="O59" s="760"/>
      <c r="P59" s="760"/>
      <c r="Q59" s="760"/>
      <c r="R59" s="760"/>
      <c r="S59" s="760"/>
      <c r="T59" s="760"/>
      <c r="U59" s="760"/>
      <c r="V59" s="760"/>
      <c r="W59" s="760"/>
    </row>
    <row r="60" spans="1:23" ht="11.25" hidden="1" customHeight="1" x14ac:dyDescent="0.25">
      <c r="A60" s="760"/>
      <c r="B60" s="760"/>
      <c r="C60" s="760"/>
      <c r="D60" s="760"/>
      <c r="E60" s="760"/>
      <c r="F60" s="760"/>
      <c r="G60" s="760"/>
      <c r="H60" s="760"/>
      <c r="I60" s="760"/>
      <c r="J60" s="760"/>
      <c r="K60" s="760"/>
      <c r="L60" s="760"/>
      <c r="M60" s="760"/>
      <c r="N60" s="760"/>
      <c r="O60" s="760"/>
      <c r="P60" s="760"/>
      <c r="Q60" s="760"/>
      <c r="R60" s="760"/>
      <c r="S60" s="760"/>
      <c r="T60" s="760"/>
      <c r="U60" s="760"/>
      <c r="V60" s="760"/>
      <c r="W60" s="760"/>
    </row>
    <row r="61" spans="1:23" ht="11.25" hidden="1" customHeight="1" x14ac:dyDescent="0.25">
      <c r="A61" s="760"/>
      <c r="B61" s="760"/>
      <c r="C61" s="760"/>
      <c r="D61" s="760"/>
      <c r="E61" s="760"/>
      <c r="F61" s="760"/>
      <c r="G61" s="760"/>
      <c r="H61" s="760"/>
      <c r="I61" s="760"/>
      <c r="J61" s="760"/>
      <c r="K61" s="760"/>
      <c r="L61" s="760"/>
      <c r="M61" s="760"/>
      <c r="N61" s="760"/>
      <c r="O61" s="760"/>
      <c r="P61" s="760"/>
      <c r="Q61" s="760"/>
      <c r="R61" s="760"/>
      <c r="S61" s="760"/>
      <c r="T61" s="760"/>
      <c r="U61" s="760"/>
      <c r="V61" s="760"/>
      <c r="W61" s="760"/>
    </row>
    <row r="62" spans="1:23" ht="11.25" hidden="1" customHeight="1" x14ac:dyDescent="0.25">
      <c r="A62" s="760"/>
      <c r="B62" s="760"/>
      <c r="C62" s="760"/>
      <c r="D62" s="760"/>
      <c r="E62" s="760"/>
      <c r="F62" s="760"/>
      <c r="G62" s="760"/>
      <c r="H62" s="760"/>
      <c r="I62" s="760"/>
      <c r="J62" s="760"/>
      <c r="K62" s="760"/>
      <c r="L62" s="760"/>
      <c r="M62" s="760"/>
      <c r="N62" s="760"/>
      <c r="O62" s="760"/>
      <c r="P62" s="760"/>
      <c r="Q62" s="760"/>
      <c r="R62" s="760"/>
      <c r="S62" s="760"/>
      <c r="T62" s="760"/>
      <c r="U62" s="760"/>
      <c r="V62" s="760"/>
      <c r="W62" s="760"/>
    </row>
    <row r="63" spans="1:23" ht="11.25" hidden="1" customHeight="1" x14ac:dyDescent="0.25">
      <c r="A63" s="760"/>
      <c r="B63" s="760"/>
      <c r="C63" s="760"/>
      <c r="D63" s="760"/>
      <c r="E63" s="760"/>
      <c r="F63" s="760"/>
      <c r="G63" s="760"/>
      <c r="H63" s="760"/>
      <c r="I63" s="760"/>
      <c r="J63" s="760"/>
      <c r="K63" s="760"/>
      <c r="L63" s="760"/>
      <c r="M63" s="760"/>
      <c r="N63" s="760"/>
      <c r="O63" s="760"/>
      <c r="P63" s="760"/>
      <c r="Q63" s="760"/>
      <c r="R63" s="760"/>
      <c r="S63" s="760"/>
      <c r="T63" s="760"/>
      <c r="U63" s="760"/>
      <c r="V63" s="760"/>
      <c r="W63" s="760"/>
    </row>
    <row r="64" spans="1:23" ht="11.25" hidden="1" customHeight="1" x14ac:dyDescent="0.25">
      <c r="A64" s="760"/>
      <c r="B64" s="760"/>
      <c r="C64" s="760"/>
      <c r="D64" s="760"/>
      <c r="E64" s="760"/>
      <c r="F64" s="760"/>
      <c r="G64" s="760"/>
      <c r="H64" s="760"/>
      <c r="I64" s="760"/>
      <c r="J64" s="760"/>
      <c r="K64" s="760"/>
      <c r="L64" s="760"/>
      <c r="M64" s="760"/>
      <c r="N64" s="760"/>
      <c r="O64" s="760"/>
      <c r="P64" s="760"/>
      <c r="Q64" s="760"/>
      <c r="R64" s="760"/>
      <c r="S64" s="760"/>
      <c r="T64" s="760"/>
      <c r="U64" s="760"/>
      <c r="V64" s="760"/>
      <c r="W64" s="760"/>
    </row>
    <row r="65" spans="1:23" ht="11.25" hidden="1" customHeight="1" x14ac:dyDescent="0.25">
      <c r="A65" s="760"/>
      <c r="B65" s="760"/>
      <c r="C65" s="760"/>
      <c r="D65" s="760"/>
      <c r="E65" s="760"/>
      <c r="F65" s="760"/>
      <c r="G65" s="760"/>
      <c r="H65" s="760"/>
      <c r="I65" s="760"/>
      <c r="J65" s="760"/>
      <c r="K65" s="760"/>
      <c r="L65" s="760"/>
      <c r="M65" s="760"/>
      <c r="N65" s="760"/>
      <c r="O65" s="760"/>
      <c r="P65" s="760"/>
      <c r="Q65" s="760"/>
      <c r="R65" s="760"/>
      <c r="S65" s="760"/>
      <c r="T65" s="760"/>
      <c r="U65" s="760"/>
      <c r="V65" s="760"/>
      <c r="W65" s="760"/>
    </row>
    <row r="66" spans="1:23" ht="11.25" hidden="1" customHeight="1" x14ac:dyDescent="0.25">
      <c r="A66" s="760"/>
      <c r="B66" s="760"/>
      <c r="C66" s="760"/>
      <c r="D66" s="760"/>
      <c r="E66" s="760"/>
      <c r="F66" s="760"/>
      <c r="G66" s="760"/>
      <c r="H66" s="760"/>
      <c r="I66" s="760"/>
      <c r="J66" s="760"/>
      <c r="K66" s="760"/>
      <c r="L66" s="760"/>
      <c r="M66" s="760"/>
      <c r="N66" s="760"/>
      <c r="O66" s="760"/>
      <c r="P66" s="760"/>
      <c r="Q66" s="760"/>
      <c r="R66" s="760"/>
      <c r="S66" s="760"/>
      <c r="T66" s="760"/>
      <c r="U66" s="760"/>
      <c r="V66" s="760"/>
      <c r="W66" s="760"/>
    </row>
    <row r="67" spans="1:23" ht="11.25" hidden="1" customHeight="1" x14ac:dyDescent="0.25">
      <c r="A67" s="760"/>
      <c r="B67" s="760"/>
      <c r="C67" s="760"/>
      <c r="D67" s="760"/>
      <c r="E67" s="760"/>
      <c r="F67" s="760"/>
      <c r="G67" s="760"/>
      <c r="H67" s="760"/>
      <c r="I67" s="760"/>
      <c r="J67" s="760"/>
      <c r="K67" s="760"/>
      <c r="L67" s="760"/>
      <c r="M67" s="760"/>
      <c r="N67" s="760"/>
      <c r="O67" s="760"/>
      <c r="P67" s="760"/>
      <c r="Q67" s="760"/>
      <c r="R67" s="760"/>
      <c r="S67" s="760"/>
      <c r="T67" s="760"/>
      <c r="U67" s="760"/>
      <c r="V67" s="760"/>
      <c r="W67" s="760"/>
    </row>
    <row r="68" spans="1:23" ht="11.25" hidden="1" customHeight="1" x14ac:dyDescent="0.25">
      <c r="A68" s="760"/>
      <c r="B68" s="760"/>
      <c r="C68" s="760"/>
      <c r="D68" s="760"/>
      <c r="E68" s="760"/>
      <c r="F68" s="760"/>
      <c r="G68" s="760"/>
      <c r="H68" s="760"/>
      <c r="I68" s="760"/>
      <c r="J68" s="760"/>
      <c r="K68" s="760"/>
      <c r="L68" s="760"/>
      <c r="M68" s="760"/>
      <c r="N68" s="760"/>
      <c r="O68" s="760"/>
      <c r="P68" s="760"/>
      <c r="Q68" s="760"/>
      <c r="R68" s="760"/>
      <c r="S68" s="760"/>
      <c r="T68" s="760"/>
      <c r="U68" s="760"/>
      <c r="V68" s="760"/>
      <c r="W68" s="760"/>
    </row>
    <row r="69" spans="1:23" ht="11.25" hidden="1" customHeight="1" x14ac:dyDescent="0.25">
      <c r="A69" s="760"/>
      <c r="B69" s="760"/>
      <c r="C69" s="760"/>
      <c r="D69" s="760"/>
      <c r="E69" s="760"/>
      <c r="F69" s="760"/>
      <c r="G69" s="760"/>
      <c r="H69" s="760"/>
      <c r="I69" s="760"/>
      <c r="J69" s="760"/>
      <c r="K69" s="760"/>
      <c r="L69" s="760"/>
      <c r="M69" s="760"/>
      <c r="N69" s="760"/>
      <c r="O69" s="760"/>
      <c r="P69" s="760"/>
      <c r="Q69" s="760"/>
      <c r="R69" s="760"/>
      <c r="S69" s="760"/>
      <c r="T69" s="760"/>
      <c r="U69" s="760"/>
      <c r="V69" s="760"/>
      <c r="W69" s="760"/>
    </row>
    <row r="70" spans="1:23" ht="11.25" hidden="1" customHeight="1" x14ac:dyDescent="0.25">
      <c r="A70" s="760"/>
      <c r="B70" s="760"/>
      <c r="C70" s="760"/>
      <c r="D70" s="760"/>
      <c r="E70" s="760"/>
      <c r="F70" s="760"/>
      <c r="G70" s="760"/>
      <c r="H70" s="760"/>
      <c r="I70" s="760"/>
      <c r="J70" s="760"/>
      <c r="K70" s="760"/>
      <c r="L70" s="760"/>
      <c r="M70" s="760"/>
      <c r="N70" s="760"/>
      <c r="O70" s="760"/>
      <c r="P70" s="760"/>
      <c r="Q70" s="760"/>
      <c r="R70" s="760"/>
      <c r="S70" s="760"/>
      <c r="T70" s="760"/>
      <c r="U70" s="760"/>
      <c r="V70" s="760"/>
      <c r="W70" s="760"/>
    </row>
    <row r="71" spans="1:23" ht="11.25" hidden="1" customHeight="1" x14ac:dyDescent="0.25">
      <c r="A71" s="760"/>
      <c r="B71" s="760"/>
      <c r="C71" s="760"/>
      <c r="D71" s="760"/>
      <c r="E71" s="760"/>
      <c r="F71" s="760"/>
      <c r="G71" s="760"/>
      <c r="H71" s="760"/>
      <c r="I71" s="760"/>
      <c r="J71" s="760"/>
      <c r="K71" s="760"/>
      <c r="L71" s="760"/>
      <c r="M71" s="760"/>
      <c r="N71" s="760"/>
      <c r="O71" s="760"/>
      <c r="P71" s="760"/>
      <c r="Q71" s="760"/>
      <c r="R71" s="760"/>
      <c r="S71" s="760"/>
      <c r="T71" s="760"/>
      <c r="U71" s="760"/>
      <c r="V71" s="760"/>
      <c r="W71" s="760"/>
    </row>
    <row r="72" spans="1:23" ht="11.25" hidden="1" customHeight="1" x14ac:dyDescent="0.25">
      <c r="A72" s="760"/>
      <c r="B72" s="760"/>
      <c r="C72" s="760"/>
      <c r="D72" s="760"/>
      <c r="E72" s="760"/>
      <c r="F72" s="760"/>
      <c r="G72" s="760"/>
      <c r="H72" s="760"/>
      <c r="I72" s="760"/>
      <c r="J72" s="760"/>
      <c r="K72" s="760"/>
      <c r="L72" s="760"/>
      <c r="M72" s="760"/>
      <c r="N72" s="760"/>
      <c r="O72" s="760"/>
      <c r="P72" s="760"/>
      <c r="Q72" s="760"/>
      <c r="R72" s="760"/>
      <c r="S72" s="760"/>
      <c r="T72" s="760"/>
      <c r="U72" s="760"/>
      <c r="V72" s="760"/>
      <c r="W72" s="760"/>
    </row>
    <row r="73" spans="1:23" ht="11.25" hidden="1" customHeight="1" x14ac:dyDescent="0.25">
      <c r="A73" s="760"/>
      <c r="B73" s="760"/>
      <c r="C73" s="760"/>
      <c r="D73" s="760"/>
      <c r="E73" s="760"/>
      <c r="F73" s="760"/>
      <c r="G73" s="760"/>
      <c r="H73" s="760"/>
      <c r="I73" s="760"/>
      <c r="J73" s="760"/>
      <c r="K73" s="760"/>
      <c r="L73" s="760"/>
      <c r="M73" s="760"/>
      <c r="N73" s="760"/>
      <c r="O73" s="760"/>
      <c r="P73" s="760"/>
      <c r="Q73" s="760"/>
      <c r="R73" s="760"/>
      <c r="S73" s="760"/>
      <c r="T73" s="760"/>
      <c r="U73" s="760"/>
      <c r="V73" s="760"/>
      <c r="W73" s="760"/>
    </row>
    <row r="74" spans="1:23" ht="11.25" hidden="1" customHeight="1" x14ac:dyDescent="0.25">
      <c r="A74" s="760"/>
      <c r="B74" s="760"/>
      <c r="C74" s="760"/>
      <c r="D74" s="760"/>
      <c r="E74" s="760"/>
      <c r="F74" s="760"/>
      <c r="G74" s="760"/>
      <c r="H74" s="760"/>
      <c r="I74" s="760"/>
      <c r="J74" s="760"/>
      <c r="K74" s="760"/>
      <c r="L74" s="760"/>
      <c r="M74" s="760"/>
      <c r="N74" s="760"/>
      <c r="O74" s="760"/>
      <c r="P74" s="760"/>
      <c r="Q74" s="760"/>
      <c r="R74" s="760"/>
      <c r="S74" s="760"/>
      <c r="T74" s="760"/>
      <c r="U74" s="760"/>
      <c r="V74" s="760"/>
      <c r="W74" s="760"/>
    </row>
    <row r="75" spans="1:23" ht="11.25" hidden="1" customHeight="1" x14ac:dyDescent="0.25">
      <c r="A75" s="760"/>
      <c r="B75" s="760"/>
      <c r="C75" s="760"/>
      <c r="D75" s="760"/>
      <c r="E75" s="760"/>
      <c r="F75" s="760"/>
      <c r="G75" s="760"/>
      <c r="H75" s="760"/>
      <c r="I75" s="760"/>
      <c r="J75" s="760"/>
      <c r="K75" s="760"/>
      <c r="L75" s="760"/>
      <c r="M75" s="760"/>
      <c r="N75" s="760"/>
      <c r="O75" s="760"/>
      <c r="P75" s="760"/>
      <c r="Q75" s="760"/>
      <c r="R75" s="760"/>
      <c r="S75" s="760"/>
      <c r="T75" s="760"/>
      <c r="U75" s="760"/>
      <c r="V75" s="760"/>
      <c r="W75" s="760"/>
    </row>
    <row r="76" spans="1:23" ht="11.25" hidden="1" customHeight="1" x14ac:dyDescent="0.25">
      <c r="A76" s="760"/>
      <c r="B76" s="760"/>
      <c r="C76" s="760"/>
      <c r="D76" s="760"/>
      <c r="E76" s="760"/>
      <c r="F76" s="760"/>
      <c r="G76" s="760"/>
      <c r="H76" s="760"/>
      <c r="I76" s="760"/>
      <c r="J76" s="760"/>
      <c r="K76" s="760"/>
      <c r="L76" s="760"/>
      <c r="M76" s="760"/>
      <c r="N76" s="760"/>
      <c r="O76" s="760"/>
      <c r="P76" s="760"/>
      <c r="Q76" s="760"/>
      <c r="R76" s="760"/>
      <c r="S76" s="760"/>
      <c r="T76" s="760"/>
      <c r="U76" s="760"/>
      <c r="V76" s="760"/>
      <c r="W76" s="760"/>
    </row>
    <row r="77" spans="1:23" ht="11.25" hidden="1" customHeight="1" x14ac:dyDescent="0.25">
      <c r="A77" s="760"/>
      <c r="B77" s="760"/>
      <c r="C77" s="760"/>
      <c r="D77" s="760"/>
      <c r="E77" s="760"/>
      <c r="F77" s="760"/>
      <c r="G77" s="760"/>
      <c r="H77" s="760"/>
      <c r="I77" s="760"/>
      <c r="J77" s="760"/>
      <c r="K77" s="760"/>
      <c r="L77" s="760"/>
      <c r="M77" s="760"/>
      <c r="N77" s="760"/>
      <c r="O77" s="760"/>
      <c r="P77" s="760"/>
      <c r="Q77" s="760"/>
      <c r="R77" s="760"/>
      <c r="S77" s="760"/>
      <c r="T77" s="760"/>
      <c r="U77" s="760"/>
      <c r="V77" s="760"/>
      <c r="W77" s="760"/>
    </row>
    <row r="78" spans="1:23" ht="11.25" hidden="1" customHeight="1" x14ac:dyDescent="0.25">
      <c r="A78" s="760"/>
      <c r="B78" s="760"/>
      <c r="C78" s="760"/>
      <c r="D78" s="760"/>
      <c r="E78" s="760"/>
      <c r="F78" s="760"/>
      <c r="G78" s="760"/>
      <c r="H78" s="760"/>
      <c r="I78" s="760"/>
      <c r="J78" s="760"/>
      <c r="K78" s="760"/>
      <c r="L78" s="760"/>
      <c r="M78" s="760"/>
      <c r="N78" s="760"/>
      <c r="O78" s="760"/>
      <c r="P78" s="760"/>
      <c r="Q78" s="760"/>
      <c r="R78" s="760"/>
      <c r="S78" s="760"/>
      <c r="T78" s="760"/>
      <c r="U78" s="760"/>
      <c r="V78" s="760"/>
      <c r="W78" s="760"/>
    </row>
    <row r="79" spans="1:23" ht="11.25" hidden="1" customHeight="1" x14ac:dyDescent="0.25">
      <c r="A79" s="760"/>
      <c r="B79" s="760"/>
      <c r="C79" s="760"/>
      <c r="D79" s="760"/>
      <c r="E79" s="760"/>
      <c r="F79" s="760"/>
      <c r="G79" s="760"/>
      <c r="H79" s="760"/>
      <c r="I79" s="760"/>
      <c r="J79" s="760"/>
      <c r="K79" s="760"/>
      <c r="L79" s="760"/>
      <c r="M79" s="760"/>
      <c r="N79" s="760"/>
      <c r="O79" s="760"/>
      <c r="P79" s="760"/>
      <c r="Q79" s="760"/>
      <c r="R79" s="760"/>
      <c r="S79" s="760"/>
      <c r="T79" s="760"/>
      <c r="U79" s="760"/>
      <c r="V79" s="760"/>
      <c r="W79" s="760"/>
    </row>
    <row r="80" spans="1:23" ht="11.25" hidden="1" customHeight="1" x14ac:dyDescent="0.25">
      <c r="A80" s="760"/>
      <c r="B80" s="760"/>
      <c r="C80" s="760"/>
      <c r="D80" s="760"/>
      <c r="E80" s="760"/>
      <c r="F80" s="760"/>
      <c r="G80" s="760"/>
      <c r="H80" s="760"/>
      <c r="I80" s="760"/>
      <c r="J80" s="760"/>
      <c r="K80" s="760"/>
      <c r="L80" s="760"/>
      <c r="M80" s="760"/>
      <c r="N80" s="760"/>
      <c r="O80" s="760"/>
      <c r="P80" s="760"/>
      <c r="Q80" s="760"/>
      <c r="R80" s="760"/>
      <c r="S80" s="760"/>
      <c r="T80" s="760"/>
      <c r="U80" s="760"/>
      <c r="V80" s="760"/>
      <c r="W80" s="760"/>
    </row>
    <row r="81" spans="1:23" ht="11.25" hidden="1" customHeight="1" x14ac:dyDescent="0.25">
      <c r="A81" s="760"/>
      <c r="B81" s="760"/>
      <c r="C81" s="760"/>
      <c r="D81" s="760"/>
      <c r="E81" s="760"/>
      <c r="F81" s="760"/>
      <c r="G81" s="760"/>
      <c r="H81" s="760"/>
      <c r="I81" s="760"/>
      <c r="J81" s="760"/>
      <c r="K81" s="760"/>
      <c r="L81" s="760"/>
      <c r="M81" s="760"/>
      <c r="N81" s="760"/>
      <c r="O81" s="760"/>
      <c r="P81" s="760"/>
      <c r="Q81" s="760"/>
      <c r="R81" s="760"/>
      <c r="S81" s="760"/>
      <c r="T81" s="760"/>
      <c r="U81" s="760"/>
      <c r="V81" s="760"/>
      <c r="W81" s="760"/>
    </row>
    <row r="82" spans="1:23" ht="11.25" hidden="1" customHeight="1" x14ac:dyDescent="0.25">
      <c r="A82"/>
      <c r="B82"/>
      <c r="C82"/>
      <c r="E82"/>
      <c r="F82"/>
      <c r="G82"/>
      <c r="H82"/>
      <c r="I82"/>
      <c r="J82"/>
      <c r="K82"/>
      <c r="L82"/>
      <c r="M82"/>
      <c r="N82"/>
      <c r="O82"/>
      <c r="P82"/>
      <c r="Q82"/>
      <c r="R82"/>
      <c r="S82"/>
      <c r="T82"/>
    </row>
    <row r="83" spans="1:23" ht="11.25" hidden="1" customHeight="1" x14ac:dyDescent="0.25">
      <c r="A83"/>
      <c r="B83"/>
      <c r="C83"/>
      <c r="E83"/>
      <c r="F83"/>
      <c r="G83"/>
      <c r="H83"/>
      <c r="I83"/>
      <c r="J83"/>
      <c r="K83"/>
      <c r="L83"/>
      <c r="M83"/>
      <c r="N83"/>
      <c r="O83"/>
      <c r="P83"/>
      <c r="Q83"/>
      <c r="R83"/>
      <c r="S83"/>
      <c r="T83"/>
    </row>
    <row r="84" spans="1:23" ht="11.25" hidden="1" customHeight="1" x14ac:dyDescent="0.25">
      <c r="A84"/>
      <c r="B84"/>
      <c r="C84"/>
      <c r="E84"/>
      <c r="F84"/>
      <c r="G84"/>
      <c r="H84"/>
      <c r="I84"/>
      <c r="J84"/>
      <c r="K84"/>
      <c r="L84"/>
      <c r="M84"/>
      <c r="N84"/>
      <c r="O84"/>
      <c r="P84"/>
      <c r="Q84"/>
      <c r="R84"/>
      <c r="S84"/>
      <c r="T84"/>
    </row>
    <row r="85" spans="1:23" ht="11.25" hidden="1" customHeight="1" x14ac:dyDescent="0.25">
      <c r="A85"/>
      <c r="B85"/>
      <c r="C85"/>
      <c r="E85"/>
      <c r="F85"/>
      <c r="G85"/>
      <c r="H85"/>
      <c r="I85"/>
      <c r="J85"/>
      <c r="K85"/>
      <c r="L85"/>
      <c r="M85"/>
      <c r="N85"/>
      <c r="O85"/>
      <c r="P85"/>
      <c r="Q85"/>
      <c r="R85"/>
      <c r="S85"/>
      <c r="T85"/>
    </row>
    <row r="86" spans="1:23" ht="11.25" hidden="1" customHeight="1" x14ac:dyDescent="0.25">
      <c r="A86"/>
      <c r="B86"/>
      <c r="C86"/>
      <c r="E86"/>
      <c r="F86"/>
      <c r="G86"/>
      <c r="H86"/>
      <c r="I86"/>
      <c r="J86"/>
      <c r="K86"/>
      <c r="L86"/>
      <c r="M86"/>
      <c r="N86"/>
      <c r="O86"/>
      <c r="P86"/>
      <c r="Q86"/>
      <c r="R86"/>
      <c r="S86"/>
      <c r="T86"/>
    </row>
    <row r="87" spans="1:23" ht="11.25" hidden="1" customHeight="1" x14ac:dyDescent="0.25">
      <c r="A87"/>
      <c r="B87"/>
      <c r="C87"/>
      <c r="E87"/>
      <c r="F87"/>
      <c r="G87"/>
      <c r="H87"/>
      <c r="I87"/>
      <c r="J87"/>
      <c r="K87"/>
      <c r="L87"/>
      <c r="M87"/>
      <c r="N87"/>
      <c r="O87"/>
      <c r="P87"/>
      <c r="Q87"/>
      <c r="R87"/>
      <c r="S87"/>
      <c r="T87"/>
    </row>
    <row r="88" spans="1:23" ht="11.25" hidden="1" customHeight="1" x14ac:dyDescent="0.25">
      <c r="A88"/>
      <c r="B88"/>
      <c r="C88"/>
      <c r="E88"/>
      <c r="F88"/>
      <c r="G88"/>
      <c r="H88"/>
      <c r="I88"/>
      <c r="J88"/>
      <c r="K88"/>
      <c r="L88"/>
      <c r="M88"/>
      <c r="N88"/>
      <c r="O88"/>
      <c r="P88"/>
      <c r="Q88"/>
      <c r="R88"/>
      <c r="S88"/>
      <c r="T88"/>
    </row>
    <row r="89" spans="1:23" ht="11.25" hidden="1" customHeight="1" x14ac:dyDescent="0.25">
      <c r="A89"/>
      <c r="B89"/>
      <c r="C89"/>
      <c r="E89"/>
      <c r="F89"/>
      <c r="G89"/>
      <c r="H89"/>
      <c r="I89"/>
      <c r="J89"/>
      <c r="K89"/>
      <c r="L89"/>
      <c r="M89"/>
      <c r="N89"/>
      <c r="O89"/>
      <c r="P89"/>
      <c r="Q89"/>
      <c r="R89"/>
      <c r="S89"/>
      <c r="T89"/>
    </row>
    <row r="90" spans="1:23" ht="11.25" hidden="1" customHeight="1" x14ac:dyDescent="0.25">
      <c r="A90"/>
      <c r="B90"/>
      <c r="C90"/>
      <c r="E90"/>
      <c r="F90"/>
      <c r="G90"/>
      <c r="H90"/>
      <c r="I90"/>
      <c r="J90"/>
      <c r="K90"/>
      <c r="L90"/>
      <c r="M90"/>
      <c r="N90"/>
      <c r="O90"/>
      <c r="P90"/>
      <c r="Q90"/>
      <c r="R90"/>
      <c r="S90"/>
      <c r="T90"/>
    </row>
    <row r="91" spans="1:23" ht="11.25" hidden="1" customHeight="1" x14ac:dyDescent="0.25">
      <c r="A91"/>
      <c r="B91"/>
      <c r="C91"/>
      <c r="E91"/>
      <c r="F91"/>
      <c r="G91"/>
      <c r="H91"/>
      <c r="I91"/>
      <c r="J91"/>
      <c r="K91"/>
      <c r="L91"/>
      <c r="M91"/>
      <c r="N91"/>
      <c r="O91"/>
      <c r="P91"/>
      <c r="Q91"/>
      <c r="R91"/>
      <c r="S91"/>
      <c r="T91"/>
    </row>
    <row r="92" spans="1:23" ht="11.25" hidden="1" customHeight="1" x14ac:dyDescent="0.25">
      <c r="A92"/>
      <c r="B92"/>
      <c r="C92"/>
      <c r="E92"/>
      <c r="F92"/>
      <c r="G92"/>
      <c r="H92"/>
      <c r="I92"/>
      <c r="J92"/>
      <c r="K92"/>
      <c r="L92"/>
      <c r="M92"/>
      <c r="N92"/>
      <c r="O92"/>
      <c r="P92"/>
      <c r="Q92"/>
      <c r="R92"/>
      <c r="S92"/>
      <c r="T92"/>
    </row>
    <row r="93" spans="1:23" ht="11.25" hidden="1" customHeight="1" x14ac:dyDescent="0.25">
      <c r="A93"/>
      <c r="B93"/>
      <c r="C93"/>
      <c r="E93"/>
      <c r="F93"/>
      <c r="G93"/>
      <c r="H93"/>
      <c r="I93"/>
      <c r="J93"/>
      <c r="K93"/>
      <c r="L93"/>
      <c r="M93"/>
      <c r="N93"/>
      <c r="O93"/>
      <c r="P93"/>
      <c r="Q93"/>
      <c r="R93"/>
      <c r="S93"/>
      <c r="T93"/>
    </row>
    <row r="94" spans="1:23" ht="11.25" hidden="1" customHeight="1" x14ac:dyDescent="0.25">
      <c r="A94"/>
      <c r="B94"/>
      <c r="C94"/>
      <c r="E94"/>
      <c r="F94"/>
      <c r="G94"/>
      <c r="H94"/>
      <c r="I94"/>
      <c r="J94"/>
      <c r="K94"/>
      <c r="L94"/>
      <c r="M94"/>
      <c r="N94"/>
      <c r="O94"/>
      <c r="P94"/>
      <c r="Q94"/>
      <c r="R94"/>
      <c r="S94"/>
      <c r="T94"/>
    </row>
    <row r="95" spans="1:23" ht="11.25" hidden="1" customHeight="1" x14ac:dyDescent="0.25">
      <c r="A95"/>
      <c r="B95"/>
      <c r="C95"/>
      <c r="E95"/>
      <c r="F95"/>
      <c r="G95"/>
      <c r="H95"/>
      <c r="I95"/>
      <c r="J95"/>
      <c r="K95"/>
      <c r="L95"/>
      <c r="M95"/>
      <c r="N95"/>
      <c r="O95"/>
      <c r="P95"/>
      <c r="Q95"/>
      <c r="R95"/>
      <c r="S95"/>
      <c r="T95"/>
    </row>
    <row r="96" spans="1:23" ht="11.25" hidden="1" customHeight="1" x14ac:dyDescent="0.25">
      <c r="A96"/>
      <c r="B96"/>
      <c r="C96"/>
      <c r="E96"/>
      <c r="F96"/>
      <c r="G96"/>
      <c r="H96"/>
      <c r="I96"/>
      <c r="J96"/>
      <c r="K96"/>
      <c r="L96"/>
      <c r="M96"/>
      <c r="N96"/>
      <c r="O96"/>
      <c r="P96"/>
      <c r="Q96"/>
      <c r="R96"/>
      <c r="S96"/>
      <c r="T96"/>
    </row>
    <row r="97" spans="1:20" ht="11.25" hidden="1" customHeight="1" x14ac:dyDescent="0.25">
      <c r="A97"/>
      <c r="B97"/>
      <c r="C97"/>
      <c r="E97"/>
      <c r="F97"/>
      <c r="G97"/>
      <c r="H97"/>
      <c r="I97"/>
      <c r="J97"/>
      <c r="K97"/>
      <c r="L97"/>
      <c r="M97"/>
      <c r="N97"/>
      <c r="O97"/>
      <c r="P97"/>
      <c r="Q97"/>
      <c r="R97"/>
      <c r="S97"/>
      <c r="T97"/>
    </row>
    <row r="98" spans="1:20" ht="11.25" hidden="1" customHeight="1" x14ac:dyDescent="0.25">
      <c r="A98"/>
      <c r="B98"/>
      <c r="C98"/>
      <c r="E98"/>
      <c r="F98"/>
      <c r="G98"/>
      <c r="H98"/>
      <c r="I98"/>
      <c r="J98"/>
      <c r="K98"/>
      <c r="L98"/>
      <c r="M98"/>
      <c r="N98"/>
      <c r="O98"/>
      <c r="P98"/>
      <c r="Q98"/>
      <c r="R98"/>
      <c r="S98"/>
      <c r="T98"/>
    </row>
    <row r="99" spans="1:20" ht="11.25" hidden="1" customHeight="1" x14ac:dyDescent="0.25">
      <c r="A99"/>
      <c r="B99"/>
      <c r="C99"/>
      <c r="E99"/>
      <c r="F99"/>
      <c r="G99"/>
      <c r="H99"/>
      <c r="I99"/>
      <c r="J99"/>
      <c r="K99"/>
      <c r="L99"/>
      <c r="M99"/>
      <c r="N99"/>
      <c r="O99"/>
      <c r="P99"/>
      <c r="Q99"/>
      <c r="R99"/>
      <c r="S99"/>
      <c r="T99"/>
    </row>
    <row r="100" spans="1:20" ht="11.25" hidden="1" customHeight="1" x14ac:dyDescent="0.25">
      <c r="A100"/>
      <c r="B100"/>
      <c r="C100"/>
      <c r="E100"/>
      <c r="F100"/>
      <c r="G100"/>
      <c r="H100"/>
      <c r="I100"/>
      <c r="J100"/>
      <c r="K100"/>
      <c r="L100"/>
      <c r="M100"/>
      <c r="N100"/>
      <c r="O100"/>
      <c r="P100"/>
      <c r="Q100"/>
      <c r="R100"/>
      <c r="S100"/>
      <c r="T100"/>
    </row>
    <row r="101" spans="1:20" ht="11.25" hidden="1" customHeight="1" x14ac:dyDescent="0.25">
      <c r="A101"/>
      <c r="B101"/>
      <c r="C101"/>
      <c r="E101"/>
      <c r="F101"/>
      <c r="G101"/>
      <c r="H101"/>
      <c r="I101"/>
      <c r="J101"/>
      <c r="K101"/>
      <c r="L101"/>
      <c r="M101"/>
      <c r="N101"/>
      <c r="O101"/>
      <c r="P101"/>
      <c r="Q101"/>
      <c r="R101"/>
      <c r="S101"/>
      <c r="T101"/>
    </row>
    <row r="102" spans="1:20" ht="11.25" hidden="1" customHeight="1" x14ac:dyDescent="0.25">
      <c r="A102"/>
      <c r="B102"/>
      <c r="C102"/>
      <c r="E102"/>
      <c r="F102"/>
      <c r="G102"/>
      <c r="H102"/>
      <c r="I102"/>
      <c r="J102"/>
      <c r="K102"/>
      <c r="L102"/>
      <c r="M102"/>
      <c r="N102"/>
      <c r="O102"/>
      <c r="P102"/>
      <c r="Q102"/>
      <c r="R102"/>
      <c r="S102"/>
      <c r="T102"/>
    </row>
    <row r="103" spans="1:20" ht="11.25" hidden="1" customHeight="1" x14ac:dyDescent="0.25">
      <c r="A103"/>
      <c r="B103"/>
      <c r="C103"/>
      <c r="E103"/>
      <c r="F103"/>
      <c r="G103"/>
      <c r="H103"/>
      <c r="I103"/>
      <c r="J103"/>
      <c r="K103"/>
      <c r="L103"/>
      <c r="M103"/>
      <c r="N103"/>
      <c r="O103"/>
      <c r="P103"/>
      <c r="Q103"/>
      <c r="R103"/>
      <c r="S103"/>
      <c r="T103"/>
    </row>
    <row r="104" spans="1:20" ht="11.25" hidden="1" customHeight="1" x14ac:dyDescent="0.25">
      <c r="A104"/>
      <c r="B104"/>
      <c r="C104"/>
      <c r="E104"/>
      <c r="F104"/>
      <c r="G104"/>
      <c r="H104"/>
      <c r="I104"/>
      <c r="J104"/>
      <c r="K104"/>
      <c r="L104"/>
      <c r="M104"/>
      <c r="N104"/>
      <c r="O104"/>
      <c r="P104"/>
      <c r="Q104"/>
      <c r="R104"/>
      <c r="S104"/>
      <c r="T104"/>
    </row>
    <row r="105" spans="1:20" ht="11.25" hidden="1" customHeight="1" x14ac:dyDescent="0.25">
      <c r="A105"/>
      <c r="B105"/>
      <c r="C105"/>
      <c r="E105"/>
      <c r="F105"/>
      <c r="G105"/>
      <c r="H105"/>
      <c r="I105"/>
      <c r="J105"/>
      <c r="K105"/>
      <c r="L105"/>
      <c r="M105"/>
      <c r="N105"/>
      <c r="O105"/>
      <c r="P105"/>
      <c r="Q105"/>
      <c r="R105"/>
      <c r="S105"/>
      <c r="T105"/>
    </row>
    <row r="106" spans="1:20" ht="11.25" hidden="1" customHeight="1" x14ac:dyDescent="0.25">
      <c r="A106"/>
      <c r="B106"/>
      <c r="C106"/>
      <c r="E106"/>
      <c r="F106"/>
      <c r="G106"/>
      <c r="H106"/>
      <c r="I106"/>
      <c r="J106"/>
      <c r="K106"/>
      <c r="L106"/>
      <c r="M106"/>
      <c r="N106"/>
      <c r="O106"/>
      <c r="P106"/>
      <c r="Q106"/>
      <c r="R106"/>
      <c r="S106"/>
      <c r="T106"/>
    </row>
    <row r="107" spans="1:20" ht="11.25" hidden="1" customHeight="1" x14ac:dyDescent="0.25">
      <c r="A107"/>
      <c r="B107"/>
      <c r="C107"/>
      <c r="E107"/>
      <c r="F107"/>
      <c r="G107"/>
      <c r="H107"/>
      <c r="I107"/>
      <c r="J107"/>
      <c r="K107"/>
      <c r="L107"/>
      <c r="M107"/>
      <c r="N107"/>
      <c r="O107"/>
      <c r="P107"/>
      <c r="Q107"/>
      <c r="R107"/>
      <c r="S107"/>
      <c r="T107"/>
    </row>
    <row r="108" spans="1:20" ht="11.25" hidden="1" customHeight="1" x14ac:dyDescent="0.25">
      <c r="A108"/>
      <c r="B108"/>
      <c r="C108"/>
      <c r="E108"/>
      <c r="F108"/>
      <c r="G108"/>
      <c r="H108"/>
      <c r="I108"/>
      <c r="J108"/>
      <c r="K108"/>
      <c r="L108"/>
      <c r="M108"/>
      <c r="N108"/>
      <c r="O108"/>
      <c r="P108"/>
      <c r="Q108"/>
      <c r="R108"/>
      <c r="S108"/>
      <c r="T108"/>
    </row>
    <row r="109" spans="1:20" ht="11.25" hidden="1" customHeight="1" x14ac:dyDescent="0.25">
      <c r="A109"/>
      <c r="B109"/>
      <c r="C109"/>
      <c r="E109"/>
      <c r="F109"/>
      <c r="G109"/>
      <c r="H109"/>
      <c r="I109"/>
      <c r="J109"/>
      <c r="K109"/>
      <c r="L109"/>
      <c r="M109"/>
      <c r="N109"/>
      <c r="O109"/>
      <c r="P109"/>
      <c r="Q109"/>
      <c r="R109"/>
      <c r="S109"/>
      <c r="T109"/>
    </row>
    <row r="110" spans="1:20" ht="11.25" hidden="1" customHeight="1" x14ac:dyDescent="0.25">
      <c r="A110"/>
      <c r="B110"/>
      <c r="C110"/>
      <c r="E110"/>
      <c r="F110"/>
      <c r="G110"/>
      <c r="H110"/>
      <c r="I110"/>
      <c r="J110"/>
      <c r="K110"/>
      <c r="L110"/>
      <c r="M110"/>
      <c r="N110"/>
      <c r="O110"/>
      <c r="P110"/>
      <c r="Q110"/>
      <c r="R110"/>
      <c r="S110"/>
      <c r="T110"/>
    </row>
    <row r="111" spans="1:20" ht="11.25" hidden="1" customHeight="1" x14ac:dyDescent="0.25">
      <c r="A111"/>
      <c r="B111"/>
      <c r="C111"/>
      <c r="E111"/>
      <c r="F111"/>
      <c r="G111"/>
      <c r="H111"/>
      <c r="I111"/>
      <c r="J111"/>
      <c r="K111"/>
      <c r="L111"/>
      <c r="M111"/>
      <c r="N111"/>
      <c r="O111"/>
      <c r="P111"/>
      <c r="Q111"/>
      <c r="R111"/>
      <c r="S111"/>
      <c r="T111"/>
    </row>
    <row r="112" spans="1:20" ht="11.25" hidden="1" customHeight="1" x14ac:dyDescent="0.25">
      <c r="A112"/>
      <c r="B112"/>
      <c r="C112"/>
      <c r="E112"/>
      <c r="F112"/>
      <c r="G112"/>
      <c r="H112"/>
      <c r="I112"/>
      <c r="J112"/>
      <c r="K112"/>
      <c r="L112"/>
      <c r="M112"/>
      <c r="N112"/>
      <c r="O112"/>
      <c r="P112"/>
      <c r="Q112"/>
      <c r="R112"/>
      <c r="S112"/>
      <c r="T112"/>
    </row>
    <row r="113" spans="1:20" ht="11.25" hidden="1" customHeight="1" x14ac:dyDescent="0.25">
      <c r="A113"/>
      <c r="B113"/>
      <c r="C113"/>
      <c r="E113"/>
      <c r="F113"/>
      <c r="G113"/>
      <c r="H113"/>
      <c r="I113"/>
      <c r="J113"/>
      <c r="K113"/>
      <c r="L113"/>
      <c r="M113"/>
      <c r="N113"/>
      <c r="O113"/>
      <c r="P113"/>
      <c r="Q113"/>
      <c r="R113"/>
      <c r="S113"/>
      <c r="T113"/>
    </row>
    <row r="114" spans="1:20" ht="11.25" hidden="1" customHeight="1" x14ac:dyDescent="0.25">
      <c r="A114"/>
      <c r="B114"/>
      <c r="C114"/>
      <c r="E114"/>
      <c r="F114"/>
      <c r="G114"/>
      <c r="H114"/>
      <c r="I114"/>
      <c r="J114"/>
      <c r="K114"/>
      <c r="L114"/>
      <c r="M114"/>
      <c r="N114"/>
      <c r="O114"/>
      <c r="P114"/>
      <c r="Q114"/>
      <c r="R114"/>
      <c r="S114"/>
      <c r="T114"/>
    </row>
    <row r="115" spans="1:20" ht="11.25" hidden="1" customHeight="1" x14ac:dyDescent="0.25">
      <c r="A115"/>
      <c r="B115"/>
      <c r="C115"/>
      <c r="E115"/>
      <c r="F115"/>
      <c r="G115"/>
      <c r="H115"/>
      <c r="I115"/>
      <c r="J115"/>
      <c r="K115"/>
      <c r="L115"/>
      <c r="M115"/>
      <c r="N115"/>
      <c r="O115"/>
      <c r="P115"/>
      <c r="Q115"/>
      <c r="R115"/>
      <c r="S115"/>
      <c r="T115"/>
    </row>
    <row r="116" spans="1:20" ht="11.25" hidden="1" customHeight="1" x14ac:dyDescent="0.25">
      <c r="A116"/>
      <c r="B116"/>
      <c r="C116"/>
      <c r="E116"/>
      <c r="F116"/>
      <c r="G116"/>
      <c r="H116"/>
      <c r="I116"/>
      <c r="J116"/>
      <c r="K116"/>
      <c r="L116"/>
      <c r="M116"/>
      <c r="N116"/>
      <c r="O116"/>
      <c r="P116"/>
      <c r="Q116"/>
      <c r="R116"/>
      <c r="S116"/>
      <c r="T116"/>
    </row>
    <row r="117" spans="1:20" ht="11.25" hidden="1" customHeight="1" x14ac:dyDescent="0.25">
      <c r="A117"/>
      <c r="B117"/>
      <c r="C117"/>
      <c r="E117"/>
      <c r="F117"/>
      <c r="G117"/>
      <c r="H117"/>
      <c r="I117"/>
      <c r="J117"/>
      <c r="K117"/>
      <c r="L117"/>
      <c r="M117"/>
      <c r="N117"/>
      <c r="O117"/>
      <c r="P117"/>
      <c r="Q117"/>
      <c r="R117"/>
      <c r="S117"/>
      <c r="T117"/>
    </row>
    <row r="118" spans="1:20" ht="11.25" hidden="1" customHeight="1" x14ac:dyDescent="0.25">
      <c r="A118"/>
      <c r="B118"/>
      <c r="C118"/>
      <c r="E118"/>
      <c r="F118"/>
      <c r="G118"/>
      <c r="H118"/>
      <c r="I118"/>
      <c r="J118"/>
      <c r="K118"/>
      <c r="L118"/>
      <c r="M118"/>
      <c r="N118"/>
      <c r="O118"/>
      <c r="P118"/>
      <c r="Q118"/>
      <c r="R118"/>
      <c r="S118"/>
      <c r="T118"/>
    </row>
    <row r="119" spans="1:20" ht="11.25" hidden="1" customHeight="1" x14ac:dyDescent="0.25">
      <c r="A119"/>
      <c r="B119"/>
      <c r="C119"/>
      <c r="E119"/>
      <c r="F119"/>
      <c r="G119"/>
      <c r="H119"/>
      <c r="I119"/>
      <c r="J119"/>
      <c r="K119"/>
      <c r="L119"/>
      <c r="M119"/>
      <c r="N119"/>
      <c r="O119"/>
      <c r="P119"/>
      <c r="Q119"/>
      <c r="R119"/>
      <c r="S119"/>
      <c r="T119"/>
    </row>
    <row r="120" spans="1:20" ht="11.25" hidden="1" customHeight="1" x14ac:dyDescent="0.25">
      <c r="A120"/>
      <c r="B120"/>
      <c r="C120"/>
      <c r="E120"/>
      <c r="F120"/>
      <c r="G120"/>
      <c r="H120"/>
      <c r="I120"/>
      <c r="J120"/>
      <c r="K120"/>
      <c r="L120"/>
      <c r="M120"/>
      <c r="N120"/>
      <c r="O120"/>
      <c r="P120"/>
      <c r="Q120"/>
      <c r="R120"/>
      <c r="S120"/>
      <c r="T120"/>
    </row>
    <row r="121" spans="1:20" ht="11.25" hidden="1" customHeight="1" x14ac:dyDescent="0.25">
      <c r="A121"/>
      <c r="B121"/>
      <c r="C121"/>
      <c r="E121"/>
      <c r="F121"/>
      <c r="G121"/>
      <c r="H121"/>
      <c r="I121"/>
      <c r="J121"/>
      <c r="K121"/>
      <c r="L121"/>
      <c r="M121"/>
      <c r="N121"/>
      <c r="O121"/>
      <c r="P121"/>
      <c r="Q121"/>
      <c r="R121"/>
      <c r="S121"/>
      <c r="T121"/>
    </row>
    <row r="122" spans="1:20" ht="11.25" hidden="1" customHeight="1" x14ac:dyDescent="0.25">
      <c r="A122"/>
      <c r="B122"/>
      <c r="C122"/>
      <c r="E122"/>
      <c r="F122"/>
      <c r="G122"/>
      <c r="H122"/>
      <c r="I122"/>
      <c r="J122"/>
      <c r="K122"/>
      <c r="L122"/>
      <c r="M122"/>
      <c r="N122"/>
      <c r="O122"/>
      <c r="P122"/>
      <c r="Q122"/>
      <c r="R122"/>
      <c r="S122"/>
      <c r="T122"/>
    </row>
    <row r="123" spans="1:20" ht="11.25" hidden="1" customHeight="1" x14ac:dyDescent="0.25">
      <c r="A123"/>
      <c r="B123"/>
      <c r="C123"/>
      <c r="E123"/>
      <c r="F123"/>
      <c r="G123"/>
      <c r="H123"/>
      <c r="I123"/>
      <c r="J123"/>
      <c r="K123"/>
      <c r="L123"/>
      <c r="M123"/>
      <c r="N123"/>
      <c r="O123"/>
      <c r="P123"/>
      <c r="Q123"/>
      <c r="R123"/>
      <c r="S123"/>
      <c r="T123"/>
    </row>
    <row r="124" spans="1:20" ht="11.25" hidden="1" customHeight="1" x14ac:dyDescent="0.25">
      <c r="A124"/>
      <c r="B124"/>
      <c r="C124"/>
      <c r="E124"/>
      <c r="F124"/>
      <c r="G124"/>
      <c r="H124"/>
      <c r="I124"/>
      <c r="J124"/>
      <c r="K124"/>
      <c r="L124"/>
      <c r="M124"/>
      <c r="N124"/>
      <c r="O124"/>
      <c r="P124"/>
      <c r="Q124"/>
      <c r="R124"/>
      <c r="S124"/>
      <c r="T124"/>
    </row>
    <row r="125" spans="1:20" ht="11.25" hidden="1" customHeight="1" x14ac:dyDescent="0.25">
      <c r="A125"/>
      <c r="B125"/>
      <c r="C125"/>
      <c r="E125"/>
      <c r="F125"/>
      <c r="G125"/>
      <c r="H125"/>
      <c r="I125"/>
      <c r="J125"/>
      <c r="K125"/>
      <c r="L125"/>
      <c r="M125"/>
      <c r="N125"/>
      <c r="O125"/>
      <c r="P125"/>
      <c r="Q125"/>
      <c r="R125"/>
      <c r="S125"/>
      <c r="T125"/>
    </row>
    <row r="126" spans="1:20" ht="11.25" hidden="1" customHeight="1" x14ac:dyDescent="0.25">
      <c r="A126"/>
      <c r="B126"/>
      <c r="C126"/>
      <c r="E126"/>
      <c r="F126"/>
      <c r="G126"/>
      <c r="H126"/>
      <c r="I126"/>
      <c r="J126"/>
      <c r="K126"/>
      <c r="L126"/>
      <c r="M126"/>
      <c r="N126"/>
      <c r="O126"/>
      <c r="P126"/>
      <c r="Q126"/>
      <c r="R126"/>
      <c r="S126"/>
      <c r="T126"/>
    </row>
    <row r="127" spans="1:20" ht="11.25" hidden="1" customHeight="1" x14ac:dyDescent="0.25">
      <c r="A127"/>
      <c r="B127"/>
      <c r="C127"/>
      <c r="E127"/>
      <c r="F127"/>
      <c r="G127"/>
      <c r="H127"/>
      <c r="I127"/>
      <c r="J127"/>
      <c r="K127"/>
      <c r="L127"/>
      <c r="M127"/>
      <c r="N127"/>
      <c r="O127"/>
      <c r="P127"/>
      <c r="Q127"/>
      <c r="R127"/>
      <c r="S127"/>
      <c r="T127"/>
    </row>
    <row r="128" spans="1:20" ht="11.25" hidden="1" customHeight="1" x14ac:dyDescent="0.25">
      <c r="A128"/>
      <c r="B128"/>
      <c r="C128"/>
      <c r="E128"/>
      <c r="F128"/>
      <c r="G128"/>
      <c r="H128"/>
      <c r="I128"/>
      <c r="J128"/>
      <c r="K128"/>
      <c r="L128"/>
      <c r="M128"/>
      <c r="N128"/>
      <c r="O128"/>
      <c r="P128"/>
      <c r="Q128"/>
      <c r="R128"/>
      <c r="S128"/>
      <c r="T128"/>
    </row>
    <row r="129" spans="1:20" ht="11.25" hidden="1" customHeight="1" x14ac:dyDescent="0.25">
      <c r="A129"/>
      <c r="B129"/>
      <c r="C129"/>
      <c r="E129"/>
      <c r="F129"/>
      <c r="G129"/>
      <c r="H129"/>
      <c r="I129"/>
      <c r="J129"/>
      <c r="K129"/>
      <c r="L129"/>
      <c r="M129"/>
      <c r="N129"/>
      <c r="O129"/>
      <c r="P129"/>
      <c r="Q129"/>
      <c r="R129"/>
      <c r="S129"/>
      <c r="T129"/>
    </row>
    <row r="130" spans="1:20" ht="11.25" hidden="1" customHeight="1" x14ac:dyDescent="0.25">
      <c r="A130"/>
      <c r="B130"/>
      <c r="C130"/>
      <c r="E130"/>
      <c r="F130"/>
      <c r="G130"/>
      <c r="H130"/>
      <c r="I130"/>
      <c r="J130"/>
      <c r="K130"/>
      <c r="L130"/>
      <c r="M130"/>
      <c r="N130"/>
      <c r="O130"/>
      <c r="P130"/>
      <c r="Q130"/>
      <c r="R130"/>
      <c r="S130"/>
      <c r="T130"/>
    </row>
    <row r="131" spans="1:20" ht="11.25" hidden="1" customHeight="1" x14ac:dyDescent="0.25">
      <c r="A131"/>
      <c r="B131"/>
      <c r="C131"/>
      <c r="E131"/>
      <c r="F131"/>
      <c r="G131"/>
      <c r="H131"/>
      <c r="I131"/>
      <c r="J131"/>
      <c r="K131"/>
      <c r="L131"/>
      <c r="M131"/>
      <c r="N131"/>
      <c r="O131"/>
      <c r="P131"/>
      <c r="Q131"/>
      <c r="R131"/>
      <c r="S131"/>
      <c r="T131"/>
    </row>
  </sheetData>
  <dataConsolidate/>
  <mergeCells count="51">
    <mergeCell ref="Q27:R27"/>
    <mergeCell ref="F30:I30"/>
    <mergeCell ref="K30:N30"/>
    <mergeCell ref="P30:S30"/>
    <mergeCell ref="H23:I23"/>
    <mergeCell ref="N23:P23"/>
    <mergeCell ref="Q23:S23"/>
    <mergeCell ref="K29:N29"/>
    <mergeCell ref="P29:S29"/>
    <mergeCell ref="F29:I29"/>
    <mergeCell ref="E26:G26"/>
    <mergeCell ref="J26:N26"/>
    <mergeCell ref="P26:S26"/>
    <mergeCell ref="F23:G23"/>
    <mergeCell ref="Q25:R25"/>
    <mergeCell ref="F14:H15"/>
    <mergeCell ref="I14:K15"/>
    <mergeCell ref="J21:M21"/>
    <mergeCell ref="L14:O15"/>
    <mergeCell ref="F16:H16"/>
    <mergeCell ref="I16:S16"/>
    <mergeCell ref="N21:P21"/>
    <mergeCell ref="Q21:S21"/>
    <mergeCell ref="F20:G21"/>
    <mergeCell ref="H20:I21"/>
    <mergeCell ref="P14:P15"/>
    <mergeCell ref="Q14:R15"/>
    <mergeCell ref="S14:S15"/>
    <mergeCell ref="F18:H18"/>
    <mergeCell ref="I18:S18"/>
    <mergeCell ref="F19:G19"/>
    <mergeCell ref="E1:T1"/>
    <mergeCell ref="F4:S4"/>
    <mergeCell ref="F6:H6"/>
    <mergeCell ref="I6:S6"/>
    <mergeCell ref="F8:H8"/>
    <mergeCell ref="I8:S8"/>
    <mergeCell ref="F13:S13"/>
    <mergeCell ref="F10:H10"/>
    <mergeCell ref="I10:S10"/>
    <mergeCell ref="F11:H11"/>
    <mergeCell ref="I11:S11"/>
    <mergeCell ref="F12:H12"/>
    <mergeCell ref="I12:S12"/>
    <mergeCell ref="H19:I19"/>
    <mergeCell ref="J19:M19"/>
    <mergeCell ref="N19:P19"/>
    <mergeCell ref="Q19:S19"/>
    <mergeCell ref="N20:P20"/>
    <mergeCell ref="Q20:S20"/>
    <mergeCell ref="J20:M20"/>
  </mergeCells>
  <dataValidations count="14">
    <dataValidation allowBlank="1" showInputMessage="1" showErrorMessage="1" promptTitle="PROCESO" prompt="Identifica el nombre del proceso al cual pertenece el indicador." sqref="F8:H8 F10:H10"/>
    <dataValidation allowBlank="1" showInputMessage="1" showErrorMessage="1" promptTitle="PRODUCTO/SERVICIO" prompt="Identifica el nombre del producto o servicio." sqref="F12:H12 F14"/>
    <dataValidation allowBlank="1" showInputMessage="1" showErrorMessage="1" promptTitle="FORMULA DEL INDICADOR" prompt="Fórmula matemática utilizada para el cálculo del indicador._x000a_" sqref="F19:G19"/>
    <dataValidation allowBlank="1" showInputMessage="1" showErrorMessage="1" promptTitle="UNIDAD DE MEDIDA" prompt="Magnitud referencia para la medición. Ejemplo: Porcentaje, Número de asesorías." sqref="H19:I19"/>
    <dataValidation allowBlank="1" showInputMessage="1" showErrorMessage="1" promptTitle="NOMBRE VARIABLE" prompt="Nombre de las variables a utilizar, puede ser una sola_x000a_variable o dos dependiendo del indicador" sqref="J19:M19"/>
    <dataValidation allowBlank="1" showInputMessage="1" showErrorMessage="1" promptTitle="EXPLICACION DE LA VARIABLE" prompt="Opcional si la variable requiere explicación o idefinición_x000a_" sqref="N19:P19"/>
    <dataValidation allowBlank="1" showInputMessage="1" showErrorMessage="1" promptTitle="FUENTE DE INFORMACION" prompt="Señala la(s) fuente(s) de las cuales se obtiene la información para el cálculo del indicador. Por ejemplo: Sistemas de información,_x000a_resultados encuestas del cliente externo, interno, verificación del servicio y control de visitantes." sqref="Q19:S19"/>
    <dataValidation allowBlank="1" showInputMessage="1" showErrorMessage="1" promptTitle="FUENTE DE INFORMACION LINEA BASE" prompt="Indique la fuente de origen de la línea base (histórico registrado)" sqref="N23 M35"/>
    <dataValidation allowBlank="1" showInputMessage="1" showErrorMessage="1" promptTitle="NOMBRE DEL INDICADOR" prompt="Nombre que identifica al indicador." sqref="F6:H7 F9:H9 F11:H11"/>
    <dataValidation allowBlank="1" showInputMessage="1" showErrorMessage="1" promptTitle="META" prompt="Es el valor que se espera alcance el indicador." sqref="J35:L35"/>
    <dataValidation allowBlank="1" showInputMessage="1" showErrorMessage="1" promptTitle="LINEA BASE" prompt="Es el valor obtenido en el período inmediatamente anterior. En el caso_x000a_de que no exista se colocará no aplica." sqref="F23:G23"/>
    <dataValidation allowBlank="1" showInputMessage="1" showErrorMessage="1" promptTitle="Responsable" prompt="CARGO de quien valida y toma decisiones frente a los datos regsitrados en el indicador_x000a_Registra planes de mitigación, estrategias para garantizar el cumplimiento del indicador._x000a_Establece pautas para mantener el indicador en los niveles de ejecución óptimo" sqref="P29:S29"/>
    <dataValidation allowBlank="1" showInputMessage="1" showErrorMessage="1" promptTitle="analiza" prompt="Registre el CARGO de quien analiza, redacta los avances, genera gráficas, reportes, etc_x000a__x000a_Es el responsable de identificar riesgos / no conformidades / tendencias / " sqref="K29:N29"/>
    <dataValidation allowBlank="1" showInputMessage="1" showErrorMessage="1" promptTitle="responsable de recopilar la info" prompt="Registre el CARGO de quien consolida la información" sqref="F30:I31 K30:N31 P30:S31"/>
  </dataValidations>
  <printOptions horizontalCentered="1"/>
  <pageMargins left="0.62992125984251968" right="0.23622047244094491" top="0.59055118110236227" bottom="0.51181102362204722" header="0.31496062992125984" footer="0.31496062992125984"/>
  <pageSetup scale="96" orientation="portrait" r:id="rId1"/>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CIONE EL INDICADOR">
          <x14:formula1>
            <xm:f>matriz!$E$5:$E$70</xm:f>
          </x14:formula1>
          <xm:sqref>I6:S6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zoomScale="70" zoomScaleNormal="70" workbookViewId="0">
      <selection sqref="A1:B1"/>
    </sheetView>
  </sheetViews>
  <sheetFormatPr baseColWidth="10" defaultRowHeight="15" x14ac:dyDescent="0.25"/>
  <cols>
    <col min="1" max="1" width="133.85546875" customWidth="1"/>
    <col min="2" max="2" width="22.28515625" bestFit="1" customWidth="1"/>
    <col min="3" max="3" width="16.7109375" customWidth="1"/>
    <col min="4" max="4" width="20.28515625" customWidth="1"/>
    <col min="5" max="5" width="11.42578125" customWidth="1"/>
    <col min="6" max="6" width="2.5703125" customWidth="1"/>
    <col min="7" max="7" width="16.7109375" customWidth="1"/>
    <col min="8" max="8" width="15.7109375" customWidth="1"/>
  </cols>
  <sheetData>
    <row r="1" spans="1:13" ht="42.75" thickBot="1" x14ac:dyDescent="0.7">
      <c r="A1" s="1102" t="s">
        <v>644</v>
      </c>
      <c r="B1" s="1102"/>
      <c r="C1" s="386"/>
      <c r="D1" s="1103"/>
      <c r="E1" s="1103"/>
      <c r="G1" s="1106"/>
      <c r="H1" s="1106"/>
    </row>
    <row r="2" spans="1:13" ht="42.75" customHeight="1" thickBot="1" x14ac:dyDescent="0.3">
      <c r="A2" s="387" t="s">
        <v>104</v>
      </c>
      <c r="B2" s="409" t="s">
        <v>2</v>
      </c>
      <c r="C2" s="410" t="s">
        <v>626</v>
      </c>
      <c r="D2" s="1104" t="s">
        <v>618</v>
      </c>
      <c r="E2" s="1105"/>
      <c r="G2" s="410">
        <v>2018</v>
      </c>
      <c r="H2" s="410" t="s">
        <v>643</v>
      </c>
    </row>
    <row r="3" spans="1:13" ht="38.25" thickTop="1" x14ac:dyDescent="0.25">
      <c r="A3" s="388" t="s">
        <v>615</v>
      </c>
      <c r="B3" s="404" t="s">
        <v>147</v>
      </c>
      <c r="C3" s="411" t="s">
        <v>640</v>
      </c>
      <c r="D3" s="389">
        <v>0.95</v>
      </c>
      <c r="E3" s="390">
        <v>1.08</v>
      </c>
      <c r="G3" s="411">
        <v>0.88</v>
      </c>
      <c r="H3" s="411">
        <v>0.88</v>
      </c>
    </row>
    <row r="4" spans="1:13" ht="18.75" x14ac:dyDescent="0.25">
      <c r="A4" s="391" t="s">
        <v>580</v>
      </c>
      <c r="B4" s="408" t="s">
        <v>159</v>
      </c>
      <c r="C4" s="412" t="s">
        <v>627</v>
      </c>
      <c r="D4" s="392">
        <v>21.9</v>
      </c>
      <c r="E4" s="393">
        <v>0.995</v>
      </c>
      <c r="G4" s="412">
        <v>22.5</v>
      </c>
      <c r="H4" s="412">
        <v>22</v>
      </c>
    </row>
    <row r="5" spans="1:13" ht="18.75" x14ac:dyDescent="0.25">
      <c r="A5" s="391" t="s">
        <v>619</v>
      </c>
      <c r="B5" s="394" t="s">
        <v>620</v>
      </c>
      <c r="C5" s="413" t="s">
        <v>628</v>
      </c>
      <c r="D5" s="392">
        <v>8</v>
      </c>
      <c r="E5" s="395">
        <v>0.4</v>
      </c>
      <c r="G5" s="413">
        <v>5</v>
      </c>
      <c r="H5" s="413">
        <v>7</v>
      </c>
      <c r="I5">
        <f>D5+G5+H5</f>
        <v>20</v>
      </c>
      <c r="K5" s="420">
        <f>D5/I5</f>
        <v>0.4</v>
      </c>
      <c r="L5" s="420">
        <f>G5/I5+K5</f>
        <v>0.65</v>
      </c>
      <c r="M5" s="420">
        <f>(H5/I5)+L5</f>
        <v>1</v>
      </c>
    </row>
    <row r="6" spans="1:13" ht="18.75" x14ac:dyDescent="0.25">
      <c r="A6" s="391" t="s">
        <v>585</v>
      </c>
      <c r="B6" s="394" t="s">
        <v>621</v>
      </c>
      <c r="C6" s="413" t="s">
        <v>629</v>
      </c>
      <c r="D6" s="392">
        <v>2</v>
      </c>
      <c r="E6" s="396">
        <v>0.28599999999999998</v>
      </c>
      <c r="G6" s="413">
        <v>2</v>
      </c>
      <c r="H6" s="413">
        <v>3</v>
      </c>
      <c r="I6">
        <f t="shared" ref="I6:I14" si="0">D6+G6+H6</f>
        <v>7</v>
      </c>
      <c r="K6" s="420">
        <f t="shared" ref="K6:K12" si="1">D6/I6</f>
        <v>0.2857142857142857</v>
      </c>
      <c r="L6" s="420">
        <f t="shared" ref="L6:L12" si="2">G6/I6+K6</f>
        <v>0.5714285714285714</v>
      </c>
      <c r="M6" s="420">
        <f t="shared" ref="M6:M12" si="3">(H6/I6)+L6</f>
        <v>1</v>
      </c>
    </row>
    <row r="7" spans="1:13" ht="18.75" x14ac:dyDescent="0.25">
      <c r="A7" s="391" t="s">
        <v>583</v>
      </c>
      <c r="B7" s="394" t="s">
        <v>620</v>
      </c>
      <c r="C7" s="413" t="s">
        <v>630</v>
      </c>
      <c r="D7" s="392">
        <v>18</v>
      </c>
      <c r="E7" s="395">
        <v>0.39100000000000001</v>
      </c>
      <c r="G7" s="413">
        <v>10</v>
      </c>
      <c r="H7" s="413">
        <v>18</v>
      </c>
      <c r="I7">
        <f t="shared" si="0"/>
        <v>46</v>
      </c>
      <c r="K7" s="420">
        <f t="shared" si="1"/>
        <v>0.39130434782608697</v>
      </c>
      <c r="L7" s="420">
        <f t="shared" si="2"/>
        <v>0.60869565217391308</v>
      </c>
      <c r="M7" s="420">
        <f t="shared" si="3"/>
        <v>1</v>
      </c>
    </row>
    <row r="8" spans="1:13" ht="31.5" x14ac:dyDescent="0.25">
      <c r="A8" s="391" t="s">
        <v>581</v>
      </c>
      <c r="B8" s="394" t="s">
        <v>622</v>
      </c>
      <c r="C8" s="413" t="s">
        <v>631</v>
      </c>
      <c r="D8" s="397">
        <v>1065</v>
      </c>
      <c r="E8" s="395">
        <v>0.35499999999999998</v>
      </c>
      <c r="G8" s="413">
        <v>800</v>
      </c>
      <c r="H8" s="419">
        <f>3000-D8-G8</f>
        <v>1135</v>
      </c>
      <c r="I8">
        <f t="shared" si="0"/>
        <v>3000</v>
      </c>
      <c r="K8" s="420">
        <f t="shared" si="1"/>
        <v>0.35499999999999998</v>
      </c>
      <c r="L8" s="420">
        <f t="shared" si="2"/>
        <v>0.62166666666666659</v>
      </c>
      <c r="M8" s="420">
        <f t="shared" si="3"/>
        <v>1</v>
      </c>
    </row>
    <row r="9" spans="1:13" ht="31.5" x14ac:dyDescent="0.25">
      <c r="A9" s="391" t="s">
        <v>582</v>
      </c>
      <c r="B9" s="394" t="s">
        <v>622</v>
      </c>
      <c r="C9" s="416" t="s">
        <v>641</v>
      </c>
      <c r="D9" s="398">
        <v>0.91</v>
      </c>
      <c r="E9" s="393">
        <v>1.0489999999999999</v>
      </c>
      <c r="G9" s="416">
        <v>0.86499999999999999</v>
      </c>
      <c r="H9" s="416">
        <v>0.87</v>
      </c>
      <c r="I9" s="231">
        <v>0.87</v>
      </c>
      <c r="K9" s="420"/>
      <c r="L9" s="420"/>
      <c r="M9" s="420"/>
    </row>
    <row r="10" spans="1:13" ht="18.75" x14ac:dyDescent="0.25">
      <c r="A10" s="391" t="s">
        <v>576</v>
      </c>
      <c r="B10" s="394" t="s">
        <v>623</v>
      </c>
      <c r="C10" s="413" t="s">
        <v>632</v>
      </c>
      <c r="D10" s="392">
        <v>2</v>
      </c>
      <c r="E10" s="396">
        <v>0.25</v>
      </c>
      <c r="G10" s="413">
        <v>2</v>
      </c>
      <c r="H10" s="413">
        <v>4</v>
      </c>
      <c r="I10">
        <f t="shared" si="0"/>
        <v>8</v>
      </c>
      <c r="K10" s="420">
        <f t="shared" si="1"/>
        <v>0.25</v>
      </c>
      <c r="L10" s="420">
        <f t="shared" si="2"/>
        <v>0.5</v>
      </c>
      <c r="M10" s="420">
        <f t="shared" si="3"/>
        <v>1</v>
      </c>
    </row>
    <row r="11" spans="1:13" ht="31.5" x14ac:dyDescent="0.25">
      <c r="A11" s="391" t="s">
        <v>577</v>
      </c>
      <c r="B11" s="394" t="s">
        <v>624</v>
      </c>
      <c r="C11" s="413" t="s">
        <v>634</v>
      </c>
      <c r="D11" s="397">
        <v>3203</v>
      </c>
      <c r="E11" s="396">
        <v>0.26700000000000002</v>
      </c>
      <c r="G11" s="419">
        <f>4000-777</f>
        <v>3223</v>
      </c>
      <c r="H11" s="419">
        <f>12000-D11-G11</f>
        <v>5574</v>
      </c>
      <c r="I11">
        <f t="shared" si="0"/>
        <v>12000</v>
      </c>
      <c r="K11" s="420">
        <f t="shared" si="1"/>
        <v>0.26691666666666669</v>
      </c>
      <c r="L11" s="420">
        <f t="shared" si="2"/>
        <v>0.53550000000000009</v>
      </c>
      <c r="M11" s="420">
        <f t="shared" si="3"/>
        <v>1</v>
      </c>
    </row>
    <row r="12" spans="1:13" ht="47.25" x14ac:dyDescent="0.25">
      <c r="A12" s="391" t="s">
        <v>578</v>
      </c>
      <c r="B12" s="394" t="s">
        <v>623</v>
      </c>
      <c r="C12" s="413" t="s">
        <v>633</v>
      </c>
      <c r="D12" s="392">
        <v>2</v>
      </c>
      <c r="E12" s="395">
        <v>0.4</v>
      </c>
      <c r="G12" s="413">
        <v>2</v>
      </c>
      <c r="H12" s="413">
        <v>1</v>
      </c>
      <c r="I12">
        <f t="shared" si="0"/>
        <v>5</v>
      </c>
      <c r="K12" s="420">
        <f t="shared" si="1"/>
        <v>0.4</v>
      </c>
      <c r="L12" s="420">
        <f t="shared" si="2"/>
        <v>0.8</v>
      </c>
      <c r="M12" s="420">
        <f t="shared" si="3"/>
        <v>1</v>
      </c>
    </row>
    <row r="13" spans="1:13" ht="18.75" x14ac:dyDescent="0.25">
      <c r="A13" s="391" t="s">
        <v>310</v>
      </c>
      <c r="B13" s="394" t="s">
        <v>162</v>
      </c>
      <c r="C13" s="416" t="s">
        <v>638</v>
      </c>
      <c r="D13" s="398">
        <v>0.87</v>
      </c>
      <c r="E13" s="399">
        <v>1.06</v>
      </c>
      <c r="G13" s="416">
        <v>0.82</v>
      </c>
      <c r="H13" s="416">
        <v>0.82</v>
      </c>
      <c r="I13">
        <f t="shared" si="0"/>
        <v>2.5099999999999998</v>
      </c>
      <c r="K13" s="420"/>
      <c r="L13" s="420"/>
      <c r="M13" s="420"/>
    </row>
    <row r="14" spans="1:13" ht="19.5" thickBot="1" x14ac:dyDescent="0.3">
      <c r="A14" s="400" t="s">
        <v>579</v>
      </c>
      <c r="B14" s="401" t="s">
        <v>162</v>
      </c>
      <c r="C14" s="417" t="s">
        <v>639</v>
      </c>
      <c r="D14" s="402">
        <v>0.89</v>
      </c>
      <c r="E14" s="403">
        <v>1.085</v>
      </c>
      <c r="G14" s="417">
        <v>0.82</v>
      </c>
      <c r="H14" s="417">
        <v>0.82</v>
      </c>
      <c r="I14">
        <f t="shared" si="0"/>
        <v>2.5299999999999998</v>
      </c>
      <c r="K14" s="420"/>
      <c r="L14" s="420"/>
      <c r="M14" s="420"/>
    </row>
    <row r="15" spans="1:13" ht="32.25" thickTop="1" x14ac:dyDescent="0.25">
      <c r="A15" s="388" t="s">
        <v>625</v>
      </c>
      <c r="B15" s="404" t="s">
        <v>169</v>
      </c>
      <c r="C15" s="418" t="s">
        <v>636</v>
      </c>
      <c r="D15" s="389">
        <v>0.02</v>
      </c>
      <c r="E15" s="405">
        <v>0.02</v>
      </c>
      <c r="G15" s="418">
        <v>0.3</v>
      </c>
      <c r="H15" s="418">
        <v>0.7</v>
      </c>
    </row>
    <row r="16" spans="1:13" ht="19.5" thickBot="1" x14ac:dyDescent="0.3">
      <c r="A16" s="400" t="s">
        <v>575</v>
      </c>
      <c r="B16" s="401" t="s">
        <v>169</v>
      </c>
      <c r="C16" s="414" t="s">
        <v>635</v>
      </c>
      <c r="D16" s="402">
        <v>0</v>
      </c>
      <c r="E16" s="406">
        <v>0</v>
      </c>
      <c r="G16" s="414">
        <v>1</v>
      </c>
      <c r="H16" s="414">
        <v>1</v>
      </c>
    </row>
    <row r="17" spans="1:8" ht="27" customHeight="1" thickTop="1" x14ac:dyDescent="0.25">
      <c r="A17" s="388" t="s">
        <v>300</v>
      </c>
      <c r="B17" s="404" t="s">
        <v>130</v>
      </c>
      <c r="C17" s="415" t="s">
        <v>642</v>
      </c>
      <c r="D17" s="389">
        <v>0.42</v>
      </c>
      <c r="E17" s="407">
        <v>0.42</v>
      </c>
      <c r="G17" s="421">
        <v>0.3</v>
      </c>
      <c r="H17" s="423">
        <f>100%-G17-E17</f>
        <v>0.27999999999999997</v>
      </c>
    </row>
    <row r="18" spans="1:8" ht="32.25" thickBot="1" x14ac:dyDescent="0.3">
      <c r="A18" s="400" t="s">
        <v>584</v>
      </c>
      <c r="B18" s="401" t="s">
        <v>130</v>
      </c>
      <c r="C18" s="414" t="s">
        <v>637</v>
      </c>
      <c r="D18" s="402">
        <v>0.15</v>
      </c>
      <c r="E18" s="406">
        <v>0.15</v>
      </c>
      <c r="G18" s="422">
        <v>0.4</v>
      </c>
      <c r="H18" s="417">
        <v>0.85</v>
      </c>
    </row>
    <row r="19" spans="1:8" ht="15.75" thickTop="1" x14ac:dyDescent="0.25"/>
  </sheetData>
  <mergeCells count="4">
    <mergeCell ref="A1:B1"/>
    <mergeCell ref="D1:E1"/>
    <mergeCell ref="D2:E2"/>
    <mergeCell ref="G1:H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1:H13"/>
  <sheetViews>
    <sheetView topLeftCell="B1" zoomScale="130" zoomScaleNormal="130" workbookViewId="0">
      <selection activeCell="H8" sqref="H8"/>
    </sheetView>
  </sheetViews>
  <sheetFormatPr baseColWidth="10" defaultColWidth="32.42578125" defaultRowHeight="15" x14ac:dyDescent="0.25"/>
  <cols>
    <col min="1" max="1" width="17.42578125" style="14" bestFit="1" customWidth="1"/>
    <col min="2" max="2" width="31" style="14" bestFit="1" customWidth="1"/>
    <col min="3" max="3" width="18.85546875" style="14" bestFit="1" customWidth="1"/>
    <col min="4" max="4" width="32.42578125" style="14" bestFit="1" customWidth="1"/>
    <col min="5" max="5" width="20.85546875" style="14" bestFit="1" customWidth="1"/>
    <col min="6" max="6" width="32.42578125" style="14" bestFit="1" customWidth="1"/>
    <col min="7" max="8" width="32.28515625" style="14" bestFit="1" customWidth="1"/>
    <col min="9" max="16384" width="32.42578125" style="14"/>
  </cols>
  <sheetData>
    <row r="1" spans="1:8" ht="30.75" x14ac:dyDescent="0.25">
      <c r="A1" s="14" t="s">
        <v>5</v>
      </c>
      <c r="B1" s="15" t="s">
        <v>119</v>
      </c>
      <c r="C1" s="15" t="s">
        <v>120</v>
      </c>
      <c r="D1" s="15" t="s">
        <v>3</v>
      </c>
      <c r="E1" s="15" t="s">
        <v>121</v>
      </c>
      <c r="F1" s="15" t="s">
        <v>2</v>
      </c>
      <c r="G1" s="15" t="s">
        <v>122</v>
      </c>
      <c r="H1" s="15" t="s">
        <v>104</v>
      </c>
    </row>
    <row r="2" spans="1:8" ht="75" x14ac:dyDescent="0.25">
      <c r="A2" s="14" t="s">
        <v>109</v>
      </c>
      <c r="B2" s="10" t="s">
        <v>27</v>
      </c>
      <c r="C2" s="11" t="s">
        <v>123</v>
      </c>
      <c r="D2" s="11" t="s">
        <v>124</v>
      </c>
      <c r="E2" s="11" t="s">
        <v>125</v>
      </c>
      <c r="F2" s="11" t="s">
        <v>126</v>
      </c>
      <c r="G2" s="13" t="s">
        <v>127</v>
      </c>
      <c r="H2" s="16" t="s">
        <v>128</v>
      </c>
    </row>
    <row r="3" spans="1:8" ht="45" x14ac:dyDescent="0.25">
      <c r="A3" s="14" t="s">
        <v>28</v>
      </c>
      <c r="B3" s="10" t="s">
        <v>129</v>
      </c>
      <c r="C3" s="12" t="s">
        <v>130</v>
      </c>
      <c r="D3" s="12" t="s">
        <v>26</v>
      </c>
      <c r="E3" s="11" t="s">
        <v>125</v>
      </c>
      <c r="F3" s="11" t="s">
        <v>131</v>
      </c>
      <c r="G3" s="13" t="s">
        <v>132</v>
      </c>
      <c r="H3" s="13" t="s">
        <v>133</v>
      </c>
    </row>
    <row r="4" spans="1:8" ht="45" x14ac:dyDescent="0.25">
      <c r="A4" s="14" t="s">
        <v>110</v>
      </c>
      <c r="B4" s="10" t="s">
        <v>134</v>
      </c>
      <c r="C4" s="11" t="s">
        <v>135</v>
      </c>
      <c r="D4" s="11" t="s">
        <v>136</v>
      </c>
      <c r="E4" s="11" t="s">
        <v>137</v>
      </c>
      <c r="F4" s="11" t="s">
        <v>138</v>
      </c>
      <c r="G4" s="13" t="s">
        <v>139</v>
      </c>
      <c r="H4" s="13" t="s">
        <v>140</v>
      </c>
    </row>
    <row r="5" spans="1:8" ht="51.75" x14ac:dyDescent="0.25">
      <c r="A5" s="14" t="s">
        <v>111</v>
      </c>
      <c r="B5" s="10" t="s">
        <v>141</v>
      </c>
      <c r="C5" s="11" t="s">
        <v>142</v>
      </c>
      <c r="D5" s="11" t="s">
        <v>25</v>
      </c>
      <c r="E5" s="11" t="s">
        <v>143</v>
      </c>
      <c r="F5" s="11" t="s">
        <v>144</v>
      </c>
      <c r="G5" s="13" t="s">
        <v>145</v>
      </c>
      <c r="H5" s="13" t="s">
        <v>146</v>
      </c>
    </row>
    <row r="6" spans="1:8" ht="45" x14ac:dyDescent="0.25">
      <c r="A6" s="14" t="s">
        <v>108</v>
      </c>
      <c r="B6" s="17"/>
      <c r="C6" s="11" t="s">
        <v>147</v>
      </c>
      <c r="D6" s="11" t="s">
        <v>148</v>
      </c>
      <c r="E6" s="11" t="s">
        <v>143</v>
      </c>
      <c r="F6" s="11" t="s">
        <v>149</v>
      </c>
      <c r="G6" s="13" t="s">
        <v>150</v>
      </c>
      <c r="H6" s="13" t="s">
        <v>151</v>
      </c>
    </row>
    <row r="7" spans="1:8" ht="45" x14ac:dyDescent="0.25">
      <c r="A7" s="14" t="s">
        <v>6</v>
      </c>
      <c r="B7" s="17"/>
      <c r="C7" s="11" t="s">
        <v>152</v>
      </c>
      <c r="D7" s="11" t="s">
        <v>153</v>
      </c>
      <c r="E7" s="11" t="s">
        <v>143</v>
      </c>
      <c r="F7" s="11" t="s">
        <v>93</v>
      </c>
      <c r="G7" s="13" t="s">
        <v>154</v>
      </c>
      <c r="H7" s="13" t="s">
        <v>155</v>
      </c>
    </row>
    <row r="8" spans="1:8" ht="45" x14ac:dyDescent="0.25">
      <c r="A8" s="14" t="s">
        <v>112</v>
      </c>
      <c r="B8" s="17"/>
      <c r="C8" s="12" t="s">
        <v>156</v>
      </c>
      <c r="D8" s="12" t="s">
        <v>19</v>
      </c>
      <c r="E8" s="11" t="s">
        <v>137</v>
      </c>
      <c r="F8" s="11" t="s">
        <v>79</v>
      </c>
      <c r="G8" s="13" t="s">
        <v>157</v>
      </c>
      <c r="H8" s="13" t="s">
        <v>158</v>
      </c>
    </row>
    <row r="9" spans="1:8" ht="45" x14ac:dyDescent="0.25">
      <c r="A9" s="14" t="s">
        <v>113</v>
      </c>
      <c r="B9" s="17"/>
      <c r="C9" s="12" t="s">
        <v>159</v>
      </c>
      <c r="D9" s="12" t="s">
        <v>21</v>
      </c>
      <c r="E9" s="11" t="s">
        <v>137</v>
      </c>
      <c r="F9" s="11" t="s">
        <v>63</v>
      </c>
      <c r="G9" s="13" t="s">
        <v>160</v>
      </c>
      <c r="H9" s="13" t="s">
        <v>161</v>
      </c>
    </row>
    <row r="10" spans="1:8" ht="51.75" x14ac:dyDescent="0.25">
      <c r="B10" s="17"/>
      <c r="C10" s="12" t="s">
        <v>162</v>
      </c>
      <c r="D10" s="12" t="s">
        <v>23</v>
      </c>
      <c r="E10" s="11" t="s">
        <v>163</v>
      </c>
      <c r="F10" s="11" t="s">
        <v>103</v>
      </c>
      <c r="G10" s="13" t="s">
        <v>164</v>
      </c>
      <c r="H10" s="13" t="s">
        <v>165</v>
      </c>
    </row>
    <row r="11" spans="1:8" ht="60" x14ac:dyDescent="0.25">
      <c r="B11" s="17"/>
      <c r="C11" s="11" t="s">
        <v>166</v>
      </c>
      <c r="D11" s="11" t="s">
        <v>20</v>
      </c>
      <c r="E11" s="11" t="s">
        <v>137</v>
      </c>
      <c r="F11" s="11" t="s">
        <v>86</v>
      </c>
      <c r="G11" s="13" t="s">
        <v>167</v>
      </c>
      <c r="H11" s="13" t="s">
        <v>168</v>
      </c>
    </row>
    <row r="12" spans="1:8" ht="60" x14ac:dyDescent="0.25">
      <c r="B12" s="17"/>
      <c r="C12" s="12" t="s">
        <v>169</v>
      </c>
      <c r="D12" s="12" t="s">
        <v>24</v>
      </c>
      <c r="E12" s="11" t="s">
        <v>163</v>
      </c>
      <c r="F12" s="11" t="s">
        <v>170</v>
      </c>
      <c r="G12" s="13" t="s">
        <v>171</v>
      </c>
      <c r="H12" s="13" t="s">
        <v>172</v>
      </c>
    </row>
    <row r="13" spans="1:8" ht="30" x14ac:dyDescent="0.25">
      <c r="B13" s="17"/>
      <c r="C13" s="12"/>
      <c r="D13" s="12" t="s">
        <v>22</v>
      </c>
      <c r="E13" s="11" t="s">
        <v>163</v>
      </c>
      <c r="F13" s="11"/>
      <c r="G13" s="17"/>
      <c r="H13" s="13" t="s">
        <v>173</v>
      </c>
    </row>
  </sheetData>
  <customSheetViews>
    <customSheetView guid="{7FB50B2F-45DA-4DA3-BDA5-580E793170E4}" scale="130" state="hidden" topLeftCell="B2">
      <selection activeCell="D2" sqref="D2"/>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T100"/>
  <sheetViews>
    <sheetView showGridLines="0" showZeros="0" showWhiteSpace="0" zoomScale="140" zoomScaleNormal="140" workbookViewId="0">
      <pane ySplit="8" topLeftCell="A9" activePane="bottomLeft" state="frozen"/>
      <selection activeCell="O34" sqref="O34"/>
      <selection pane="bottomLeft"/>
    </sheetView>
  </sheetViews>
  <sheetFormatPr baseColWidth="10" defaultColWidth="11.42578125" defaultRowHeight="0" customHeight="1" zeroHeight="1" x14ac:dyDescent="0.25"/>
  <cols>
    <col min="1" max="1" width="52.28515625" style="760" customWidth="1"/>
    <col min="2" max="2" width="2.140625" style="765" customWidth="1"/>
    <col min="3" max="3" width="9.42578125" style="765" customWidth="1"/>
    <col min="4" max="4" width="9.7109375" style="765" customWidth="1"/>
    <col min="5" max="5" width="11.5703125" style="765" customWidth="1"/>
    <col min="6" max="6" width="8.140625" style="765" customWidth="1"/>
    <col min="7" max="7" width="4.5703125" style="765" customWidth="1"/>
    <col min="8" max="8" width="5.5703125" style="765" customWidth="1"/>
    <col min="9" max="9" width="8" style="765" customWidth="1"/>
    <col min="10" max="10" width="4.85546875" style="765" customWidth="1"/>
    <col min="11" max="11" width="7.7109375" style="765" customWidth="1"/>
    <col min="12" max="12" width="6.7109375" style="765" customWidth="1"/>
    <col min="13" max="14" width="9.7109375" style="765" customWidth="1"/>
    <col min="15" max="15" width="8.7109375" style="765" customWidth="1"/>
    <col min="16" max="16" width="8.42578125" style="765" customWidth="1"/>
    <col min="17" max="17" width="3.28515625" style="765" customWidth="1"/>
    <col min="18" max="18" width="38.7109375" style="759" customWidth="1"/>
    <col min="19" max="20" width="11.42578125" style="759"/>
    <col min="21" max="16384" width="11.42578125" style="1"/>
  </cols>
  <sheetData>
    <row r="1" spans="1:20" customFormat="1" ht="15" x14ac:dyDescent="0.25">
      <c r="A1" s="760"/>
      <c r="B1" s="857" t="s">
        <v>0</v>
      </c>
      <c r="C1" s="857"/>
      <c r="D1" s="857"/>
      <c r="E1" s="857"/>
      <c r="F1" s="857"/>
      <c r="G1" s="857"/>
      <c r="H1" s="857"/>
      <c r="I1" s="857"/>
      <c r="J1" s="857"/>
      <c r="K1" s="857"/>
      <c r="L1" s="857"/>
      <c r="M1" s="857"/>
      <c r="N1" s="857"/>
      <c r="O1" s="857"/>
      <c r="P1" s="857"/>
      <c r="Q1" s="764"/>
      <c r="R1" s="760"/>
      <c r="S1" s="760"/>
      <c r="T1" s="760"/>
    </row>
    <row r="2" spans="1:20" customFormat="1" ht="15" x14ac:dyDescent="0.25">
      <c r="A2" s="760"/>
      <c r="B2" s="101"/>
      <c r="C2" s="101"/>
      <c r="D2" s="100"/>
      <c r="E2" s="100"/>
      <c r="F2" s="100"/>
      <c r="G2" s="100"/>
      <c r="H2" s="100"/>
      <c r="I2" s="100"/>
      <c r="J2" s="100"/>
      <c r="K2" s="100"/>
      <c r="L2" s="100"/>
      <c r="M2" s="100"/>
      <c r="N2" s="100"/>
      <c r="O2" s="100"/>
      <c r="P2" s="100"/>
      <c r="Q2" s="100"/>
      <c r="R2" s="760"/>
      <c r="S2" s="760"/>
      <c r="T2" s="760"/>
    </row>
    <row r="3" spans="1:20" customFormat="1" ht="15" customHeight="1" x14ac:dyDescent="0.25">
      <c r="A3" s="760"/>
      <c r="B3" s="102"/>
      <c r="C3" s="102"/>
      <c r="D3" s="2"/>
      <c r="E3" s="2"/>
      <c r="F3" s="2"/>
      <c r="G3" s="2"/>
      <c r="H3" s="2"/>
      <c r="I3" s="2"/>
      <c r="J3" s="2"/>
      <c r="K3" s="2"/>
      <c r="L3" s="2"/>
      <c r="M3" s="2"/>
      <c r="N3" s="2"/>
      <c r="O3" s="2"/>
      <c r="P3" s="2"/>
      <c r="Q3" s="2"/>
      <c r="R3" s="760"/>
      <c r="S3" s="760"/>
      <c r="T3" s="760"/>
    </row>
    <row r="4" spans="1:20" customFormat="1" ht="28.5" thickBot="1" x14ac:dyDescent="0.3">
      <c r="A4" s="760"/>
      <c r="B4" s="3"/>
      <c r="C4" s="945" t="s">
        <v>669</v>
      </c>
      <c r="D4" s="945"/>
      <c r="E4" s="945"/>
      <c r="F4" s="945"/>
      <c r="G4" s="945"/>
      <c r="H4" s="945"/>
      <c r="I4" s="945"/>
      <c r="J4" s="945"/>
      <c r="K4" s="945"/>
      <c r="L4" s="945"/>
      <c r="M4" s="945"/>
      <c r="N4" s="945"/>
      <c r="O4" s="945"/>
      <c r="P4" s="945"/>
      <c r="Q4" s="3"/>
      <c r="R4" s="760"/>
      <c r="S4" s="760"/>
      <c r="T4" s="760"/>
    </row>
    <row r="5" spans="1:20" customFormat="1" ht="9" customHeight="1" x14ac:dyDescent="0.25">
      <c r="A5" s="760"/>
      <c r="B5" s="140"/>
      <c r="C5" s="141"/>
      <c r="D5" s="141"/>
      <c r="E5" s="141"/>
      <c r="F5" s="141"/>
      <c r="G5" s="141"/>
      <c r="H5" s="141"/>
      <c r="I5" s="141"/>
      <c r="J5" s="141"/>
      <c r="K5" s="141"/>
      <c r="L5" s="141"/>
      <c r="M5" s="141"/>
      <c r="N5" s="141"/>
      <c r="O5" s="141"/>
      <c r="P5" s="141"/>
      <c r="Q5" s="156"/>
      <c r="R5" s="760"/>
      <c r="S5" s="760"/>
      <c r="T5" s="760"/>
    </row>
    <row r="6" spans="1:20" customFormat="1" ht="28.5" customHeight="1" x14ac:dyDescent="0.25">
      <c r="A6" s="760"/>
      <c r="B6" s="82"/>
      <c r="C6" s="935" t="s">
        <v>1</v>
      </c>
      <c r="D6" s="935"/>
      <c r="E6" s="936"/>
      <c r="F6" s="920" t="s">
        <v>90</v>
      </c>
      <c r="G6" s="920"/>
      <c r="H6" s="920"/>
      <c r="I6" s="920"/>
      <c r="J6" s="920"/>
      <c r="K6" s="920"/>
      <c r="L6" s="920"/>
      <c r="M6" s="920"/>
      <c r="N6" s="920"/>
      <c r="O6" s="920"/>
      <c r="P6" s="920"/>
      <c r="Q6" s="22"/>
      <c r="R6" s="760"/>
      <c r="S6" s="760"/>
      <c r="T6" s="760"/>
    </row>
    <row r="7" spans="1:20" customFormat="1" ht="2.25" customHeight="1" x14ac:dyDescent="0.25">
      <c r="A7" s="760"/>
      <c r="B7" s="143"/>
      <c r="C7" s="137"/>
      <c r="D7" s="138"/>
      <c r="E7" s="138"/>
      <c r="F7" s="751"/>
      <c r="G7" s="751"/>
      <c r="H7" s="751"/>
      <c r="I7" s="751"/>
      <c r="J7" s="751"/>
      <c r="K7" s="751"/>
      <c r="L7" s="751"/>
      <c r="M7" s="751"/>
      <c r="N7" s="751"/>
      <c r="O7" s="751"/>
      <c r="P7" s="751"/>
      <c r="Q7" s="139"/>
      <c r="R7" s="760"/>
      <c r="S7" s="760"/>
      <c r="T7" s="760"/>
    </row>
    <row r="8" spans="1:20" customFormat="1" ht="15" x14ac:dyDescent="0.25">
      <c r="A8" s="760"/>
      <c r="B8" s="82"/>
      <c r="C8" s="935" t="s">
        <v>2</v>
      </c>
      <c r="D8" s="935"/>
      <c r="E8" s="936"/>
      <c r="F8" s="941" t="str">
        <f>VLOOKUP(F6,matriz!$E$5:$AX$70,4,0)</f>
        <v>DIRECCIÓN DISTRITAL DE INSPECCIÓN, VIGILANCIA Y CONTROL DE PERSONAS JURÍDICAS SIN ÁNIMO DE LUCRO</v>
      </c>
      <c r="G8" s="941"/>
      <c r="H8" s="941"/>
      <c r="I8" s="941"/>
      <c r="J8" s="941"/>
      <c r="K8" s="941"/>
      <c r="L8" s="941"/>
      <c r="M8" s="941"/>
      <c r="N8" s="941"/>
      <c r="O8" s="941"/>
      <c r="P8" s="941"/>
      <c r="Q8" s="22"/>
      <c r="R8" s="760"/>
      <c r="S8" s="760"/>
      <c r="T8" s="760"/>
    </row>
    <row r="9" spans="1:20" customFormat="1" ht="2.25" customHeight="1" x14ac:dyDescent="0.25">
      <c r="A9" s="760"/>
      <c r="B9" s="143"/>
      <c r="C9" s="137"/>
      <c r="D9" s="138"/>
      <c r="E9" s="138"/>
      <c r="F9" s="751"/>
      <c r="G9" s="751"/>
      <c r="H9" s="751"/>
      <c r="I9" s="751"/>
      <c r="J9" s="751"/>
      <c r="K9" s="751"/>
      <c r="L9" s="751"/>
      <c r="M9" s="751"/>
      <c r="N9" s="751"/>
      <c r="O9" s="751"/>
      <c r="P9" s="751"/>
      <c r="Q9" s="139"/>
      <c r="R9" s="760"/>
      <c r="S9" s="760"/>
      <c r="T9" s="760"/>
    </row>
    <row r="10" spans="1:20" customFormat="1" ht="15" x14ac:dyDescent="0.25">
      <c r="A10" s="760"/>
      <c r="B10" s="82"/>
      <c r="C10" s="935" t="s">
        <v>3</v>
      </c>
      <c r="D10" s="935"/>
      <c r="E10" s="936"/>
      <c r="F10" s="941" t="str">
        <f>VLOOKUP($F$6,matriz!$E$5:$AX$70,3,0)</f>
        <v>INSPECCIÓN VIGILANCIA Y CONTROL ESAL</v>
      </c>
      <c r="G10" s="941"/>
      <c r="H10" s="941"/>
      <c r="I10" s="941"/>
      <c r="J10" s="941"/>
      <c r="K10" s="941"/>
      <c r="L10" s="941"/>
      <c r="M10" s="941"/>
      <c r="N10" s="941"/>
      <c r="O10" s="941"/>
      <c r="P10" s="941"/>
      <c r="Q10" s="22"/>
      <c r="R10" s="760"/>
      <c r="S10" s="760"/>
      <c r="T10" s="760"/>
    </row>
    <row r="11" spans="1:20" customFormat="1" ht="2.25" customHeight="1" x14ac:dyDescent="0.25">
      <c r="A11" s="760"/>
      <c r="B11" s="82"/>
      <c r="C11" s="874"/>
      <c r="D11" s="874"/>
      <c r="E11" s="875"/>
      <c r="F11" s="942"/>
      <c r="G11" s="943"/>
      <c r="H11" s="943"/>
      <c r="I11" s="943"/>
      <c r="J11" s="943"/>
      <c r="K11" s="943"/>
      <c r="L11" s="943"/>
      <c r="M11" s="943"/>
      <c r="N11" s="943"/>
      <c r="O11" s="943"/>
      <c r="P11" s="944"/>
      <c r="Q11" s="22"/>
      <c r="R11" s="760"/>
      <c r="S11" s="760"/>
      <c r="T11" s="760"/>
    </row>
    <row r="12" spans="1:20" customFormat="1" ht="15" x14ac:dyDescent="0.25">
      <c r="A12" s="760"/>
      <c r="B12" s="82"/>
      <c r="C12" s="935" t="s">
        <v>4</v>
      </c>
      <c r="D12" s="935"/>
      <c r="E12" s="936"/>
      <c r="F12" s="941" t="str">
        <f>VLOOKUP($F$6,matriz!$E$5:$AX$70,2,0)</f>
        <v>POSICIONAMIENTO COMO ENTE RECTOR</v>
      </c>
      <c r="G12" s="941"/>
      <c r="H12" s="941"/>
      <c r="I12" s="941"/>
      <c r="J12" s="941"/>
      <c r="K12" s="941"/>
      <c r="L12" s="941"/>
      <c r="M12" s="941"/>
      <c r="N12" s="941"/>
      <c r="O12" s="941"/>
      <c r="P12" s="941"/>
      <c r="Q12" s="22"/>
      <c r="R12" s="760"/>
      <c r="S12" s="760"/>
      <c r="T12" s="760"/>
    </row>
    <row r="13" spans="1:20" customFormat="1" ht="2.25" customHeight="1" x14ac:dyDescent="0.25">
      <c r="A13" s="760"/>
      <c r="B13" s="82"/>
      <c r="C13" s="870"/>
      <c r="D13" s="870"/>
      <c r="E13" s="870"/>
      <c r="F13" s="870"/>
      <c r="G13" s="870"/>
      <c r="H13" s="870"/>
      <c r="I13" s="870"/>
      <c r="J13" s="870"/>
      <c r="K13" s="870"/>
      <c r="L13" s="870"/>
      <c r="M13" s="870"/>
      <c r="N13" s="870"/>
      <c r="O13" s="870"/>
      <c r="P13" s="870"/>
      <c r="Q13" s="22"/>
      <c r="R13" s="760"/>
      <c r="S13" s="760"/>
      <c r="T13" s="760"/>
    </row>
    <row r="14" spans="1:20" customFormat="1" ht="15" x14ac:dyDescent="0.25">
      <c r="A14" s="760"/>
      <c r="B14" s="82"/>
      <c r="C14" s="882" t="s">
        <v>5</v>
      </c>
      <c r="D14" s="883"/>
      <c r="E14" s="884"/>
      <c r="F14" s="925" t="str">
        <f>VLOOKUP($F$6,matriz!$E$5:$AX$70,5,0)</f>
        <v>PLAN DE DESARROLLO</v>
      </c>
      <c r="G14" s="925"/>
      <c r="H14" s="925"/>
      <c r="I14" s="925"/>
      <c r="J14" s="937" t="str">
        <f>VLOOKUP($F$6,matriz!$E$5:$AX$70,6,0)</f>
        <v>PROYECTO DE INVERSIÓN 7501</v>
      </c>
      <c r="K14" s="937"/>
      <c r="L14" s="937"/>
      <c r="M14" s="939" t="str">
        <f>VLOOKUP($F$6,matriz!$E$5:$AX$70,7,0)</f>
        <v>PROCESOS</v>
      </c>
      <c r="N14" s="939"/>
      <c r="O14" s="925">
        <f>VLOOKUP($F$6,matriz!$E$5:$AX$70,8,0)</f>
        <v>0</v>
      </c>
      <c r="P14" s="903"/>
      <c r="Q14" s="22"/>
      <c r="R14" s="760"/>
      <c r="S14" s="760"/>
      <c r="T14" s="760"/>
    </row>
    <row r="15" spans="1:20" customFormat="1" ht="12" customHeight="1" x14ac:dyDescent="0.25">
      <c r="A15" s="760"/>
      <c r="B15" s="82"/>
      <c r="C15" s="885"/>
      <c r="D15" s="886"/>
      <c r="E15" s="887"/>
      <c r="F15" s="926"/>
      <c r="G15" s="926"/>
      <c r="H15" s="926"/>
      <c r="I15" s="926"/>
      <c r="J15" s="938"/>
      <c r="K15" s="938"/>
      <c r="L15" s="938"/>
      <c r="M15" s="940"/>
      <c r="N15" s="940"/>
      <c r="O15" s="926"/>
      <c r="P15" s="904"/>
      <c r="Q15" s="22"/>
      <c r="R15" s="760"/>
      <c r="S15" s="760"/>
      <c r="T15" s="760"/>
    </row>
    <row r="16" spans="1:20" customFormat="1" ht="42.75" customHeight="1" x14ac:dyDescent="0.25">
      <c r="A16" s="760"/>
      <c r="B16" s="82"/>
      <c r="C16" s="871" t="s">
        <v>868</v>
      </c>
      <c r="D16" s="871"/>
      <c r="E16" s="872"/>
      <c r="F16" s="873"/>
      <c r="G16" s="873"/>
      <c r="H16" s="873"/>
      <c r="I16" s="873"/>
      <c r="J16" s="873"/>
      <c r="K16" s="873"/>
      <c r="L16" s="873"/>
      <c r="M16" s="873"/>
      <c r="N16" s="873"/>
      <c r="O16" s="873"/>
      <c r="P16" s="873"/>
      <c r="Q16" s="22"/>
      <c r="R16" s="760"/>
      <c r="S16" s="760"/>
      <c r="T16" s="760"/>
    </row>
    <row r="17" spans="1:20" customFormat="1" ht="15" x14ac:dyDescent="0.25">
      <c r="A17" s="760"/>
      <c r="B17" s="82"/>
      <c r="C17" s="752"/>
      <c r="D17" s="752"/>
      <c r="E17" s="752"/>
      <c r="F17" s="753"/>
      <c r="G17" s="753"/>
      <c r="H17" s="753"/>
      <c r="I17" s="753"/>
      <c r="J17" s="753"/>
      <c r="K17" s="753"/>
      <c r="L17" s="753"/>
      <c r="M17" s="753"/>
      <c r="N17" s="753"/>
      <c r="O17" s="753"/>
      <c r="P17" s="753"/>
      <c r="Q17" s="22"/>
      <c r="R17" s="760"/>
      <c r="S17" s="760"/>
      <c r="T17" s="760"/>
    </row>
    <row r="18" spans="1:20" customFormat="1" ht="8.25" customHeight="1" thickBot="1" x14ac:dyDescent="0.3">
      <c r="A18" s="760"/>
      <c r="B18" s="82"/>
      <c r="C18" s="870"/>
      <c r="D18" s="870"/>
      <c r="E18" s="870"/>
      <c r="F18" s="870"/>
      <c r="G18" s="870"/>
      <c r="H18" s="870"/>
      <c r="I18" s="870"/>
      <c r="J18" s="870"/>
      <c r="K18" s="870"/>
      <c r="L18" s="870"/>
      <c r="M18" s="870"/>
      <c r="N18" s="870"/>
      <c r="O18" s="870"/>
      <c r="P18" s="870"/>
      <c r="Q18" s="22"/>
      <c r="R18" s="760"/>
      <c r="S18" s="760"/>
      <c r="T18" s="760"/>
    </row>
    <row r="19" spans="1:20" customFormat="1" ht="26.25" customHeight="1" x14ac:dyDescent="0.25">
      <c r="A19" s="760"/>
      <c r="B19" s="82"/>
      <c r="C19" s="962" t="s">
        <v>7</v>
      </c>
      <c r="D19" s="934"/>
      <c r="E19" s="921" t="s">
        <v>8</v>
      </c>
      <c r="F19" s="934"/>
      <c r="G19" s="921" t="s">
        <v>9</v>
      </c>
      <c r="H19" s="922"/>
      <c r="I19" s="922"/>
      <c r="J19" s="934"/>
      <c r="K19" s="921" t="s">
        <v>10</v>
      </c>
      <c r="L19" s="922"/>
      <c r="M19" s="934"/>
      <c r="N19" s="921" t="s">
        <v>11</v>
      </c>
      <c r="O19" s="922"/>
      <c r="P19" s="923"/>
      <c r="Q19" s="22"/>
      <c r="R19" s="760"/>
      <c r="S19" s="760"/>
      <c r="T19" s="760"/>
    </row>
    <row r="20" spans="1:20" customFormat="1" ht="45" customHeight="1" x14ac:dyDescent="0.25">
      <c r="A20" s="760"/>
      <c r="B20" s="82"/>
      <c r="C20" s="928" t="str">
        <f>VLOOKUP($F$6,matriz!$E$5:$AX$70,9,0)</f>
        <v>Promedio de las respuestas del nivel de satisfacción de los encuestados de los servicios prestados por la DDIVC</v>
      </c>
      <c r="D20" s="929" t="str">
        <f>VLOOKUP($F$6,matriz!$E$5:$AX$70,2,0)</f>
        <v>POSICIONAMIENTO COMO ENTE RECTOR</v>
      </c>
      <c r="E20" s="932" t="str">
        <f>VLOOKUP($F$6,matriz!$E$5:$AX$70,10,0)</f>
        <v>Porcentaje de Nivel de Percepción</v>
      </c>
      <c r="F20" s="932" t="str">
        <f>VLOOKUP($F$6,matriz!$E$5:$AX$70,2,0)</f>
        <v>POSICIONAMIENTO COMO ENTE RECTOR</v>
      </c>
      <c r="G20" s="866" t="str">
        <f>VLOOKUP($F$6,matriz!$E$5:$AX$70,11,0)</f>
        <v>Promedio de las respuestas de calificación, evaluadas por los usuarios de los servicios ofrecidos por la Dirección de IVC.</v>
      </c>
      <c r="H20" s="867" t="str">
        <f>VLOOKUP($F$6,matriz!$E$5:$AX$70,2,0)</f>
        <v>POSICIONAMIENTO COMO ENTE RECTOR</v>
      </c>
      <c r="I20" s="867" t="str">
        <f>VLOOKUP($F$6,matriz!$E$5:$AX$70,10,0)</f>
        <v>Porcentaje de Nivel de Percepción</v>
      </c>
      <c r="J20" s="869" t="str">
        <f>VLOOKUP($F$6,matriz!$E$5:$AX$70,2,0)</f>
        <v>POSICIONAMIENTO COMO ENTE RECTOR</v>
      </c>
      <c r="K20" s="865" t="str">
        <f>VLOOKUP($F$6,matriz!$E$5:$AX$70,13,0)</f>
        <v>Se tabula y analiza el instrumento de encuesta una vez por semestre. Se aplica en el punto a la ciudadanía y/o se remite por correo electrónico.</v>
      </c>
      <c r="L20" s="865" t="str">
        <f>VLOOKUP($F$6,matriz!$E$5:$AX$70,2,0)</f>
        <v>POSICIONAMIENTO COMO ENTE RECTOR</v>
      </c>
      <c r="M20" s="865" t="str">
        <f>VLOOKUP($F$6,matriz!$E$5:$AX$70,2,0)</f>
        <v>POSICIONAMIENTO COMO ENTE RECTOR</v>
      </c>
      <c r="N20" s="866" t="str">
        <f>VLOOKUP($F$6,matriz!$E$5:$AX$70,15,0)</f>
        <v>Resultado de la encuesta aplicada / informe de gestión</v>
      </c>
      <c r="O20" s="867" t="str">
        <f>VLOOKUP($F$6,matriz!$E$5:$AX$70,2,0)</f>
        <v>POSICIONAMIENTO COMO ENTE RECTOR</v>
      </c>
      <c r="P20" s="868" t="str">
        <f>VLOOKUP($F$6,matriz!$E$5:$AX$70,2,0)</f>
        <v>POSICIONAMIENTO COMO ENTE RECTOR</v>
      </c>
      <c r="Q20" s="22"/>
      <c r="R20" s="760"/>
      <c r="S20" s="760"/>
      <c r="T20" s="760"/>
    </row>
    <row r="21" spans="1:20" customFormat="1" ht="45" customHeight="1" thickBot="1" x14ac:dyDescent="0.3">
      <c r="A21" s="760"/>
      <c r="B21" s="82"/>
      <c r="C21" s="930" t="str">
        <f>VLOOKUP($F$6,matriz!$E$5:$AX$70,2,0)</f>
        <v>POSICIONAMIENTO COMO ENTE RECTOR</v>
      </c>
      <c r="D21" s="931" t="str">
        <f>VLOOKUP($F$6,matriz!$E$5:$AX$70,2,0)</f>
        <v>POSICIONAMIENTO COMO ENTE RECTOR</v>
      </c>
      <c r="E21" s="933" t="str">
        <f>VLOOKUP($F$6,matriz!$E$5:$AX$70,2,0)</f>
        <v>POSICIONAMIENTO COMO ENTE RECTOR</v>
      </c>
      <c r="F21" s="933" t="str">
        <f>VLOOKUP($F$6,matriz!$E$5:$AX$70,2,0)</f>
        <v>POSICIONAMIENTO COMO ENTE RECTOR</v>
      </c>
      <c r="G21" s="890" t="str">
        <f>VLOOKUP($F$6,matriz!$E$5:$AX$70,12,0)</f>
        <v>N.A.</v>
      </c>
      <c r="H21" s="891" t="str">
        <f>VLOOKUP($F$6,matriz!$E$5:$AX$70,2,0)</f>
        <v>POSICIONAMIENTO COMO ENTE RECTOR</v>
      </c>
      <c r="I21" s="891" t="str">
        <f>VLOOKUP($F$6,matriz!$E$5:$AX$70,2,0)</f>
        <v>POSICIONAMIENTO COMO ENTE RECTOR</v>
      </c>
      <c r="J21" s="892" t="str">
        <f>VLOOKUP($F$6,matriz!$E$5:$AX$70,2,0)</f>
        <v>POSICIONAMIENTO COMO ENTE RECTOR</v>
      </c>
      <c r="K21" s="895" t="str">
        <f>VLOOKUP($F$6,matriz!$E$5:$AX$70,14,0)</f>
        <v>N.A.</v>
      </c>
      <c r="L21" s="895" t="str">
        <f>VLOOKUP($F$6,matriz!$E$5:$AX$70,2,0)</f>
        <v>POSICIONAMIENTO COMO ENTE RECTOR</v>
      </c>
      <c r="M21" s="895" t="str">
        <f>VLOOKUP($F$6,matriz!$E$5:$AX$70,2,0)</f>
        <v>POSICIONAMIENTO COMO ENTE RECTOR</v>
      </c>
      <c r="N21" s="890" t="str">
        <f>VLOOKUP($F$6,matriz!$E$5:$AX$70,16,0)</f>
        <v>N.A.</v>
      </c>
      <c r="O21" s="891" t="str">
        <f>VLOOKUP($F$6,matriz!$E$5:$AX$70,2,0)</f>
        <v>POSICIONAMIENTO COMO ENTE RECTOR</v>
      </c>
      <c r="P21" s="896" t="str">
        <f>VLOOKUP($F$6,matriz!$E$5:$AX$70,2,0)</f>
        <v>POSICIONAMIENTO COMO ENTE RECTOR</v>
      </c>
      <c r="Q21" s="22"/>
      <c r="R21" s="760"/>
      <c r="S21" s="760"/>
      <c r="T21" s="760"/>
    </row>
    <row r="22" spans="1:20" customFormat="1" ht="16.5" customHeight="1" x14ac:dyDescent="0.25">
      <c r="A22" s="760"/>
      <c r="B22" s="82"/>
      <c r="C22" s="21"/>
      <c r="D22" s="21"/>
      <c r="E22" s="21"/>
      <c r="F22" s="21"/>
      <c r="G22" s="21"/>
      <c r="H22" s="21"/>
      <c r="I22" s="21"/>
      <c r="J22" s="21"/>
      <c r="K22" s="21"/>
      <c r="L22" s="21"/>
      <c r="M22" s="21"/>
      <c r="N22" s="21"/>
      <c r="O22" s="21"/>
      <c r="P22" s="21"/>
      <c r="Q22" s="22"/>
      <c r="R22" s="760"/>
      <c r="S22" s="760"/>
      <c r="T22" s="760"/>
    </row>
    <row r="23" spans="1:20" customFormat="1" ht="15" customHeight="1" x14ac:dyDescent="0.25">
      <c r="A23" s="760"/>
      <c r="B23" s="144"/>
      <c r="C23" s="21"/>
      <c r="D23" s="924" t="str">
        <f>VLOOKUP($F$6,matriz!$E$5:$BK$69,59,0)</f>
        <v>ACTIVO</v>
      </c>
      <c r="E23" s="924"/>
      <c r="F23" s="31"/>
      <c r="G23" s="31"/>
      <c r="H23" s="927" t="str">
        <f>VLOOKUP($F$6,matriz!$E$5:$AX$70,19,0)</f>
        <v>Creciente</v>
      </c>
      <c r="I23" s="927"/>
      <c r="J23" s="927"/>
      <c r="K23" s="31"/>
      <c r="L23" s="145"/>
      <c r="M23" s="146" t="str">
        <f>VLOOKUP($F$6,matriz!$E$5:$AX$70,20,0)</f>
        <v>Semestral</v>
      </c>
      <c r="N23" s="145"/>
      <c r="O23" s="927" t="str">
        <f>VLOOKUP($F$6,matriz!$E$5:$AX$70,21,0)</f>
        <v>Eficacia</v>
      </c>
      <c r="P23" s="927"/>
      <c r="Q23" s="157"/>
      <c r="R23" s="760"/>
      <c r="S23" s="760"/>
      <c r="T23" s="760"/>
    </row>
    <row r="24" spans="1:20" customFormat="1" ht="15" x14ac:dyDescent="0.25">
      <c r="A24" s="760"/>
      <c r="B24" s="82"/>
      <c r="C24" s="21"/>
      <c r="D24" s="21"/>
      <c r="E24" s="21"/>
      <c r="F24" s="21"/>
      <c r="G24" s="21"/>
      <c r="H24" s="21"/>
      <c r="I24" s="21"/>
      <c r="J24" s="21"/>
      <c r="K24" s="21"/>
      <c r="L24" s="21"/>
      <c r="M24" s="21"/>
      <c r="N24" s="21"/>
      <c r="O24" s="21"/>
      <c r="P24" s="21"/>
      <c r="Q24" s="22"/>
      <c r="R24" s="760"/>
      <c r="S24" s="760"/>
      <c r="T24" s="760"/>
    </row>
    <row r="25" spans="1:20" customFormat="1" ht="13.5" customHeight="1" thickBot="1" x14ac:dyDescent="0.3">
      <c r="A25" s="760"/>
      <c r="B25" s="82"/>
      <c r="C25" s="21"/>
      <c r="D25" s="21"/>
      <c r="E25" s="24" t="s">
        <v>106</v>
      </c>
      <c r="F25" s="957" t="s">
        <v>107</v>
      </c>
      <c r="G25" s="957"/>
      <c r="H25" s="21"/>
      <c r="I25" s="21"/>
      <c r="J25" s="21"/>
      <c r="K25" s="25"/>
      <c r="L25" s="26"/>
      <c r="M25" s="125" t="s">
        <v>104</v>
      </c>
      <c r="N25" s="125" t="s">
        <v>105</v>
      </c>
      <c r="O25" s="21"/>
      <c r="P25" s="21"/>
      <c r="Q25" s="22"/>
      <c r="R25" s="760"/>
      <c r="S25" s="760"/>
      <c r="T25" s="760"/>
    </row>
    <row r="26" spans="1:20" customFormat="1" ht="13.5" customHeight="1" x14ac:dyDescent="0.25">
      <c r="A26" s="760"/>
      <c r="B26" s="82"/>
      <c r="C26" s="21"/>
      <c r="D26" s="148">
        <v>2016</v>
      </c>
      <c r="E26" s="36">
        <f>VLOOKUP($F$6,matriz!$E$5:$AX$70,25,0)</f>
        <v>0.86</v>
      </c>
      <c r="F26" s="87">
        <f>VLOOKUP($F$6,matriz!$E$5:$AX$70,30,0)</f>
        <v>0.87</v>
      </c>
      <c r="G26" s="37"/>
      <c r="H26" s="21"/>
      <c r="I26" s="21"/>
      <c r="J26" s="21"/>
      <c r="K26" s="958" t="s">
        <v>14</v>
      </c>
      <c r="L26" s="958"/>
      <c r="M26" s="38">
        <f>VLOOKUP($F$6,matriz!$E$5:$AX$70,35,0)</f>
        <v>0</v>
      </c>
      <c r="N26" s="84">
        <f>VLOOKUP($F$6,matriz!$E$5:$AX$70,39,0)</f>
        <v>0</v>
      </c>
      <c r="O26" s="21"/>
      <c r="P26" s="21"/>
      <c r="Q26" s="22"/>
      <c r="R26" s="760"/>
      <c r="S26" s="760"/>
      <c r="T26" s="760"/>
    </row>
    <row r="27" spans="1:20" customFormat="1" ht="13.5" customHeight="1" x14ac:dyDescent="0.25">
      <c r="A27" s="760"/>
      <c r="B27" s="82"/>
      <c r="C27" s="21"/>
      <c r="D27" s="148">
        <v>2017</v>
      </c>
      <c r="E27" s="39">
        <f>VLOOKUP($F$6,matriz!$E$5:$AX$70,26,0)</f>
        <v>0.86099999999999999</v>
      </c>
      <c r="F27" s="97">
        <f>VLOOKUP($F$6,matriz!$E$5:$AX$70,31,0)</f>
        <v>0.91300000000000003</v>
      </c>
      <c r="G27" s="40"/>
      <c r="H27" s="21"/>
      <c r="I27" s="21"/>
      <c r="J27" s="21"/>
      <c r="K27" s="958" t="s">
        <v>15</v>
      </c>
      <c r="L27" s="958"/>
      <c r="M27" s="39">
        <f>VLOOKUP($F$6,matriz!$E$5:$AX$70,36,0)</f>
        <v>0.87</v>
      </c>
      <c r="N27" s="85">
        <f>VLOOKUP($F$6,matriz!$E$5:$AX$70,40,0)</f>
        <v>0</v>
      </c>
      <c r="O27" s="21"/>
      <c r="P27" s="21"/>
      <c r="Q27" s="22"/>
      <c r="R27" s="760"/>
      <c r="S27" s="760"/>
      <c r="T27" s="760"/>
    </row>
    <row r="28" spans="1:20" customFormat="1" ht="13.5" customHeight="1" x14ac:dyDescent="0.25">
      <c r="A28" s="760"/>
      <c r="B28" s="82"/>
      <c r="C28" s="21"/>
      <c r="D28" s="148">
        <v>2018</v>
      </c>
      <c r="E28" s="39">
        <f>VLOOKUP($F$6,matriz!$E$5:$AX$70,27,0)</f>
        <v>0.86499999999999999</v>
      </c>
      <c r="F28" s="88">
        <f>VLOOKUP($F$6,matriz!$E$5:$AX$70,32,0)</f>
        <v>0.92</v>
      </c>
      <c r="G28" s="40"/>
      <c r="H28" s="21"/>
      <c r="I28" s="21"/>
      <c r="J28" s="21"/>
      <c r="K28" s="958" t="s">
        <v>16</v>
      </c>
      <c r="L28" s="958"/>
      <c r="M28" s="39">
        <f>VLOOKUP($F$6,matriz!$E$5:$AX$70,37,0)</f>
        <v>0</v>
      </c>
      <c r="N28" s="85">
        <f>VLOOKUP($F$6,matriz!$E$5:$AX$70,41,0)</f>
        <v>0</v>
      </c>
      <c r="O28" s="21"/>
      <c r="P28" s="21"/>
      <c r="Q28" s="22"/>
      <c r="R28" s="760"/>
      <c r="S28" s="760"/>
      <c r="T28" s="760"/>
    </row>
    <row r="29" spans="1:20" customFormat="1" ht="15" customHeight="1" thickBot="1" x14ac:dyDescent="0.3">
      <c r="A29" s="760"/>
      <c r="B29" s="82"/>
      <c r="C29" s="21"/>
      <c r="D29" s="148">
        <v>2019</v>
      </c>
      <c r="E29" s="39">
        <f>VLOOKUP($F$6,matriz!$E$5:$AX$70,28,0)</f>
        <v>0.86699999999999999</v>
      </c>
      <c r="F29" s="88">
        <f>VLOOKUP($F$6,matriz!$E$5:$AX$70,33,0)</f>
        <v>0</v>
      </c>
      <c r="G29" s="40"/>
      <c r="H29" s="21"/>
      <c r="I29" s="21"/>
      <c r="J29" s="21"/>
      <c r="K29" s="958" t="s">
        <v>17</v>
      </c>
      <c r="L29" s="958"/>
      <c r="M29" s="41">
        <f>VLOOKUP($F$6,matriz!$E$5:$AX$70,38,0)</f>
        <v>0.87</v>
      </c>
      <c r="N29" s="86">
        <f>VLOOKUP($F$6,matriz!$E$5:$AX$70,42,0)</f>
        <v>0</v>
      </c>
      <c r="O29" s="21"/>
      <c r="P29" s="21"/>
      <c r="Q29" s="22"/>
      <c r="R29" s="760"/>
      <c r="S29" s="760"/>
      <c r="T29" s="760"/>
    </row>
    <row r="30" spans="1:20" customFormat="1" ht="14.25" customHeight="1" thickBot="1" x14ac:dyDescent="0.3">
      <c r="A30" s="760"/>
      <c r="B30" s="82"/>
      <c r="C30" s="21"/>
      <c r="D30" s="148">
        <v>2020</v>
      </c>
      <c r="E30" s="41">
        <f>VLOOKUP($F$6,matriz!$E$5:$AX$70,29,0)</f>
        <v>0.87</v>
      </c>
      <c r="F30" s="89">
        <f>VLOOKUP($F$6,matriz!$E$5:$AX$70,34,0)</f>
        <v>0</v>
      </c>
      <c r="G30" s="42"/>
      <c r="H30" s="21"/>
      <c r="I30" s="21"/>
      <c r="J30" s="21"/>
      <c r="K30" s="21"/>
      <c r="L30" s="27" t="s">
        <v>18</v>
      </c>
      <c r="M30" s="28" t="str">
        <f>IF($H$23="Decreciente",MID(M29,1,4),IF($H$23="Suma",SUM(M26:M29),IF($H$23="Creciente",MID(M29,1,4),IF($H$23="Constante",MID(M29,1,4)))))</f>
        <v>0,87</v>
      </c>
      <c r="N30" s="28"/>
      <c r="O30" s="21"/>
      <c r="P30" s="21"/>
      <c r="Q30" s="22"/>
      <c r="R30" s="760"/>
      <c r="S30" s="760"/>
      <c r="T30" s="760"/>
    </row>
    <row r="31" spans="1:20" customFormat="1" ht="15" customHeight="1" x14ac:dyDescent="0.25">
      <c r="A31" s="760"/>
      <c r="B31" s="149"/>
      <c r="C31" s="150"/>
      <c r="D31" s="151" t="s">
        <v>199</v>
      </c>
      <c r="E31" s="152" t="str">
        <f>IF($H$23="Decreciente",MID(E30,1,4),IF($H$23="Suma",SUM(E27:E30),IF($H$23="Creciente",MID(E30,1,4),IF($H$23="Constante",MID(E30,1,4)))))</f>
        <v>0,87</v>
      </c>
      <c r="F31" s="3"/>
      <c r="G31" s="3"/>
      <c r="H31" s="3"/>
      <c r="I31" s="3"/>
      <c r="J31" s="3"/>
      <c r="K31" s="3"/>
      <c r="L31" s="3"/>
      <c r="M31" s="3"/>
      <c r="N31" s="3"/>
      <c r="O31" s="3"/>
      <c r="P31" s="3"/>
      <c r="Q31" s="158"/>
      <c r="R31" s="760"/>
      <c r="S31" s="760"/>
      <c r="T31" s="760"/>
    </row>
    <row r="32" spans="1:20" customFormat="1" ht="15" x14ac:dyDescent="0.25">
      <c r="A32" s="760"/>
      <c r="B32" s="82"/>
      <c r="C32" s="21"/>
      <c r="D32" s="21"/>
      <c r="E32" s="21"/>
      <c r="F32" s="21"/>
      <c r="G32" s="21"/>
      <c r="H32" s="21"/>
      <c r="I32" s="21"/>
      <c r="J32" s="21"/>
      <c r="K32" s="21"/>
      <c r="L32" s="21"/>
      <c r="M32" s="21"/>
      <c r="N32" s="21"/>
      <c r="O32" s="21"/>
      <c r="P32" s="21"/>
      <c r="Q32" s="22"/>
      <c r="R32" s="760"/>
      <c r="S32" s="760"/>
      <c r="T32" s="760"/>
    </row>
    <row r="33" spans="1:20" customFormat="1" ht="15" x14ac:dyDescent="0.25">
      <c r="A33" s="760"/>
      <c r="B33" s="82"/>
      <c r="C33" s="21"/>
      <c r="D33" s="21"/>
      <c r="E33" s="21"/>
      <c r="F33" s="21"/>
      <c r="G33" s="21"/>
      <c r="H33" s="21"/>
      <c r="I33" s="21"/>
      <c r="J33" s="21"/>
      <c r="K33" s="21"/>
      <c r="L33" s="21"/>
      <c r="M33" s="21"/>
      <c r="N33" s="21"/>
      <c r="O33" s="21"/>
      <c r="P33" s="21"/>
      <c r="Q33" s="22"/>
      <c r="R33" s="760"/>
      <c r="S33" s="760"/>
      <c r="T33" s="760"/>
    </row>
    <row r="34" spans="1:20" customFormat="1" ht="15" x14ac:dyDescent="0.25">
      <c r="A34" s="760"/>
      <c r="B34" s="82"/>
      <c r="C34" s="21"/>
      <c r="D34" s="21"/>
      <c r="E34" s="21"/>
      <c r="F34" s="21"/>
      <c r="G34" s="21"/>
      <c r="H34" s="21"/>
      <c r="I34" s="21"/>
      <c r="J34" s="21"/>
      <c r="K34" s="21"/>
      <c r="L34" s="21"/>
      <c r="M34" s="21"/>
      <c r="N34" s="21"/>
      <c r="O34" s="21"/>
      <c r="P34" s="21"/>
      <c r="Q34" s="22"/>
      <c r="R34" s="760"/>
      <c r="S34" s="760"/>
      <c r="T34" s="760"/>
    </row>
    <row r="35" spans="1:20" customFormat="1" ht="15" x14ac:dyDescent="0.25">
      <c r="A35" s="760"/>
      <c r="B35" s="82"/>
      <c r="C35" s="20"/>
      <c r="D35" s="20"/>
      <c r="E35" s="20"/>
      <c r="F35" s="20"/>
      <c r="G35" s="21"/>
      <c r="H35" s="21"/>
      <c r="I35" s="21"/>
      <c r="J35" s="21"/>
      <c r="K35" s="21"/>
      <c r="L35" s="21"/>
      <c r="M35" s="21"/>
      <c r="N35" s="21"/>
      <c r="O35" s="21"/>
      <c r="P35" s="21"/>
      <c r="Q35" s="22"/>
      <c r="R35" s="760"/>
      <c r="S35" s="760"/>
      <c r="T35" s="760"/>
    </row>
    <row r="36" spans="1:20" customFormat="1" ht="15" x14ac:dyDescent="0.25">
      <c r="A36" s="760"/>
      <c r="B36" s="82"/>
      <c r="C36" s="20"/>
      <c r="D36" s="20"/>
      <c r="E36" s="20"/>
      <c r="F36" s="20"/>
      <c r="G36" s="21"/>
      <c r="H36" s="21"/>
      <c r="I36" s="21"/>
      <c r="J36" s="21"/>
      <c r="K36" s="21"/>
      <c r="L36" s="21"/>
      <c r="M36" s="21"/>
      <c r="N36" s="21"/>
      <c r="O36" s="21"/>
      <c r="P36" s="21"/>
      <c r="Q36" s="22"/>
      <c r="R36" s="760"/>
      <c r="S36" s="760"/>
      <c r="T36" s="760"/>
    </row>
    <row r="37" spans="1:20" customFormat="1" ht="15" x14ac:dyDescent="0.25">
      <c r="A37" s="760"/>
      <c r="B37" s="82"/>
      <c r="C37" s="21"/>
      <c r="D37" s="21"/>
      <c r="E37" s="21"/>
      <c r="F37" s="21"/>
      <c r="G37" s="21"/>
      <c r="H37" s="21"/>
      <c r="I37" s="21"/>
      <c r="J37" s="21"/>
      <c r="K37" s="21"/>
      <c r="L37" s="21"/>
      <c r="M37" s="21"/>
      <c r="N37" s="21"/>
      <c r="O37" s="21"/>
      <c r="P37" s="21"/>
      <c r="Q37" s="22"/>
      <c r="R37" s="760"/>
      <c r="S37" s="760"/>
      <c r="T37" s="760"/>
    </row>
    <row r="38" spans="1:20" customFormat="1" ht="15" x14ac:dyDescent="0.25">
      <c r="A38" s="760"/>
      <c r="B38" s="82"/>
      <c r="C38" s="21"/>
      <c r="D38" s="21"/>
      <c r="E38" s="21"/>
      <c r="F38" s="21"/>
      <c r="G38" s="21"/>
      <c r="H38" s="21"/>
      <c r="I38" s="21"/>
      <c r="J38" s="21"/>
      <c r="K38" s="21"/>
      <c r="L38" s="21"/>
      <c r="M38" s="21"/>
      <c r="N38" s="21"/>
      <c r="O38" s="21"/>
      <c r="P38" s="21"/>
      <c r="Q38" s="22"/>
      <c r="R38" s="760"/>
      <c r="S38" s="760"/>
      <c r="T38" s="760"/>
    </row>
    <row r="39" spans="1:20" customFormat="1" ht="15" x14ac:dyDescent="0.25">
      <c r="A39" s="760"/>
      <c r="B39" s="82"/>
      <c r="C39" s="21"/>
      <c r="D39" s="21"/>
      <c r="E39" s="21"/>
      <c r="F39" s="21"/>
      <c r="G39" s="21"/>
      <c r="H39" s="21"/>
      <c r="I39" s="21"/>
      <c r="J39" s="21"/>
      <c r="K39" s="21"/>
      <c r="L39" s="21"/>
      <c r="M39" s="21"/>
      <c r="N39" s="21"/>
      <c r="O39" s="21"/>
      <c r="P39" s="21"/>
      <c r="Q39" s="22"/>
      <c r="R39" s="760"/>
      <c r="S39" s="760"/>
      <c r="T39" s="760"/>
    </row>
    <row r="40" spans="1:20" customFormat="1" ht="15" x14ac:dyDescent="0.25">
      <c r="A40" s="760"/>
      <c r="B40" s="82"/>
      <c r="C40" s="21"/>
      <c r="D40" s="21"/>
      <c r="E40" s="21"/>
      <c r="F40" s="21"/>
      <c r="G40" s="21"/>
      <c r="H40" s="21"/>
      <c r="I40" s="21"/>
      <c r="J40" s="21"/>
      <c r="K40" s="21"/>
      <c r="L40" s="21"/>
      <c r="M40" s="21"/>
      <c r="N40" s="21"/>
      <c r="O40" s="21"/>
      <c r="P40" s="21"/>
      <c r="Q40" s="22"/>
      <c r="R40" s="760"/>
      <c r="S40" s="760"/>
      <c r="T40" s="760"/>
    </row>
    <row r="41" spans="1:20" customFormat="1" ht="15" x14ac:dyDescent="0.25">
      <c r="A41" s="760"/>
      <c r="B41" s="82"/>
      <c r="C41" s="21"/>
      <c r="D41" s="21"/>
      <c r="E41" s="21"/>
      <c r="F41" s="21"/>
      <c r="G41" s="21"/>
      <c r="H41" s="21"/>
      <c r="I41" s="21"/>
      <c r="J41" s="21"/>
      <c r="K41" s="21"/>
      <c r="L41" s="21"/>
      <c r="M41" s="21"/>
      <c r="N41" s="21"/>
      <c r="O41" s="21"/>
      <c r="P41" s="21"/>
      <c r="Q41" s="22"/>
      <c r="R41" s="760"/>
      <c r="S41" s="760"/>
      <c r="T41" s="760"/>
    </row>
    <row r="42" spans="1:20" customFormat="1" ht="15" x14ac:dyDescent="0.25">
      <c r="A42" s="760"/>
      <c r="B42" s="82"/>
      <c r="C42" s="21"/>
      <c r="D42" s="21"/>
      <c r="E42" s="21"/>
      <c r="F42" s="21"/>
      <c r="G42" s="21"/>
      <c r="H42" s="21"/>
      <c r="I42" s="21"/>
      <c r="J42" s="21"/>
      <c r="K42" s="21"/>
      <c r="L42" s="21"/>
      <c r="M42" s="21"/>
      <c r="N42" s="21"/>
      <c r="O42" s="21"/>
      <c r="P42" s="21"/>
      <c r="Q42" s="22"/>
      <c r="R42" s="760"/>
      <c r="S42" s="760"/>
      <c r="T42" s="760"/>
    </row>
    <row r="43" spans="1:20" customFormat="1" ht="15" x14ac:dyDescent="0.25">
      <c r="A43" s="760"/>
      <c r="B43" s="82"/>
      <c r="C43" s="21"/>
      <c r="D43" s="21"/>
      <c r="E43" s="21"/>
      <c r="F43" s="21"/>
      <c r="G43" s="21"/>
      <c r="H43" s="21"/>
      <c r="I43" s="21"/>
      <c r="J43" s="21"/>
      <c r="K43" s="21"/>
      <c r="L43" s="21"/>
      <c r="M43" s="21"/>
      <c r="N43" s="21"/>
      <c r="O43" s="21"/>
      <c r="P43" s="21"/>
      <c r="Q43" s="22"/>
      <c r="R43" s="760"/>
      <c r="S43" s="760"/>
      <c r="T43" s="760"/>
    </row>
    <row r="44" spans="1:20" customFormat="1" ht="15" x14ac:dyDescent="0.25">
      <c r="A44" s="760"/>
      <c r="B44" s="82"/>
      <c r="C44" s="21"/>
      <c r="D44" s="21"/>
      <c r="E44" s="21"/>
      <c r="F44" s="21"/>
      <c r="G44" s="21"/>
      <c r="H44" s="21"/>
      <c r="I44" s="21"/>
      <c r="J44" s="21"/>
      <c r="K44" s="21"/>
      <c r="L44" s="21"/>
      <c r="M44" s="21"/>
      <c r="N44" s="21"/>
      <c r="O44" s="21"/>
      <c r="P44" s="21"/>
      <c r="Q44" s="22"/>
      <c r="R44" s="760"/>
      <c r="S44" s="760"/>
      <c r="T44" s="760"/>
    </row>
    <row r="45" spans="1:20" customFormat="1" ht="15" x14ac:dyDescent="0.25">
      <c r="A45" s="760"/>
      <c r="B45" s="82"/>
      <c r="C45" s="21"/>
      <c r="D45" s="21"/>
      <c r="E45" s="21"/>
      <c r="F45" s="21"/>
      <c r="G45" s="21"/>
      <c r="H45" s="21"/>
      <c r="I45" s="21"/>
      <c r="J45" s="21"/>
      <c r="K45" s="21"/>
      <c r="L45" s="21"/>
      <c r="M45" s="21"/>
      <c r="N45" s="21"/>
      <c r="O45" s="21"/>
      <c r="P45" s="21"/>
      <c r="Q45" s="22"/>
      <c r="R45" s="760"/>
      <c r="S45" s="760"/>
      <c r="T45" s="760"/>
    </row>
    <row r="46" spans="1:20" customFormat="1" ht="11.25" hidden="1" customHeight="1" x14ac:dyDescent="0.25">
      <c r="A46" s="760"/>
      <c r="B46" s="82"/>
      <c r="C46" s="21"/>
      <c r="D46" s="21"/>
      <c r="E46" s="21"/>
      <c r="F46" s="21"/>
      <c r="G46" s="21"/>
      <c r="H46" s="21"/>
      <c r="I46" s="21"/>
      <c r="J46" s="21"/>
      <c r="K46" s="21"/>
      <c r="L46" s="21"/>
      <c r="M46" s="21"/>
      <c r="N46" s="21"/>
      <c r="O46" s="21"/>
      <c r="P46" s="21"/>
      <c r="Q46" s="22"/>
      <c r="R46" s="760"/>
      <c r="S46" s="760"/>
      <c r="T46" s="760"/>
    </row>
    <row r="47" spans="1:20" customFormat="1" ht="11.25" customHeight="1" x14ac:dyDescent="0.25">
      <c r="A47" s="760"/>
      <c r="B47" s="82"/>
      <c r="C47" s="21"/>
      <c r="D47" s="21"/>
      <c r="E47" s="21"/>
      <c r="F47" s="21"/>
      <c r="G47" s="21"/>
      <c r="H47" s="21"/>
      <c r="I47" s="21"/>
      <c r="J47" s="21"/>
      <c r="K47" s="21"/>
      <c r="L47" s="21"/>
      <c r="M47" s="21"/>
      <c r="N47" s="21"/>
      <c r="O47" s="21"/>
      <c r="P47" s="21"/>
      <c r="Q47" s="22"/>
      <c r="R47" s="760"/>
      <c r="S47" s="760"/>
      <c r="T47" s="760"/>
    </row>
    <row r="48" spans="1:20" customFormat="1" ht="11.25" customHeight="1" x14ac:dyDescent="0.25">
      <c r="A48" s="760"/>
      <c r="B48" s="82"/>
      <c r="C48" s="21"/>
      <c r="D48" s="21"/>
      <c r="E48" s="21"/>
      <c r="F48" s="21"/>
      <c r="G48" s="21"/>
      <c r="H48" s="21"/>
      <c r="I48" s="21"/>
      <c r="J48" s="21"/>
      <c r="K48" s="21"/>
      <c r="L48" s="21"/>
      <c r="M48" s="21"/>
      <c r="N48" s="21"/>
      <c r="O48" s="21"/>
      <c r="P48" s="21"/>
      <c r="Q48" s="22"/>
      <c r="R48" s="760"/>
      <c r="S48" s="760"/>
      <c r="T48" s="760"/>
    </row>
    <row r="49" spans="1:20" customFormat="1" ht="10.5" customHeight="1" x14ac:dyDescent="0.25">
      <c r="A49" s="760"/>
      <c r="B49" s="82"/>
      <c r="C49" s="21"/>
      <c r="D49" s="21" t="s">
        <v>184</v>
      </c>
      <c r="E49" s="21"/>
      <c r="F49" s="21"/>
      <c r="G49" s="21" t="s">
        <v>185</v>
      </c>
      <c r="H49" s="21"/>
      <c r="I49" s="21"/>
      <c r="J49" s="21"/>
      <c r="K49" s="21"/>
      <c r="L49" s="21"/>
      <c r="M49" s="21" t="s">
        <v>184</v>
      </c>
      <c r="N49" s="21"/>
      <c r="O49" s="21"/>
      <c r="P49" s="21" t="s">
        <v>185</v>
      </c>
      <c r="Q49" s="22"/>
      <c r="R49" s="760"/>
      <c r="S49" s="760"/>
      <c r="T49" s="760"/>
    </row>
    <row r="50" spans="1:20" customFormat="1" ht="10.5" customHeight="1" x14ac:dyDescent="0.25">
      <c r="A50" s="760"/>
      <c r="B50" s="82"/>
      <c r="C50" s="21"/>
      <c r="D50" s="21"/>
      <c r="E50" s="21"/>
      <c r="F50" s="21"/>
      <c r="G50" s="21"/>
      <c r="H50" s="21"/>
      <c r="I50" s="21"/>
      <c r="J50" s="21"/>
      <c r="K50" s="21"/>
      <c r="L50" s="21"/>
      <c r="M50" s="21"/>
      <c r="N50" s="21"/>
      <c r="O50" s="21"/>
      <c r="P50" s="21"/>
      <c r="Q50" s="22"/>
      <c r="R50" s="760"/>
      <c r="S50" s="760"/>
      <c r="T50" s="760"/>
    </row>
    <row r="51" spans="1:20" customFormat="1" ht="11.25" customHeight="1" x14ac:dyDescent="0.25">
      <c r="A51" s="760"/>
      <c r="B51" s="82"/>
      <c r="C51" s="21"/>
      <c r="D51" s="21"/>
      <c r="E51" s="21"/>
      <c r="F51" s="21"/>
      <c r="G51" s="21"/>
      <c r="H51" s="21"/>
      <c r="I51" s="21"/>
      <c r="J51" s="21"/>
      <c r="K51" s="21"/>
      <c r="L51" s="21"/>
      <c r="M51" s="21"/>
      <c r="N51" s="21"/>
      <c r="O51" s="21"/>
      <c r="P51" s="21"/>
      <c r="Q51" s="22"/>
      <c r="R51" s="760"/>
      <c r="S51" s="760"/>
      <c r="T51" s="760"/>
    </row>
    <row r="52" spans="1:20" customFormat="1" ht="11.25" customHeight="1" thickBot="1" x14ac:dyDescent="0.3">
      <c r="A52" s="760"/>
      <c r="B52" s="82"/>
      <c r="C52" s="956"/>
      <c r="D52" s="956"/>
      <c r="E52" s="21"/>
      <c r="F52" s="959" t="s">
        <v>186</v>
      </c>
      <c r="G52" s="959"/>
      <c r="H52" s="959"/>
      <c r="I52" s="21"/>
      <c r="J52" s="21"/>
      <c r="K52" s="21"/>
      <c r="L52" s="21"/>
      <c r="M52" s="21"/>
      <c r="N52" s="21"/>
      <c r="O52" s="21"/>
      <c r="P52" s="21"/>
      <c r="Q52" s="22"/>
      <c r="R52" s="760"/>
      <c r="S52" s="760"/>
      <c r="T52" s="760"/>
    </row>
    <row r="53" spans="1:20" customFormat="1" ht="15.75" customHeight="1" x14ac:dyDescent="0.25">
      <c r="A53" s="760"/>
      <c r="B53" s="82"/>
      <c r="C53" s="947" t="str">
        <f>(VLOOKUP($F$6,matriz!$E$4:$AX$70,MATCH('CONSULTA INDICADOR'!$F$52,matriz!$E$4:$AX$4,0),0))</f>
        <v xml:space="preserve">El 92% correponde a la medición del 4to trimestre de 2018.  Durante el 1er trimestre de 2019 se adelantaron las gestiones administrativas correspondientes para adelantar las definiciones de los objetos contractuales, perfiles y hojas de vida, y su respectiva contratación
</v>
      </c>
      <c r="D53" s="948"/>
      <c r="E53" s="948"/>
      <c r="F53" s="948"/>
      <c r="G53" s="948"/>
      <c r="H53" s="948"/>
      <c r="I53" s="948"/>
      <c r="J53" s="948"/>
      <c r="K53" s="948"/>
      <c r="L53" s="948"/>
      <c r="M53" s="948"/>
      <c r="N53" s="948"/>
      <c r="O53" s="948"/>
      <c r="P53" s="949"/>
      <c r="Q53" s="159"/>
      <c r="R53" s="760"/>
      <c r="S53" s="760"/>
      <c r="T53" s="760"/>
    </row>
    <row r="54" spans="1:20" customFormat="1" ht="15.75" customHeight="1" x14ac:dyDescent="0.25">
      <c r="A54" s="760"/>
      <c r="B54" s="82"/>
      <c r="C54" s="950"/>
      <c r="D54" s="951"/>
      <c r="E54" s="951"/>
      <c r="F54" s="951"/>
      <c r="G54" s="951"/>
      <c r="H54" s="951"/>
      <c r="I54" s="951"/>
      <c r="J54" s="951"/>
      <c r="K54" s="951"/>
      <c r="L54" s="951"/>
      <c r="M54" s="951"/>
      <c r="N54" s="951"/>
      <c r="O54" s="951"/>
      <c r="P54" s="952"/>
      <c r="Q54" s="159"/>
      <c r="R54" s="760"/>
      <c r="S54" s="760"/>
      <c r="T54" s="760"/>
    </row>
    <row r="55" spans="1:20" customFormat="1" ht="15.75" customHeight="1" x14ac:dyDescent="0.25">
      <c r="A55" s="760"/>
      <c r="B55" s="82"/>
      <c r="C55" s="950"/>
      <c r="D55" s="951"/>
      <c r="E55" s="951"/>
      <c r="F55" s="951"/>
      <c r="G55" s="951"/>
      <c r="H55" s="951"/>
      <c r="I55" s="951"/>
      <c r="J55" s="951"/>
      <c r="K55" s="951"/>
      <c r="L55" s="951"/>
      <c r="M55" s="951"/>
      <c r="N55" s="951"/>
      <c r="O55" s="951"/>
      <c r="P55" s="952"/>
      <c r="Q55" s="159"/>
      <c r="R55" s="760"/>
      <c r="S55" s="760"/>
      <c r="T55" s="760"/>
    </row>
    <row r="56" spans="1:20" customFormat="1" ht="15.75" customHeight="1" x14ac:dyDescent="0.25">
      <c r="A56" s="760"/>
      <c r="B56" s="82"/>
      <c r="C56" s="950"/>
      <c r="D56" s="951"/>
      <c r="E56" s="951"/>
      <c r="F56" s="951"/>
      <c r="G56" s="951"/>
      <c r="H56" s="951"/>
      <c r="I56" s="951"/>
      <c r="J56" s="951"/>
      <c r="K56" s="951"/>
      <c r="L56" s="951"/>
      <c r="M56" s="951"/>
      <c r="N56" s="951"/>
      <c r="O56" s="951"/>
      <c r="P56" s="952"/>
      <c r="Q56" s="159"/>
      <c r="R56" s="760"/>
      <c r="S56" s="760"/>
      <c r="T56" s="760"/>
    </row>
    <row r="57" spans="1:20" customFormat="1" ht="15.75" customHeight="1" x14ac:dyDescent="0.25">
      <c r="A57" s="760"/>
      <c r="B57" s="82"/>
      <c r="C57" s="950"/>
      <c r="D57" s="951"/>
      <c r="E57" s="951"/>
      <c r="F57" s="951"/>
      <c r="G57" s="951"/>
      <c r="H57" s="951"/>
      <c r="I57" s="951"/>
      <c r="J57" s="951"/>
      <c r="K57" s="951"/>
      <c r="L57" s="951"/>
      <c r="M57" s="951"/>
      <c r="N57" s="951"/>
      <c r="O57" s="951"/>
      <c r="P57" s="952"/>
      <c r="Q57" s="159"/>
      <c r="R57" s="760"/>
      <c r="S57" s="760"/>
      <c r="T57" s="760"/>
    </row>
    <row r="58" spans="1:20" customFormat="1" ht="15.75" customHeight="1" x14ac:dyDescent="0.25">
      <c r="A58" s="760"/>
      <c r="B58" s="82"/>
      <c r="C58" s="950"/>
      <c r="D58" s="951"/>
      <c r="E58" s="951"/>
      <c r="F58" s="951"/>
      <c r="G58" s="951"/>
      <c r="H58" s="951"/>
      <c r="I58" s="951"/>
      <c r="J58" s="951"/>
      <c r="K58" s="951"/>
      <c r="L58" s="951"/>
      <c r="M58" s="951"/>
      <c r="N58" s="951"/>
      <c r="O58" s="951"/>
      <c r="P58" s="952"/>
      <c r="Q58" s="159"/>
      <c r="R58" s="760"/>
      <c r="S58" s="760"/>
      <c r="T58" s="760"/>
    </row>
    <row r="59" spans="1:20" customFormat="1" ht="15.75" customHeight="1" x14ac:dyDescent="0.25">
      <c r="A59" s="760"/>
      <c r="B59" s="82"/>
      <c r="C59" s="950"/>
      <c r="D59" s="951"/>
      <c r="E59" s="951"/>
      <c r="F59" s="951"/>
      <c r="G59" s="951"/>
      <c r="H59" s="951"/>
      <c r="I59" s="951"/>
      <c r="J59" s="951"/>
      <c r="K59" s="951"/>
      <c r="L59" s="951"/>
      <c r="M59" s="951"/>
      <c r="N59" s="951"/>
      <c r="O59" s="951"/>
      <c r="P59" s="952"/>
      <c r="Q59" s="159"/>
      <c r="R59" s="760"/>
      <c r="S59" s="760"/>
      <c r="T59" s="760"/>
    </row>
    <row r="60" spans="1:20" customFormat="1" ht="15.75" customHeight="1" x14ac:dyDescent="0.25">
      <c r="A60" s="760"/>
      <c r="B60" s="82"/>
      <c r="C60" s="950"/>
      <c r="D60" s="951"/>
      <c r="E60" s="951"/>
      <c r="F60" s="951"/>
      <c r="G60" s="951"/>
      <c r="H60" s="951"/>
      <c r="I60" s="951"/>
      <c r="J60" s="951"/>
      <c r="K60" s="951"/>
      <c r="L60" s="951"/>
      <c r="M60" s="951"/>
      <c r="N60" s="951"/>
      <c r="O60" s="951"/>
      <c r="P60" s="952"/>
      <c r="Q60" s="22"/>
      <c r="R60" s="760"/>
      <c r="S60" s="760"/>
      <c r="T60" s="760"/>
    </row>
    <row r="61" spans="1:20" customFormat="1" ht="15.75" customHeight="1" x14ac:dyDescent="0.25">
      <c r="A61" s="760"/>
      <c r="B61" s="82"/>
      <c r="C61" s="950"/>
      <c r="D61" s="951"/>
      <c r="E61" s="951"/>
      <c r="F61" s="951"/>
      <c r="G61" s="951"/>
      <c r="H61" s="951"/>
      <c r="I61" s="951"/>
      <c r="J61" s="951"/>
      <c r="K61" s="951"/>
      <c r="L61" s="951"/>
      <c r="M61" s="951"/>
      <c r="N61" s="951"/>
      <c r="O61" s="951"/>
      <c r="P61" s="952"/>
      <c r="Q61" s="22"/>
      <c r="R61" s="760"/>
      <c r="S61" s="760"/>
      <c r="T61" s="760"/>
    </row>
    <row r="62" spans="1:20" customFormat="1" ht="15.75" customHeight="1" x14ac:dyDescent="0.25">
      <c r="A62" s="760"/>
      <c r="B62" s="82"/>
      <c r="C62" s="950"/>
      <c r="D62" s="951"/>
      <c r="E62" s="951"/>
      <c r="F62" s="951"/>
      <c r="G62" s="951"/>
      <c r="H62" s="951"/>
      <c r="I62" s="951"/>
      <c r="J62" s="951"/>
      <c r="K62" s="951"/>
      <c r="L62" s="951"/>
      <c r="M62" s="951"/>
      <c r="N62" s="951"/>
      <c r="O62" s="951"/>
      <c r="P62" s="952"/>
      <c r="Q62" s="22"/>
      <c r="R62" s="760"/>
      <c r="S62" s="760"/>
      <c r="T62" s="760"/>
    </row>
    <row r="63" spans="1:20" customFormat="1" ht="15.75" customHeight="1" x14ac:dyDescent="0.25">
      <c r="A63" s="760"/>
      <c r="B63" s="82"/>
      <c r="C63" s="950"/>
      <c r="D63" s="951"/>
      <c r="E63" s="951"/>
      <c r="F63" s="951"/>
      <c r="G63" s="951"/>
      <c r="H63" s="951"/>
      <c r="I63" s="951"/>
      <c r="J63" s="951"/>
      <c r="K63" s="951"/>
      <c r="L63" s="951"/>
      <c r="M63" s="951"/>
      <c r="N63" s="951"/>
      <c r="O63" s="951"/>
      <c r="P63" s="952"/>
      <c r="Q63" s="22"/>
      <c r="R63" s="760"/>
      <c r="S63" s="760"/>
      <c r="T63" s="760"/>
    </row>
    <row r="64" spans="1:20" customFormat="1" ht="15.75" customHeight="1" x14ac:dyDescent="0.25">
      <c r="A64" s="760"/>
      <c r="B64" s="82"/>
      <c r="C64" s="950"/>
      <c r="D64" s="951"/>
      <c r="E64" s="951"/>
      <c r="F64" s="951"/>
      <c r="G64" s="951"/>
      <c r="H64" s="951"/>
      <c r="I64" s="951"/>
      <c r="J64" s="951"/>
      <c r="K64" s="951"/>
      <c r="L64" s="951"/>
      <c r="M64" s="951"/>
      <c r="N64" s="951"/>
      <c r="O64" s="951"/>
      <c r="P64" s="952"/>
      <c r="Q64" s="22"/>
      <c r="R64" s="760"/>
      <c r="S64" s="760"/>
      <c r="T64" s="760"/>
    </row>
    <row r="65" spans="1:20" customFormat="1" ht="15.75" customHeight="1" x14ac:dyDescent="0.25">
      <c r="A65" s="760"/>
      <c r="B65" s="82"/>
      <c r="C65" s="950"/>
      <c r="D65" s="951"/>
      <c r="E65" s="951"/>
      <c r="F65" s="951"/>
      <c r="G65" s="951"/>
      <c r="H65" s="951"/>
      <c r="I65" s="951"/>
      <c r="J65" s="951"/>
      <c r="K65" s="951"/>
      <c r="L65" s="951"/>
      <c r="M65" s="951"/>
      <c r="N65" s="951"/>
      <c r="O65" s="951"/>
      <c r="P65" s="952"/>
      <c r="Q65" s="22"/>
      <c r="R65" s="760"/>
      <c r="S65" s="760"/>
      <c r="T65" s="760"/>
    </row>
    <row r="66" spans="1:20" customFormat="1" ht="15.75" customHeight="1" thickBot="1" x14ac:dyDescent="0.3">
      <c r="A66" s="760"/>
      <c r="B66" s="82"/>
      <c r="C66" s="953"/>
      <c r="D66" s="954"/>
      <c r="E66" s="954"/>
      <c r="F66" s="954"/>
      <c r="G66" s="954"/>
      <c r="H66" s="954"/>
      <c r="I66" s="954"/>
      <c r="J66" s="954"/>
      <c r="K66" s="954"/>
      <c r="L66" s="954"/>
      <c r="M66" s="954"/>
      <c r="N66" s="954"/>
      <c r="O66" s="954"/>
      <c r="P66" s="955"/>
      <c r="Q66" s="22"/>
      <c r="R66" s="760"/>
      <c r="S66" s="760"/>
      <c r="T66" s="760"/>
    </row>
    <row r="67" spans="1:20" customFormat="1" ht="11.25" customHeight="1" x14ac:dyDescent="0.25">
      <c r="A67" s="760"/>
      <c r="B67" s="82"/>
      <c r="C67" s="27" t="s">
        <v>410</v>
      </c>
      <c r="D67" s="960">
        <f>(VLOOKUP($F$6,matriz!$E$4:$BB$70,MATCH('CONSULTA INDICADOR'!$C$68,matriz!$E$4:$BB$4,0),0))</f>
        <v>0</v>
      </c>
      <c r="E67" s="960"/>
      <c r="F67" s="21"/>
      <c r="G67" s="21"/>
      <c r="H67" s="21"/>
      <c r="I67" s="21"/>
      <c r="J67" s="21"/>
      <c r="K67" s="21"/>
      <c r="L67" s="21"/>
      <c r="M67" s="21"/>
      <c r="N67" s="21"/>
      <c r="O67" s="21"/>
      <c r="P67" s="21"/>
      <c r="Q67" s="22"/>
      <c r="R67" s="760"/>
      <c r="S67" s="760"/>
      <c r="T67" s="760"/>
    </row>
    <row r="68" spans="1:20" customFormat="1" ht="6.75" hidden="1" customHeight="1" x14ac:dyDescent="0.25">
      <c r="A68" s="760"/>
      <c r="B68" s="82"/>
      <c r="C68" s="126" t="str">
        <f>IF(F52="1er Trimestre","rad1",IF(F52="2do Trimestre","rad2",IF(F52="3er Trimestre","rad3",IF(F52="4to Trimestre","rad4"))))</f>
        <v>rad1</v>
      </c>
      <c r="D68" s="21"/>
      <c r="E68" s="21"/>
      <c r="F68" s="21"/>
      <c r="G68" s="21"/>
      <c r="H68" s="21"/>
      <c r="I68" s="21"/>
      <c r="J68" s="21"/>
      <c r="K68" s="21"/>
      <c r="L68" s="21"/>
      <c r="M68" s="21"/>
      <c r="N68" s="21"/>
      <c r="O68" s="21"/>
      <c r="P68" s="21"/>
      <c r="Q68" s="22"/>
      <c r="R68" s="760"/>
      <c r="S68" s="760"/>
      <c r="T68" s="760"/>
    </row>
    <row r="69" spans="1:20" customFormat="1" ht="11.25" customHeight="1" x14ac:dyDescent="0.25">
      <c r="A69" s="760"/>
      <c r="B69" s="82"/>
      <c r="C69" s="27" t="s">
        <v>681</v>
      </c>
      <c r="D69" s="961" t="str">
        <f>VLOOKUP($F$6,matriz!$E$5:$BE$70,51,0)</f>
        <v>CREACIÓN</v>
      </c>
      <c r="E69" s="961"/>
      <c r="F69" s="961"/>
      <c r="G69" s="961"/>
      <c r="H69" s="961"/>
      <c r="I69" s="961"/>
      <c r="J69" s="961"/>
      <c r="K69" s="961"/>
      <c r="L69" s="961"/>
      <c r="M69" s="961"/>
      <c r="N69" s="961"/>
      <c r="O69" s="961"/>
      <c r="P69" s="961"/>
      <c r="Q69" s="22"/>
      <c r="R69" s="760"/>
      <c r="S69" s="760"/>
      <c r="T69" s="760"/>
    </row>
    <row r="70" spans="1:20" customFormat="1" ht="11.25" customHeight="1" x14ac:dyDescent="0.25">
      <c r="A70" s="760"/>
      <c r="B70" s="82"/>
      <c r="C70" s="27" t="s">
        <v>311</v>
      </c>
      <c r="D70" s="946"/>
      <c r="E70" s="946"/>
      <c r="F70" s="21"/>
      <c r="G70" s="21"/>
      <c r="H70" s="21"/>
      <c r="I70" s="21"/>
      <c r="J70" s="21"/>
      <c r="K70" s="21"/>
      <c r="L70" s="21"/>
      <c r="M70" s="21"/>
      <c r="N70" s="21"/>
      <c r="O70" s="21"/>
      <c r="P70" s="21"/>
      <c r="Q70" s="22"/>
      <c r="R70" s="760"/>
      <c r="S70" s="760"/>
      <c r="T70" s="760"/>
    </row>
    <row r="71" spans="1:20" customFormat="1" ht="11.25" customHeight="1" thickBot="1" x14ac:dyDescent="0.3">
      <c r="A71" s="760"/>
      <c r="B71" s="153"/>
      <c r="C71" s="154"/>
      <c r="D71" s="154"/>
      <c r="E71" s="154"/>
      <c r="F71" s="154"/>
      <c r="G71" s="154"/>
      <c r="H71" s="154"/>
      <c r="I71" s="154"/>
      <c r="J71" s="154"/>
      <c r="K71" s="154"/>
      <c r="L71" s="154"/>
      <c r="M71" s="154"/>
      <c r="N71" s="154"/>
      <c r="O71" s="154"/>
      <c r="P71" s="154"/>
      <c r="Q71" s="160"/>
      <c r="R71" s="760"/>
      <c r="S71" s="760"/>
      <c r="T71" s="760"/>
    </row>
    <row r="72" spans="1:20" customFormat="1" ht="11.25" customHeight="1" x14ac:dyDescent="0.25">
      <c r="A72" s="760"/>
      <c r="B72" s="760"/>
      <c r="C72" s="760"/>
      <c r="D72" s="760"/>
      <c r="E72" s="760"/>
      <c r="F72" s="760"/>
      <c r="G72" s="760"/>
      <c r="H72" s="760"/>
      <c r="I72" s="760"/>
      <c r="J72" s="760"/>
      <c r="K72" s="760"/>
      <c r="L72" s="760"/>
      <c r="M72" s="760"/>
      <c r="N72" s="760"/>
      <c r="O72" s="760"/>
      <c r="P72" s="760"/>
      <c r="Q72" s="760"/>
      <c r="R72" s="760"/>
      <c r="S72" s="760"/>
      <c r="T72" s="760"/>
    </row>
    <row r="73" spans="1:20" customFormat="1" ht="11.25" customHeight="1" x14ac:dyDescent="0.25">
      <c r="A73" s="760"/>
      <c r="B73" s="760"/>
      <c r="C73" s="760"/>
      <c r="D73" s="760"/>
      <c r="E73" s="760"/>
      <c r="F73" s="760"/>
      <c r="G73" s="760"/>
      <c r="H73" s="760"/>
      <c r="I73" s="760"/>
      <c r="J73" s="760"/>
      <c r="K73" s="760"/>
      <c r="L73" s="760"/>
      <c r="M73" s="760"/>
      <c r="N73" s="760"/>
      <c r="O73" s="760"/>
      <c r="P73" s="760"/>
      <c r="Q73" s="760"/>
      <c r="R73" s="760"/>
      <c r="S73" s="760"/>
      <c r="T73" s="760"/>
    </row>
    <row r="74" spans="1:20" customFormat="1" ht="11.25" customHeight="1" x14ac:dyDescent="0.25">
      <c r="A74" s="760"/>
      <c r="B74" s="760"/>
      <c r="C74" s="760"/>
      <c r="D74" s="760"/>
      <c r="E74" s="760"/>
      <c r="F74" s="760"/>
      <c r="G74" s="760"/>
      <c r="H74" s="760"/>
      <c r="I74" s="760"/>
      <c r="J74" s="760"/>
      <c r="K74" s="760"/>
      <c r="L74" s="760"/>
      <c r="M74" s="760"/>
      <c r="N74" s="760"/>
      <c r="O74" s="760"/>
      <c r="P74" s="760"/>
      <c r="Q74" s="760"/>
      <c r="R74" s="760"/>
      <c r="S74" s="760"/>
      <c r="T74" s="760"/>
    </row>
    <row r="75" spans="1:20" customFormat="1" ht="11.25" hidden="1" customHeight="1" x14ac:dyDescent="0.25">
      <c r="A75" s="760"/>
      <c r="B75" s="760"/>
      <c r="C75" s="760"/>
      <c r="D75" s="760"/>
      <c r="E75" s="760"/>
      <c r="F75" s="760"/>
      <c r="G75" s="760"/>
      <c r="H75" s="760"/>
      <c r="I75" s="760"/>
      <c r="J75" s="760"/>
      <c r="K75" s="760"/>
      <c r="L75" s="760"/>
      <c r="M75" s="760"/>
      <c r="N75" s="760"/>
      <c r="O75" s="760"/>
      <c r="P75" s="760"/>
      <c r="Q75" s="760"/>
      <c r="R75" s="760"/>
      <c r="S75" s="760"/>
      <c r="T75" s="760"/>
    </row>
    <row r="76" spans="1:20" customFormat="1" ht="11.25" hidden="1" customHeight="1" x14ac:dyDescent="0.25">
      <c r="A76" s="760"/>
      <c r="B76" s="760"/>
      <c r="C76" s="760"/>
      <c r="D76" s="760"/>
      <c r="E76" s="760"/>
      <c r="F76" s="760"/>
      <c r="G76" s="760"/>
      <c r="H76" s="760"/>
      <c r="I76" s="760"/>
      <c r="J76" s="760"/>
      <c r="K76" s="760"/>
      <c r="L76" s="760"/>
      <c r="M76" s="760"/>
      <c r="N76" s="760"/>
      <c r="O76" s="760"/>
      <c r="P76" s="760"/>
      <c r="Q76" s="760"/>
      <c r="R76" s="760"/>
      <c r="S76" s="760"/>
      <c r="T76" s="760"/>
    </row>
    <row r="77" spans="1:20" customFormat="1" ht="11.25" hidden="1" customHeight="1" x14ac:dyDescent="0.25">
      <c r="A77" s="760"/>
      <c r="B77" s="760"/>
      <c r="C77" s="760"/>
      <c r="D77" s="760"/>
      <c r="E77" s="760"/>
      <c r="F77" s="760"/>
      <c r="G77" s="760"/>
      <c r="H77" s="760"/>
      <c r="I77" s="760"/>
      <c r="J77" s="760"/>
      <c r="K77" s="760"/>
      <c r="L77" s="760"/>
      <c r="M77" s="760"/>
      <c r="N77" s="760"/>
      <c r="O77" s="760"/>
      <c r="P77" s="760"/>
      <c r="Q77" s="760"/>
      <c r="R77" s="760"/>
      <c r="S77" s="760"/>
      <c r="T77" s="760"/>
    </row>
    <row r="78" spans="1:20" customFormat="1" ht="11.25" hidden="1" customHeight="1" x14ac:dyDescent="0.25">
      <c r="A78" s="760"/>
      <c r="B78" s="760"/>
      <c r="C78" s="760"/>
      <c r="D78" s="760"/>
      <c r="E78" s="760"/>
      <c r="F78" s="760"/>
      <c r="G78" s="760"/>
      <c r="H78" s="760"/>
      <c r="I78" s="760"/>
      <c r="J78" s="760"/>
      <c r="K78" s="760"/>
      <c r="L78" s="760"/>
      <c r="M78" s="760"/>
      <c r="N78" s="760"/>
      <c r="O78" s="760"/>
      <c r="P78" s="760"/>
      <c r="Q78" s="760"/>
      <c r="R78" s="760"/>
      <c r="S78" s="760"/>
      <c r="T78" s="760"/>
    </row>
    <row r="79" spans="1:20" customFormat="1" ht="11.25" hidden="1" customHeight="1" x14ac:dyDescent="0.25">
      <c r="A79" s="760"/>
      <c r="B79" s="760"/>
      <c r="C79" s="760"/>
      <c r="D79" s="760"/>
      <c r="E79" s="760"/>
      <c r="F79" s="760"/>
      <c r="G79" s="760"/>
      <c r="H79" s="760"/>
      <c r="I79" s="760"/>
      <c r="J79" s="760"/>
      <c r="K79" s="760"/>
      <c r="L79" s="760"/>
      <c r="M79" s="760"/>
      <c r="N79" s="760"/>
      <c r="O79" s="760"/>
      <c r="P79" s="760"/>
      <c r="Q79" s="760"/>
      <c r="R79" s="760"/>
      <c r="S79" s="760"/>
      <c r="T79" s="760"/>
    </row>
    <row r="80" spans="1:20" customFormat="1" ht="11.25" hidden="1" customHeight="1" x14ac:dyDescent="0.25">
      <c r="A80" s="760"/>
      <c r="B80" s="760"/>
      <c r="C80" s="760"/>
      <c r="D80" s="760"/>
      <c r="E80" s="760"/>
      <c r="F80" s="760"/>
      <c r="G80" s="760"/>
      <c r="H80" s="760"/>
      <c r="I80" s="760"/>
      <c r="J80" s="760"/>
      <c r="K80" s="760"/>
      <c r="L80" s="760"/>
      <c r="M80" s="760"/>
      <c r="N80" s="760"/>
      <c r="O80" s="760"/>
      <c r="P80" s="760"/>
      <c r="Q80" s="760"/>
      <c r="R80" s="760"/>
      <c r="S80" s="760"/>
      <c r="T80" s="760"/>
    </row>
    <row r="81" spans="1:20" customFormat="1" ht="11.25" hidden="1" customHeight="1" x14ac:dyDescent="0.25">
      <c r="A81" s="760"/>
      <c r="B81" s="760"/>
      <c r="C81" s="760"/>
      <c r="D81" s="760"/>
      <c r="E81" s="760"/>
      <c r="F81" s="760"/>
      <c r="G81" s="760"/>
      <c r="H81" s="760"/>
      <c r="I81" s="760"/>
      <c r="J81" s="760"/>
      <c r="K81" s="760"/>
      <c r="L81" s="760"/>
      <c r="M81" s="760"/>
      <c r="N81" s="760"/>
      <c r="O81" s="760"/>
      <c r="P81" s="760"/>
      <c r="Q81" s="760"/>
      <c r="R81" s="760"/>
      <c r="S81" s="760"/>
      <c r="T81" s="760"/>
    </row>
    <row r="82" spans="1:20" customFormat="1" ht="11.25" hidden="1" customHeight="1" x14ac:dyDescent="0.25">
      <c r="A82" s="760"/>
      <c r="B82" s="760"/>
      <c r="C82" s="760"/>
      <c r="D82" s="760"/>
      <c r="E82" s="760"/>
      <c r="F82" s="760"/>
      <c r="G82" s="760"/>
      <c r="H82" s="760"/>
      <c r="I82" s="760"/>
      <c r="J82" s="760"/>
      <c r="K82" s="760"/>
      <c r="L82" s="760"/>
      <c r="M82" s="760"/>
      <c r="N82" s="760"/>
      <c r="O82" s="760"/>
      <c r="P82" s="760"/>
      <c r="Q82" s="760"/>
      <c r="R82" s="760"/>
      <c r="S82" s="760"/>
      <c r="T82" s="760"/>
    </row>
    <row r="83" spans="1:20" customFormat="1" ht="11.25" hidden="1" customHeight="1" x14ac:dyDescent="0.25">
      <c r="A83" s="760"/>
      <c r="B83" s="760"/>
      <c r="C83" s="760"/>
      <c r="D83" s="760"/>
      <c r="E83" s="760"/>
      <c r="F83" s="760"/>
      <c r="G83" s="760"/>
      <c r="H83" s="760"/>
      <c r="I83" s="760"/>
      <c r="J83" s="760"/>
      <c r="K83" s="760"/>
      <c r="L83" s="760"/>
      <c r="M83" s="760"/>
      <c r="N83" s="760"/>
      <c r="O83" s="760"/>
      <c r="P83" s="760"/>
      <c r="Q83" s="760"/>
      <c r="R83" s="760"/>
      <c r="S83" s="760"/>
      <c r="T83" s="760"/>
    </row>
    <row r="84" spans="1:20" customFormat="1" ht="11.25" hidden="1" customHeight="1" x14ac:dyDescent="0.25">
      <c r="A84" s="760"/>
      <c r="B84" s="760"/>
      <c r="C84" s="760"/>
      <c r="D84" s="760"/>
      <c r="E84" s="760"/>
      <c r="F84" s="760"/>
      <c r="G84" s="760"/>
      <c r="H84" s="760"/>
      <c r="I84" s="760"/>
      <c r="J84" s="760"/>
      <c r="K84" s="760"/>
      <c r="L84" s="760"/>
      <c r="M84" s="760"/>
      <c r="N84" s="760"/>
      <c r="O84" s="760"/>
      <c r="P84" s="760"/>
      <c r="Q84" s="760"/>
      <c r="R84" s="760"/>
      <c r="S84" s="760"/>
      <c r="T84" s="760"/>
    </row>
    <row r="85" spans="1:20" customFormat="1" ht="11.25" hidden="1" customHeight="1" x14ac:dyDescent="0.25">
      <c r="A85" s="760"/>
      <c r="B85" s="760"/>
      <c r="C85" s="760"/>
      <c r="D85" s="760"/>
      <c r="E85" s="760"/>
      <c r="F85" s="760"/>
      <c r="G85" s="760"/>
      <c r="H85" s="760"/>
      <c r="I85" s="760"/>
      <c r="J85" s="760"/>
      <c r="K85" s="760"/>
      <c r="L85" s="760"/>
      <c r="M85" s="760"/>
      <c r="N85" s="760"/>
      <c r="O85" s="760"/>
      <c r="P85" s="760"/>
      <c r="Q85" s="760"/>
      <c r="R85" s="760"/>
      <c r="S85" s="760"/>
      <c r="T85" s="760"/>
    </row>
    <row r="86" spans="1:20" customFormat="1" ht="11.25" hidden="1" customHeight="1" x14ac:dyDescent="0.25">
      <c r="A86" s="760"/>
      <c r="B86" s="760"/>
      <c r="C86" s="760"/>
      <c r="D86" s="760"/>
      <c r="E86" s="760"/>
      <c r="F86" s="760"/>
      <c r="G86" s="760"/>
      <c r="H86" s="760"/>
      <c r="I86" s="760"/>
      <c r="J86" s="760"/>
      <c r="K86" s="760"/>
      <c r="L86" s="760"/>
      <c r="M86" s="760"/>
      <c r="N86" s="760"/>
      <c r="O86" s="760"/>
      <c r="P86" s="760"/>
      <c r="Q86" s="760"/>
      <c r="R86" s="760"/>
      <c r="S86" s="760"/>
      <c r="T86" s="760"/>
    </row>
    <row r="87" spans="1:20" customFormat="1" ht="11.25" hidden="1" customHeight="1" x14ac:dyDescent="0.25">
      <c r="A87" s="760"/>
      <c r="B87" s="760"/>
      <c r="C87" s="760"/>
      <c r="D87" s="760"/>
      <c r="E87" s="760"/>
      <c r="F87" s="760"/>
      <c r="G87" s="760"/>
      <c r="H87" s="760"/>
      <c r="I87" s="760"/>
      <c r="J87" s="760"/>
      <c r="K87" s="760"/>
      <c r="L87" s="760"/>
      <c r="M87" s="760"/>
      <c r="N87" s="760"/>
      <c r="O87" s="760"/>
      <c r="P87" s="760"/>
      <c r="Q87" s="760"/>
      <c r="R87" s="760"/>
      <c r="S87" s="760"/>
      <c r="T87" s="760"/>
    </row>
    <row r="88" spans="1:20" customFormat="1" ht="11.25" hidden="1" customHeight="1" x14ac:dyDescent="0.25">
      <c r="A88" s="760"/>
      <c r="B88" s="760"/>
      <c r="C88" s="760"/>
      <c r="D88" s="760"/>
      <c r="E88" s="760"/>
      <c r="F88" s="760"/>
      <c r="G88" s="760"/>
      <c r="H88" s="760"/>
      <c r="I88" s="760"/>
      <c r="J88" s="760"/>
      <c r="K88" s="760"/>
      <c r="L88" s="760"/>
      <c r="M88" s="760"/>
      <c r="N88" s="760"/>
      <c r="O88" s="760"/>
      <c r="P88" s="760"/>
      <c r="Q88" s="760"/>
      <c r="R88" s="760"/>
      <c r="S88" s="760"/>
      <c r="T88" s="760"/>
    </row>
    <row r="89" spans="1:20" customFormat="1" ht="11.25" hidden="1" customHeight="1" x14ac:dyDescent="0.25">
      <c r="A89" s="760"/>
      <c r="B89" s="760"/>
      <c r="C89" s="760"/>
      <c r="D89" s="760"/>
      <c r="E89" s="760"/>
      <c r="F89" s="760"/>
      <c r="G89" s="760"/>
      <c r="H89" s="760"/>
      <c r="I89" s="760"/>
      <c r="J89" s="760"/>
      <c r="K89" s="760"/>
      <c r="L89" s="760"/>
      <c r="M89" s="760"/>
      <c r="N89" s="760"/>
      <c r="O89" s="760"/>
      <c r="P89" s="760"/>
      <c r="Q89" s="760"/>
      <c r="R89" s="760"/>
      <c r="S89" s="760"/>
      <c r="T89" s="760"/>
    </row>
    <row r="90" spans="1:20" customFormat="1" ht="11.25" hidden="1" customHeight="1" x14ac:dyDescent="0.25">
      <c r="A90" s="760"/>
      <c r="B90" s="760"/>
      <c r="C90" s="760"/>
      <c r="D90" s="760"/>
      <c r="E90" s="760"/>
      <c r="F90" s="760"/>
      <c r="G90" s="760"/>
      <c r="H90" s="760"/>
      <c r="I90" s="760"/>
      <c r="J90" s="760"/>
      <c r="K90" s="760"/>
      <c r="L90" s="760"/>
      <c r="M90" s="760"/>
      <c r="N90" s="760"/>
      <c r="O90" s="760"/>
      <c r="P90" s="760"/>
      <c r="Q90" s="760"/>
      <c r="R90" s="760"/>
      <c r="S90" s="760"/>
      <c r="T90" s="760"/>
    </row>
    <row r="91" spans="1:20" customFormat="1" ht="11.25" hidden="1" customHeight="1" x14ac:dyDescent="0.25">
      <c r="A91" s="760"/>
      <c r="B91" s="760"/>
      <c r="C91" s="760"/>
      <c r="D91" s="760"/>
      <c r="E91" s="760"/>
      <c r="F91" s="760"/>
      <c r="G91" s="760"/>
      <c r="H91" s="760"/>
      <c r="I91" s="760"/>
      <c r="J91" s="760"/>
      <c r="K91" s="760"/>
      <c r="L91" s="760"/>
      <c r="M91" s="760"/>
      <c r="N91" s="760"/>
      <c r="O91" s="760"/>
      <c r="P91" s="760"/>
      <c r="Q91" s="760"/>
      <c r="R91" s="760"/>
      <c r="S91" s="760"/>
      <c r="T91" s="760"/>
    </row>
    <row r="92" spans="1:20" customFormat="1" ht="11.25" hidden="1" customHeight="1" x14ac:dyDescent="0.25">
      <c r="A92" s="760"/>
      <c r="B92" s="760"/>
      <c r="C92" s="760"/>
      <c r="D92" s="760"/>
      <c r="E92" s="760"/>
      <c r="F92" s="760"/>
      <c r="G92" s="760"/>
      <c r="H92" s="760"/>
      <c r="I92" s="760"/>
      <c r="J92" s="760"/>
      <c r="K92" s="760"/>
      <c r="L92" s="760"/>
      <c r="M92" s="760"/>
      <c r="N92" s="760"/>
      <c r="O92" s="760"/>
      <c r="P92" s="760"/>
      <c r="Q92" s="760"/>
      <c r="R92" s="760"/>
      <c r="S92" s="760"/>
      <c r="T92" s="760"/>
    </row>
    <row r="93" spans="1:20" customFormat="1" ht="11.25" hidden="1" customHeight="1" x14ac:dyDescent="0.25">
      <c r="A93" s="760"/>
      <c r="B93" s="760"/>
      <c r="C93" s="760"/>
      <c r="D93" s="760"/>
      <c r="E93" s="760"/>
      <c r="F93" s="760"/>
      <c r="G93" s="760"/>
      <c r="H93" s="760"/>
      <c r="I93" s="760"/>
      <c r="J93" s="760"/>
      <c r="K93" s="760"/>
      <c r="L93" s="760"/>
      <c r="M93" s="760"/>
      <c r="N93" s="760"/>
      <c r="O93" s="760"/>
      <c r="P93" s="760"/>
      <c r="Q93" s="760"/>
      <c r="R93" s="760"/>
      <c r="S93" s="760"/>
      <c r="T93" s="760"/>
    </row>
    <row r="94" spans="1:20" customFormat="1" ht="11.25" hidden="1" customHeight="1" x14ac:dyDescent="0.25">
      <c r="A94" s="760"/>
      <c r="B94" s="760"/>
      <c r="C94" s="760"/>
      <c r="D94" s="760"/>
      <c r="E94" s="760"/>
      <c r="F94" s="760"/>
      <c r="G94" s="760"/>
      <c r="H94" s="760"/>
      <c r="I94" s="760"/>
      <c r="J94" s="760"/>
      <c r="K94" s="760"/>
      <c r="L94" s="760"/>
      <c r="M94" s="760"/>
      <c r="N94" s="760"/>
      <c r="O94" s="760"/>
      <c r="P94" s="760"/>
      <c r="Q94" s="760"/>
      <c r="R94" s="760"/>
      <c r="S94" s="760"/>
      <c r="T94" s="760"/>
    </row>
    <row r="95" spans="1:20" customFormat="1" ht="11.25" hidden="1" customHeight="1" x14ac:dyDescent="0.25">
      <c r="A95" s="760"/>
      <c r="B95" s="760"/>
      <c r="C95" s="760"/>
      <c r="D95" s="760"/>
      <c r="E95" s="760"/>
      <c r="F95" s="760"/>
      <c r="G95" s="760"/>
      <c r="H95" s="760"/>
      <c r="I95" s="760"/>
      <c r="J95" s="760"/>
      <c r="K95" s="760"/>
      <c r="L95" s="760"/>
      <c r="M95" s="760"/>
      <c r="N95" s="760"/>
      <c r="O95" s="760"/>
      <c r="P95" s="760"/>
      <c r="Q95" s="760"/>
      <c r="R95" s="760"/>
      <c r="S95" s="760"/>
      <c r="T95" s="760"/>
    </row>
    <row r="96" spans="1:20" customFormat="1" ht="11.25" hidden="1" customHeight="1" x14ac:dyDescent="0.25">
      <c r="A96" s="760"/>
      <c r="B96" s="760"/>
      <c r="C96" s="760"/>
      <c r="D96" s="760"/>
      <c r="E96" s="760"/>
      <c r="F96" s="760"/>
      <c r="G96" s="760"/>
      <c r="H96" s="760"/>
      <c r="I96" s="760"/>
      <c r="J96" s="760"/>
      <c r="K96" s="760"/>
      <c r="L96" s="760"/>
      <c r="M96" s="760"/>
      <c r="N96" s="760"/>
      <c r="O96" s="760"/>
      <c r="P96" s="760"/>
      <c r="Q96" s="760"/>
      <c r="R96" s="760"/>
      <c r="S96" s="760"/>
      <c r="T96" s="760"/>
    </row>
    <row r="97" spans="1:20" customFormat="1" ht="11.25" hidden="1" customHeight="1" x14ac:dyDescent="0.25">
      <c r="A97" s="760"/>
      <c r="B97" s="760"/>
      <c r="C97" s="760"/>
      <c r="D97" s="760"/>
      <c r="E97" s="760"/>
      <c r="F97" s="760"/>
      <c r="G97" s="760"/>
      <c r="H97" s="760"/>
      <c r="I97" s="760"/>
      <c r="J97" s="760"/>
      <c r="K97" s="760"/>
      <c r="L97" s="760"/>
      <c r="M97" s="760"/>
      <c r="N97" s="760"/>
      <c r="O97" s="760"/>
      <c r="P97" s="760"/>
      <c r="Q97" s="760"/>
      <c r="R97" s="760"/>
      <c r="S97" s="760"/>
      <c r="T97" s="760"/>
    </row>
    <row r="98" spans="1:20" customFormat="1" ht="11.25" hidden="1" customHeight="1" x14ac:dyDescent="0.25">
      <c r="A98" s="760"/>
      <c r="B98" s="760"/>
      <c r="C98" s="760"/>
      <c r="D98" s="760"/>
      <c r="E98" s="760"/>
      <c r="F98" s="760"/>
      <c r="G98" s="760"/>
      <c r="H98" s="760"/>
      <c r="I98" s="760"/>
      <c r="J98" s="760"/>
      <c r="K98" s="760"/>
      <c r="L98" s="760"/>
      <c r="M98" s="760"/>
      <c r="N98" s="760"/>
      <c r="O98" s="760"/>
      <c r="P98" s="760"/>
      <c r="Q98" s="760"/>
      <c r="R98" s="760"/>
      <c r="S98" s="760"/>
      <c r="T98" s="760"/>
    </row>
    <row r="99" spans="1:20" customFormat="1" ht="11.25" hidden="1" customHeight="1" x14ac:dyDescent="0.25">
      <c r="A99" s="760"/>
      <c r="B99" s="760"/>
      <c r="C99" s="760"/>
      <c r="D99" s="760"/>
      <c r="E99" s="760"/>
      <c r="F99" s="760"/>
      <c r="G99" s="760"/>
      <c r="H99" s="760"/>
      <c r="I99" s="760"/>
      <c r="J99" s="760"/>
      <c r="K99" s="760"/>
      <c r="L99" s="760"/>
      <c r="M99" s="760"/>
      <c r="N99" s="760"/>
      <c r="O99" s="760"/>
      <c r="P99" s="760"/>
      <c r="Q99" s="760"/>
      <c r="R99" s="760"/>
      <c r="S99" s="760"/>
      <c r="T99" s="760"/>
    </row>
    <row r="100" spans="1:20" customFormat="1" ht="11.25" hidden="1" customHeight="1" x14ac:dyDescent="0.25">
      <c r="A100" s="760"/>
      <c r="B100" s="760"/>
      <c r="C100" s="760"/>
      <c r="D100" s="760"/>
      <c r="E100" s="760"/>
      <c r="F100" s="760"/>
      <c r="G100" s="760"/>
      <c r="H100" s="760"/>
      <c r="I100" s="760"/>
      <c r="J100" s="760"/>
      <c r="K100" s="760"/>
      <c r="L100" s="760"/>
      <c r="M100" s="760"/>
      <c r="N100" s="760"/>
      <c r="O100" s="760"/>
      <c r="P100" s="760"/>
      <c r="Q100" s="760"/>
      <c r="R100" s="760"/>
      <c r="S100" s="760"/>
      <c r="T100" s="760"/>
    </row>
  </sheetData>
  <dataConsolidate/>
  <customSheetViews>
    <customSheetView guid="{7FB50B2F-45DA-4DA3-BDA5-580E793170E4}" scale="145" showGridLines="0" showRowCol="0" zeroValues="0">
      <pane ySplit="8" topLeftCell="A9" activePane="bottomLeft" state="frozen"/>
      <selection pane="bottomLeft" sqref="A1:P1"/>
    </customSheetView>
  </customSheetViews>
  <mergeCells count="49">
    <mergeCell ref="D70:E70"/>
    <mergeCell ref="C53:P66"/>
    <mergeCell ref="C52:D52"/>
    <mergeCell ref="F25:G25"/>
    <mergeCell ref="K28:L28"/>
    <mergeCell ref="K29:L29"/>
    <mergeCell ref="K26:L26"/>
    <mergeCell ref="K27:L27"/>
    <mergeCell ref="F52:H52"/>
    <mergeCell ref="D67:E67"/>
    <mergeCell ref="D69:P69"/>
    <mergeCell ref="B1:P1"/>
    <mergeCell ref="C10:E10"/>
    <mergeCell ref="J14:L15"/>
    <mergeCell ref="M14:N15"/>
    <mergeCell ref="O14:P15"/>
    <mergeCell ref="F10:P10"/>
    <mergeCell ref="C12:E12"/>
    <mergeCell ref="C13:P13"/>
    <mergeCell ref="C11:E11"/>
    <mergeCell ref="F11:P11"/>
    <mergeCell ref="F12:P12"/>
    <mergeCell ref="C14:E15"/>
    <mergeCell ref="C4:P4"/>
    <mergeCell ref="C6:E6"/>
    <mergeCell ref="C8:E8"/>
    <mergeCell ref="F8:P8"/>
    <mergeCell ref="D23:E23"/>
    <mergeCell ref="F14:H15"/>
    <mergeCell ref="I14:I15"/>
    <mergeCell ref="O23:P23"/>
    <mergeCell ref="N20:P20"/>
    <mergeCell ref="G21:J21"/>
    <mergeCell ref="K21:M21"/>
    <mergeCell ref="N21:P21"/>
    <mergeCell ref="C20:D21"/>
    <mergeCell ref="E20:F21"/>
    <mergeCell ref="G20:J20"/>
    <mergeCell ref="K20:M20"/>
    <mergeCell ref="G19:J19"/>
    <mergeCell ref="H23:J23"/>
    <mergeCell ref="K19:M19"/>
    <mergeCell ref="C19:D19"/>
    <mergeCell ref="C16:E16"/>
    <mergeCell ref="F6:P6"/>
    <mergeCell ref="C18:P18"/>
    <mergeCell ref="N19:P19"/>
    <mergeCell ref="F16:P16"/>
    <mergeCell ref="E19:F19"/>
  </mergeCells>
  <dataValidations xWindow="415" yWindow="406" count="12">
    <dataValidation allowBlank="1" showInputMessage="1" showErrorMessage="1" promptTitle="META" prompt="Es el valor que se espera alcance el indicador." sqref="D26:D28"/>
    <dataValidation allowBlank="1" showInputMessage="1" showErrorMessage="1" promptTitle="NOMBRE DEL INDICADOR" prompt="Nombre que identifica al indicador." sqref="C6:E7 C9:E9 C11:E11"/>
    <dataValidation allowBlank="1" showInputMessage="1" showErrorMessage="1" promptTitle="FUENTE DE INFORMACION LINEA BASE" prompt="Indique la fuente de origen de la línea base (histórico registrado)" sqref="D29"/>
    <dataValidation allowBlank="1" showInputMessage="1" showErrorMessage="1" promptTitle="VARIABLES" prompt="Coloque las variables definidas en la sección formula del indicador" sqref="K25"/>
    <dataValidation allowBlank="1" showInputMessage="1" showErrorMessage="1" promptTitle="FUENTE DE INFORMACION" prompt="Señala la(s) fuente(s) de las cuales se obtiene la información para el cálculo del indicador. Por ejemplo: Sistemas de información,_x000a_resultados encuestas del cliente externo, interno, verificación del servicio y control de visitantes." sqref="N19:P19"/>
    <dataValidation allowBlank="1" showInputMessage="1" showErrorMessage="1" promptTitle="EXPLICACION DE LA VARIABLE" prompt="Opcional si la variable requiere explicación o idefinición_x000a_" sqref="K19:M19"/>
    <dataValidation allowBlank="1" showInputMessage="1" showErrorMessage="1" promptTitle="NOMBRE VARIABLE" prompt="Nombre de las variables a utilizar, puede ser una sola_x000a_variable o dos dependiendo del indicador" sqref="G19:J19"/>
    <dataValidation allowBlank="1" showInputMessage="1" showErrorMessage="1" promptTitle="UNIDAD DE MEDIDA" prompt="Magnitud referencia para la medición. Ejemplo: Porcentaje, Número de asesorías." sqref="E19:F19"/>
    <dataValidation allowBlank="1" showInputMessage="1" showErrorMessage="1" promptTitle="FORMULA DEL INDICADOR" prompt="Fórmula matemática utilizada para el cálculo del indicador._x000a_" sqref="C19:D19"/>
    <dataValidation allowBlank="1" showInputMessage="1" showErrorMessage="1" promptTitle="PRODUCTO/SERVICIO" prompt="Identifica el nombre del producto o servicio." sqref="C12:E12 C14"/>
    <dataValidation allowBlank="1" showInputMessage="1" showErrorMessage="1" promptTitle="PROCESO" prompt="Identifica el nombre del proceso al cual pertenece el indicador." sqref="C8:E8 C10:E10"/>
    <dataValidation type="list" allowBlank="1" showInputMessage="1" showErrorMessage="1" sqref="F52">
      <formula1>"1er Trimestre,2do Trimestre, 3er Trimestre, 4to Trimestre"</formula1>
    </dataValidation>
  </dataValidations>
  <printOptions horizontalCentered="1"/>
  <pageMargins left="0.62992125984251968" right="0.23622047244094491" top="0.59055118110236227" bottom="0.51181102362204722" header="0.31496062992125984" footer="0.31496062992125984"/>
  <pageSetup scale="68" orientation="portrait" r:id="rId1"/>
  <drawing r:id="rId2"/>
  <legacyDrawingHF r:id="rId3"/>
  <extLst>
    <ext xmlns:x14="http://schemas.microsoft.com/office/spreadsheetml/2009/9/main" uri="{CCE6A557-97BC-4b89-ADB6-D9C93CAAB3DF}">
      <x14:dataValidations xmlns:xm="http://schemas.microsoft.com/office/excel/2006/main" xWindow="415" yWindow="406" count="1">
        <x14:dataValidation type="list" allowBlank="1" showInputMessage="1" showErrorMessage="1" promptTitle="SELECCIONE EL INDICADOR">
          <x14:formula1>
            <xm:f>matriz!$E$5:$E$70</xm:f>
          </x14:formula1>
          <xm:sqref>F6:P6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0" tint="-0.14999847407452621"/>
    <pageSetUpPr fitToPage="1"/>
  </sheetPr>
  <dimension ref="A1:W95"/>
  <sheetViews>
    <sheetView showGridLines="0" showZeros="0" showWhiteSpace="0" zoomScale="160" zoomScaleNormal="160" workbookViewId="0">
      <pane ySplit="8" topLeftCell="A9" activePane="bottomLeft" state="frozen"/>
      <selection activeCell="O34" sqref="O34"/>
      <selection pane="bottomLeft"/>
    </sheetView>
  </sheetViews>
  <sheetFormatPr baseColWidth="10" defaultColWidth="11.42578125" defaultRowHeight="0" customHeight="1" zeroHeight="1" x14ac:dyDescent="0.25"/>
  <cols>
    <col min="1" max="4" width="11.42578125" customWidth="1"/>
    <col min="5" max="5" width="2.42578125" customWidth="1"/>
    <col min="6" max="6" width="9.42578125" customWidth="1"/>
    <col min="7" max="7" width="7.28515625" customWidth="1"/>
    <col min="8" max="8" width="12.7109375" customWidth="1"/>
    <col min="9" max="9" width="6.28515625" customWidth="1"/>
    <col min="10" max="10" width="4.5703125" customWidth="1"/>
    <col min="11" max="11" width="5.5703125" customWidth="1"/>
    <col min="12" max="12" width="8" customWidth="1"/>
    <col min="13" max="13" width="4.85546875" customWidth="1"/>
    <col min="14" max="14" width="7.7109375" customWidth="1"/>
    <col min="15" max="15" width="6.7109375" customWidth="1"/>
    <col min="16" max="16" width="10.5703125" customWidth="1"/>
    <col min="17" max="17" width="8.85546875" customWidth="1"/>
    <col min="18" max="18" width="8.7109375" customWidth="1"/>
    <col min="19" max="19" width="8.42578125" customWidth="1"/>
    <col min="20" max="20" width="3" customWidth="1"/>
    <col min="21" max="21" width="12.85546875" customWidth="1"/>
    <col min="22" max="22" width="12" customWidth="1"/>
    <col min="23" max="23" width="8.42578125" customWidth="1"/>
  </cols>
  <sheetData>
    <row r="1" spans="1:23" s="1" customFormat="1" ht="15" x14ac:dyDescent="0.25">
      <c r="A1" s="759"/>
      <c r="B1" s="759"/>
      <c r="C1" s="759"/>
      <c r="D1" s="759"/>
      <c r="E1" s="857" t="s">
        <v>0</v>
      </c>
      <c r="F1" s="857"/>
      <c r="G1" s="857"/>
      <c r="H1" s="857"/>
      <c r="I1" s="857"/>
      <c r="J1" s="857"/>
      <c r="K1" s="857"/>
      <c r="L1" s="857"/>
      <c r="M1" s="857"/>
      <c r="N1" s="857"/>
      <c r="O1" s="857"/>
      <c r="P1" s="857"/>
      <c r="Q1" s="857"/>
      <c r="R1" s="857"/>
      <c r="S1" s="857"/>
      <c r="T1" s="857"/>
      <c r="U1" s="759"/>
      <c r="V1" s="759"/>
      <c r="W1" s="759"/>
    </row>
    <row r="2" spans="1:23" s="1" customFormat="1" ht="11.25" x14ac:dyDescent="0.2">
      <c r="A2" s="759"/>
      <c r="B2" s="759"/>
      <c r="C2" s="759"/>
      <c r="D2" s="759"/>
      <c r="E2" s="858"/>
      <c r="F2" s="858"/>
      <c r="G2" s="858"/>
      <c r="H2" s="858"/>
      <c r="I2" s="858"/>
      <c r="J2" s="858"/>
      <c r="K2" s="858"/>
      <c r="L2" s="858"/>
      <c r="M2" s="858"/>
      <c r="N2" s="858"/>
      <c r="O2" s="858"/>
      <c r="P2" s="858"/>
      <c r="Q2" s="858"/>
      <c r="R2" s="858"/>
      <c r="S2" s="858"/>
      <c r="T2" s="858"/>
      <c r="U2" s="759"/>
      <c r="V2" s="759"/>
      <c r="W2" s="759"/>
    </row>
    <row r="3" spans="1:23" s="1" customFormat="1" ht="15" customHeight="1" x14ac:dyDescent="0.2">
      <c r="A3" s="759"/>
      <c r="B3" s="759"/>
      <c r="C3" s="759"/>
      <c r="D3" s="759"/>
      <c r="E3" s="2"/>
      <c r="F3" s="2"/>
      <c r="G3" s="2"/>
      <c r="H3" s="2"/>
      <c r="I3" s="2"/>
      <c r="J3" s="2"/>
      <c r="K3" s="2"/>
      <c r="L3" s="2"/>
      <c r="M3" s="2"/>
      <c r="N3" s="2"/>
      <c r="O3" s="2"/>
      <c r="P3" s="2"/>
      <c r="Q3" s="2"/>
      <c r="R3" s="2"/>
      <c r="S3" s="2"/>
      <c r="T3" s="2"/>
      <c r="U3" s="759"/>
      <c r="V3" s="759"/>
      <c r="W3" s="759"/>
    </row>
    <row r="4" spans="1:23" s="1" customFormat="1" ht="28.5" thickBot="1" x14ac:dyDescent="0.25">
      <c r="A4" s="759"/>
      <c r="B4" s="759"/>
      <c r="C4" s="759"/>
      <c r="D4" s="759"/>
      <c r="E4" s="3"/>
      <c r="F4" s="945" t="s">
        <v>356</v>
      </c>
      <c r="G4" s="945"/>
      <c r="H4" s="945"/>
      <c r="I4" s="945"/>
      <c r="J4" s="945"/>
      <c r="K4" s="945"/>
      <c r="L4" s="945"/>
      <c r="M4" s="945"/>
      <c r="N4" s="945"/>
      <c r="O4" s="945"/>
      <c r="P4" s="945"/>
      <c r="Q4" s="945"/>
      <c r="R4" s="945"/>
      <c r="S4" s="945"/>
      <c r="T4" s="3"/>
      <c r="U4" s="759"/>
      <c r="V4" s="759"/>
      <c r="W4" s="759"/>
    </row>
    <row r="5" spans="1:23" ht="9" customHeight="1" x14ac:dyDescent="0.25">
      <c r="A5" s="760"/>
      <c r="B5" s="760"/>
      <c r="C5" s="760"/>
      <c r="D5" s="760"/>
      <c r="E5" s="20"/>
      <c r="F5" s="29"/>
      <c r="G5" s="29"/>
      <c r="H5" s="29"/>
      <c r="I5" s="29"/>
      <c r="J5" s="29"/>
      <c r="K5" s="29"/>
      <c r="L5" s="29"/>
      <c r="M5" s="29"/>
      <c r="N5" s="29"/>
      <c r="O5" s="29"/>
      <c r="P5" s="29"/>
      <c r="Q5" s="29"/>
      <c r="R5" s="29"/>
      <c r="S5" s="29"/>
      <c r="T5" s="29"/>
      <c r="U5" s="760"/>
      <c r="V5" s="760"/>
      <c r="W5" s="760"/>
    </row>
    <row r="6" spans="1:23" s="1" customFormat="1" ht="24.75" customHeight="1" x14ac:dyDescent="0.2">
      <c r="A6" s="759"/>
      <c r="B6" s="759"/>
      <c r="C6" s="759"/>
      <c r="D6" s="759"/>
      <c r="E6" s="21"/>
      <c r="F6" s="966" t="s">
        <v>2</v>
      </c>
      <c r="G6" s="966"/>
      <c r="H6" s="967"/>
      <c r="I6" s="969" t="s">
        <v>103</v>
      </c>
      <c r="J6" s="970"/>
      <c r="K6" s="970"/>
      <c r="L6" s="970"/>
      <c r="M6" s="970"/>
      <c r="N6" s="970"/>
      <c r="O6" s="970"/>
      <c r="P6" s="970"/>
      <c r="Q6" s="970"/>
      <c r="R6" s="970"/>
      <c r="S6" s="971"/>
      <c r="T6" s="21"/>
      <c r="U6" s="759"/>
      <c r="V6" s="759"/>
      <c r="W6" s="759"/>
    </row>
    <row r="7" spans="1:23" s="4" customFormat="1" ht="2.25" customHeight="1" x14ac:dyDescent="0.2">
      <c r="A7" s="761"/>
      <c r="B7" s="761"/>
      <c r="C7" s="761"/>
      <c r="D7" s="761"/>
      <c r="E7" s="21"/>
      <c r="F7" s="740"/>
      <c r="G7" s="756"/>
      <c r="H7" s="756"/>
      <c r="I7" s="126"/>
      <c r="J7" s="126"/>
      <c r="K7" s="126"/>
      <c r="L7" s="126"/>
      <c r="M7" s="126"/>
      <c r="N7" s="126"/>
      <c r="O7" s="126"/>
      <c r="P7" s="126"/>
      <c r="Q7" s="126"/>
      <c r="R7" s="126"/>
      <c r="S7" s="126"/>
      <c r="T7" s="21"/>
      <c r="U7" s="761"/>
      <c r="V7" s="761"/>
      <c r="W7" s="761"/>
    </row>
    <row r="8" spans="1:23" s="1" customFormat="1" ht="20.25" customHeight="1" x14ac:dyDescent="0.2">
      <c r="A8" s="759"/>
      <c r="B8" s="759"/>
      <c r="C8" s="759"/>
      <c r="D8" s="759"/>
      <c r="E8" s="21"/>
      <c r="F8" s="966" t="s">
        <v>1</v>
      </c>
      <c r="G8" s="966"/>
      <c r="H8" s="967"/>
      <c r="I8" s="968" t="s">
        <v>415</v>
      </c>
      <c r="J8" s="968"/>
      <c r="K8" s="968"/>
      <c r="L8" s="968"/>
      <c r="M8" s="968"/>
      <c r="N8" s="968"/>
      <c r="O8" s="968"/>
      <c r="P8" s="968"/>
      <c r="Q8" s="968"/>
      <c r="R8" s="968"/>
      <c r="S8" s="968"/>
      <c r="T8" s="21"/>
      <c r="U8" s="759"/>
      <c r="V8" s="759"/>
      <c r="W8" s="759"/>
    </row>
    <row r="9" spans="1:23" s="4" customFormat="1" ht="2.25" customHeight="1" x14ac:dyDescent="0.2">
      <c r="A9" s="761"/>
      <c r="B9" s="761"/>
      <c r="C9" s="761"/>
      <c r="D9" s="761"/>
      <c r="E9" s="21"/>
      <c r="F9" s="740"/>
      <c r="G9" s="756"/>
      <c r="H9" s="756"/>
      <c r="I9" s="126"/>
      <c r="J9" s="126"/>
      <c r="K9" s="126"/>
      <c r="L9" s="126"/>
      <c r="M9" s="126"/>
      <c r="N9" s="126"/>
      <c r="O9" s="126"/>
      <c r="P9" s="126"/>
      <c r="Q9" s="126"/>
      <c r="R9" s="126"/>
      <c r="S9" s="126"/>
      <c r="T9" s="22"/>
      <c r="U9" s="761"/>
      <c r="V9" s="761"/>
      <c r="W9" s="761"/>
    </row>
    <row r="10" spans="1:23" s="1" customFormat="1" ht="15.75" customHeight="1" x14ac:dyDescent="0.2">
      <c r="A10" s="759"/>
      <c r="B10" s="759"/>
      <c r="C10" s="759"/>
      <c r="D10" s="759"/>
      <c r="E10" s="21"/>
      <c r="F10" s="966" t="s">
        <v>3</v>
      </c>
      <c r="G10" s="966"/>
      <c r="H10" s="967"/>
      <c r="I10" s="972" t="str">
        <f>VLOOKUP($I$8,matriz!$E$5:$AX$70,3,0)</f>
        <v>GESTIÓN JUDICIAL Y EXTRAJUDICIAL DEL DISTRITO</v>
      </c>
      <c r="J10" s="972"/>
      <c r="K10" s="972"/>
      <c r="L10" s="972"/>
      <c r="M10" s="972"/>
      <c r="N10" s="972"/>
      <c r="O10" s="972"/>
      <c r="P10" s="972"/>
      <c r="Q10" s="972"/>
      <c r="R10" s="972"/>
      <c r="S10" s="972"/>
      <c r="T10" s="21"/>
      <c r="U10" s="759"/>
      <c r="V10" s="759"/>
      <c r="W10" s="759"/>
    </row>
    <row r="11" spans="1:23" s="4" customFormat="1" ht="2.25" customHeight="1" x14ac:dyDescent="0.2">
      <c r="A11" s="761"/>
      <c r="B11" s="761"/>
      <c r="C11" s="761"/>
      <c r="D11" s="761"/>
      <c r="E11" s="21"/>
      <c r="F11" s="966"/>
      <c r="G11" s="966"/>
      <c r="H11" s="967"/>
      <c r="I11" s="973"/>
      <c r="J11" s="974"/>
      <c r="K11" s="974"/>
      <c r="L11" s="974"/>
      <c r="M11" s="974"/>
      <c r="N11" s="974"/>
      <c r="O11" s="974"/>
      <c r="P11" s="974"/>
      <c r="Q11" s="974"/>
      <c r="R11" s="974"/>
      <c r="S11" s="975"/>
      <c r="T11" s="21"/>
      <c r="U11" s="761"/>
      <c r="V11" s="761"/>
      <c r="W11" s="761"/>
    </row>
    <row r="12" spans="1:23" s="1" customFormat="1" ht="15.75" customHeight="1" x14ac:dyDescent="0.2">
      <c r="A12" s="759"/>
      <c r="B12" s="759"/>
      <c r="C12" s="759"/>
      <c r="D12" s="759"/>
      <c r="E12" s="21"/>
      <c r="F12" s="966" t="s">
        <v>4</v>
      </c>
      <c r="G12" s="966"/>
      <c r="H12" s="967"/>
      <c r="I12" s="972" t="str">
        <f>VLOOKUP($I$8,matriz!$E$5:$AX$70,2,0)</f>
        <v>POSICIONAMIENTO COMO ENTE RECTOR</v>
      </c>
      <c r="J12" s="972"/>
      <c r="K12" s="972"/>
      <c r="L12" s="972"/>
      <c r="M12" s="972"/>
      <c r="N12" s="972"/>
      <c r="O12" s="972"/>
      <c r="P12" s="972"/>
      <c r="Q12" s="972"/>
      <c r="R12" s="972"/>
      <c r="S12" s="972"/>
      <c r="T12" s="21"/>
      <c r="U12" s="759"/>
      <c r="V12" s="759"/>
      <c r="W12" s="759"/>
    </row>
    <row r="13" spans="1:23" s="1" customFormat="1" ht="2.25" customHeight="1" x14ac:dyDescent="0.2">
      <c r="A13" s="759"/>
      <c r="B13" s="759"/>
      <c r="C13" s="759"/>
      <c r="D13" s="759"/>
      <c r="E13" s="21"/>
      <c r="F13" s="976"/>
      <c r="G13" s="976"/>
      <c r="H13" s="976"/>
      <c r="I13" s="976"/>
      <c r="J13" s="976"/>
      <c r="K13" s="976"/>
      <c r="L13" s="976"/>
      <c r="M13" s="976"/>
      <c r="N13" s="976"/>
      <c r="O13" s="976"/>
      <c r="P13" s="976"/>
      <c r="Q13" s="976"/>
      <c r="R13" s="976"/>
      <c r="S13" s="976"/>
      <c r="T13" s="21"/>
      <c r="U13" s="759"/>
      <c r="V13" s="759"/>
      <c r="W13" s="759"/>
    </row>
    <row r="14" spans="1:23" s="1" customFormat="1" ht="18" customHeight="1" x14ac:dyDescent="0.2">
      <c r="A14" s="759"/>
      <c r="B14" s="759"/>
      <c r="C14" s="759"/>
      <c r="D14" s="759"/>
      <c r="E14" s="21"/>
      <c r="F14" s="977" t="s">
        <v>5</v>
      </c>
      <c r="G14" s="978"/>
      <c r="H14" s="978"/>
      <c r="I14" s="757"/>
      <c r="J14" s="754" t="str">
        <f>VLOOKUP($I$8,matriz!$E$5:$AX$70,5,0)</f>
        <v>PLAN DE GESTIÓN</v>
      </c>
      <c r="K14" s="754"/>
      <c r="L14" s="754"/>
      <c r="M14" s="754"/>
      <c r="N14" s="754"/>
      <c r="O14" s="754"/>
      <c r="P14" s="754">
        <f>VLOOKUP($I$8,matriz!$E$5:$AX$70,7,0)</f>
        <v>0</v>
      </c>
      <c r="Q14" s="754"/>
      <c r="R14" s="754"/>
      <c r="S14" s="755"/>
      <c r="T14" s="21"/>
      <c r="U14" s="759"/>
      <c r="V14" s="759"/>
      <c r="W14" s="759"/>
    </row>
    <row r="15" spans="1:23" s="1" customFormat="1" ht="18" customHeight="1" x14ac:dyDescent="0.2">
      <c r="A15" s="759"/>
      <c r="B15" s="759"/>
      <c r="C15" s="759"/>
      <c r="D15" s="759"/>
      <c r="E15" s="21"/>
      <c r="F15" s="979"/>
      <c r="G15" s="980"/>
      <c r="H15" s="980"/>
      <c r="I15" s="758"/>
      <c r="J15" s="434">
        <f>VLOOKUP($I$8,matriz!$E$5:$AX$70,6,0)</f>
        <v>0</v>
      </c>
      <c r="K15" s="434"/>
      <c r="L15" s="434"/>
      <c r="M15" s="434"/>
      <c r="N15" s="434"/>
      <c r="O15" s="434"/>
      <c r="P15" s="434">
        <f>VLOOKUP($I$8,matriz!$E$5:$AX$70,8,0)</f>
        <v>0</v>
      </c>
      <c r="Q15" s="434"/>
      <c r="R15" s="434"/>
      <c r="S15" s="435"/>
      <c r="T15" s="21"/>
      <c r="U15" s="759"/>
      <c r="V15" s="759"/>
      <c r="W15" s="759"/>
    </row>
    <row r="16" spans="1:23" s="1" customFormat="1" ht="8.25" customHeight="1" thickBot="1" x14ac:dyDescent="0.25">
      <c r="A16" s="759"/>
      <c r="B16" s="759"/>
      <c r="C16" s="759"/>
      <c r="D16" s="759"/>
      <c r="E16" s="21"/>
      <c r="F16" s="870"/>
      <c r="G16" s="870"/>
      <c r="H16" s="870"/>
      <c r="I16" s="870"/>
      <c r="J16" s="870"/>
      <c r="K16" s="870"/>
      <c r="L16" s="870"/>
      <c r="M16" s="870"/>
      <c r="N16" s="870"/>
      <c r="O16" s="870"/>
      <c r="P16" s="870"/>
      <c r="Q16" s="870"/>
      <c r="R16" s="870"/>
      <c r="S16" s="870"/>
      <c r="T16" s="21"/>
      <c r="U16" s="759"/>
      <c r="V16" s="759"/>
      <c r="W16" s="759"/>
    </row>
    <row r="17" spans="1:23" s="1" customFormat="1" ht="26.25" customHeight="1" x14ac:dyDescent="0.2">
      <c r="A17" s="759"/>
      <c r="B17" s="759"/>
      <c r="C17" s="759"/>
      <c r="D17" s="759"/>
      <c r="E17" s="21"/>
      <c r="F17" s="981" t="s">
        <v>7</v>
      </c>
      <c r="G17" s="982"/>
      <c r="H17" s="983" t="s">
        <v>8</v>
      </c>
      <c r="I17" s="982"/>
      <c r="J17" s="983" t="s">
        <v>9</v>
      </c>
      <c r="K17" s="984"/>
      <c r="L17" s="984"/>
      <c r="M17" s="982"/>
      <c r="N17" s="983" t="s">
        <v>10</v>
      </c>
      <c r="O17" s="984"/>
      <c r="P17" s="982"/>
      <c r="Q17" s="983" t="s">
        <v>11</v>
      </c>
      <c r="R17" s="984"/>
      <c r="S17" s="985"/>
      <c r="T17" s="21"/>
      <c r="U17" s="759"/>
      <c r="V17" s="759"/>
      <c r="W17" s="759"/>
    </row>
    <row r="18" spans="1:23" s="1" customFormat="1" ht="45" customHeight="1" x14ac:dyDescent="0.2">
      <c r="A18" s="759"/>
      <c r="B18" s="759"/>
      <c r="C18" s="759"/>
      <c r="D18" s="759"/>
      <c r="E18" s="21"/>
      <c r="F18" s="986" t="str">
        <f>VLOOKUP($I$8,matriz!$E$5:$AX$70,9,0)</f>
        <v>Sumatoria de documentos de análisis orientados a la prevención de Daño antijurídico</v>
      </c>
      <c r="G18" s="987" t="str">
        <f>VLOOKUP($I$8,matriz!$E$5:$AX$70,2,0)</f>
        <v>POSICIONAMIENTO COMO ENTE RECTOR</v>
      </c>
      <c r="H18" s="932" t="str">
        <f>VLOOKUP($I$8,matriz!$E$5:$AX$70,10,0)</f>
        <v>Documento de Análisis</v>
      </c>
      <c r="I18" s="932" t="str">
        <f>VLOOKUP($I$8,matriz!$E$5:$AX$70,2,0)</f>
        <v>POSICIONAMIENTO COMO ENTE RECTOR</v>
      </c>
      <c r="J18" s="990" t="str">
        <f>VLOOKUP($I$8,matriz!$E$5:$AX$70,11,0)</f>
        <v xml:space="preserve">Cantidad de proyectos normativos elaborados </v>
      </c>
      <c r="K18" s="991" t="str">
        <f>VLOOKUP($I$8,matriz!$E$5:$AX$70,2,0)</f>
        <v>POSICIONAMIENTO COMO ENTE RECTOR</v>
      </c>
      <c r="L18" s="991" t="str">
        <f>VLOOKUP($I$8,matriz!$E$5:$AX$70,10,0)</f>
        <v>Documento de Análisis</v>
      </c>
      <c r="M18" s="992" t="str">
        <f>VLOOKUP($I$8,matriz!$E$5:$AX$70,2,0)</f>
        <v>POSICIONAMIENTO COMO ENTE RECTOR</v>
      </c>
      <c r="N18" s="865" t="str">
        <f>VLOOKUP($I$8,matriz!$E$5:$AX$70,13,0)</f>
        <v>Documentos elaborados que contienen directrices o proyectos normativos de representación judicial y ectrajudicial para la Administración Distrital</v>
      </c>
      <c r="O18" s="865" t="str">
        <f>VLOOKUP($I$8,matriz!$E$5:$AX$70,2,0)</f>
        <v>POSICIONAMIENTO COMO ENTE RECTOR</v>
      </c>
      <c r="P18" s="865" t="str">
        <f>VLOOKUP($I$8,matriz!$E$5:$AX$70,2,0)</f>
        <v>POSICIONAMIENTO COMO ENTE RECTOR</v>
      </c>
      <c r="Q18" s="990" t="str">
        <f>VLOOKUP($I$8,matriz!$E$5:$AX$70,15,0)</f>
        <v>Por definir</v>
      </c>
      <c r="R18" s="991" t="str">
        <f>VLOOKUP($I$8,matriz!$E$5:$AX$70,2,0)</f>
        <v>POSICIONAMIENTO COMO ENTE RECTOR</v>
      </c>
      <c r="S18" s="993" t="str">
        <f>VLOOKUP($I$8,matriz!$E$5:$AX$70,2,0)</f>
        <v>POSICIONAMIENTO COMO ENTE RECTOR</v>
      </c>
      <c r="T18" s="21"/>
      <c r="U18" s="759"/>
      <c r="V18" s="759"/>
      <c r="W18" s="759"/>
    </row>
    <row r="19" spans="1:23" s="1" customFormat="1" ht="45" customHeight="1" thickBot="1" x14ac:dyDescent="0.25">
      <c r="A19" s="759"/>
      <c r="B19" s="759"/>
      <c r="C19" s="759"/>
      <c r="D19" s="759"/>
      <c r="E19" s="21"/>
      <c r="F19" s="988" t="str">
        <f>VLOOKUP($I$8,matriz!$E$5:$AX$70,2,0)</f>
        <v>POSICIONAMIENTO COMO ENTE RECTOR</v>
      </c>
      <c r="G19" s="989" t="str">
        <f>VLOOKUP($I$8,matriz!$E$5:$AX$70,2,0)</f>
        <v>POSICIONAMIENTO COMO ENTE RECTOR</v>
      </c>
      <c r="H19" s="933" t="str">
        <f>VLOOKUP($I$8,matriz!$E$5:$AX$70,2,0)</f>
        <v>POSICIONAMIENTO COMO ENTE RECTOR</v>
      </c>
      <c r="I19" s="933" t="str">
        <f>VLOOKUP($I$8,matriz!$E$5:$AX$70,2,0)</f>
        <v>POSICIONAMIENTO COMO ENTE RECTOR</v>
      </c>
      <c r="J19" s="994" t="str">
        <f>VLOOKUP($I$8,matriz!$E$5:$AX$70,12,0)</f>
        <v>NA</v>
      </c>
      <c r="K19" s="995" t="str">
        <f>VLOOKUP($I$8,matriz!$E$5:$AX$70,2,0)</f>
        <v>POSICIONAMIENTO COMO ENTE RECTOR</v>
      </c>
      <c r="L19" s="995" t="str">
        <f>VLOOKUP($I$8,matriz!$E$5:$AX$70,2,0)</f>
        <v>POSICIONAMIENTO COMO ENTE RECTOR</v>
      </c>
      <c r="M19" s="996" t="str">
        <f>VLOOKUP($I$8,matriz!$E$5:$AX$70,2,0)</f>
        <v>POSICIONAMIENTO COMO ENTE RECTOR</v>
      </c>
      <c r="N19" s="895" t="str">
        <f>VLOOKUP($I$8,matriz!$E$5:$AX$70,14,0)</f>
        <v>NA</v>
      </c>
      <c r="O19" s="895" t="str">
        <f>VLOOKUP($I$8,matriz!$E$5:$AX$70,2,0)</f>
        <v>POSICIONAMIENTO COMO ENTE RECTOR</v>
      </c>
      <c r="P19" s="895" t="str">
        <f>VLOOKUP($I$8,matriz!$E$5:$AX$70,2,0)</f>
        <v>POSICIONAMIENTO COMO ENTE RECTOR</v>
      </c>
      <c r="Q19" s="997" t="str">
        <f>VLOOKUP($I$8,matriz!$E$5:$AX$70,16,0)</f>
        <v>Por definir</v>
      </c>
      <c r="R19" s="998" t="str">
        <f>VLOOKUP($I$8,matriz!$E$5:$AX$70,2,0)</f>
        <v>POSICIONAMIENTO COMO ENTE RECTOR</v>
      </c>
      <c r="S19" s="999" t="str">
        <f>VLOOKUP($I$8,matriz!$E$5:$AX$70,2,0)</f>
        <v>POSICIONAMIENTO COMO ENTE RECTOR</v>
      </c>
      <c r="T19" s="21"/>
      <c r="U19" s="759"/>
      <c r="V19" s="759"/>
      <c r="W19" s="759"/>
    </row>
    <row r="20" spans="1:23" s="1" customFormat="1" ht="16.5" customHeight="1" x14ac:dyDescent="0.2">
      <c r="A20" s="759"/>
      <c r="B20" s="759"/>
      <c r="C20" s="759"/>
      <c r="D20" s="759"/>
      <c r="E20" s="21"/>
      <c r="F20" s="21"/>
      <c r="G20" s="21"/>
      <c r="H20" s="21"/>
      <c r="I20" s="21"/>
      <c r="J20" s="21"/>
      <c r="K20" s="21"/>
      <c r="L20" s="21"/>
      <c r="M20" s="21"/>
      <c r="N20" s="21"/>
      <c r="O20" s="21"/>
      <c r="P20" s="21"/>
      <c r="Q20" s="21"/>
      <c r="R20" s="21"/>
      <c r="S20" s="21"/>
      <c r="T20" s="21"/>
      <c r="U20" s="759"/>
      <c r="V20" s="759"/>
      <c r="W20" s="759"/>
    </row>
    <row r="21" spans="1:23" s="19" customFormat="1" ht="18" customHeight="1" x14ac:dyDescent="0.25">
      <c r="A21" s="762"/>
      <c r="B21" s="762"/>
      <c r="C21" s="762"/>
      <c r="D21" s="762"/>
      <c r="E21" s="30"/>
      <c r="F21" s="30"/>
      <c r="G21" s="1001" t="str">
        <f>VLOOKUP($I$8,matriz!$E$5:$AX$70,19,0)</f>
        <v>Suma</v>
      </c>
      <c r="H21" s="1001"/>
      <c r="I21" s="33"/>
      <c r="J21" s="30"/>
      <c r="K21" s="30"/>
      <c r="L21" s="30"/>
      <c r="M21" s="1001" t="str">
        <f>VLOOKUP($I$8,matriz!$E$5:$AX$70,20,0)</f>
        <v>Trimestral</v>
      </c>
      <c r="N21" s="1001" t="str">
        <f>VLOOKUP($I$8,matriz!$E$5:$AX$70,2,0)</f>
        <v>POSICIONAMIENTO COMO ENTE RECTOR</v>
      </c>
      <c r="Q21" s="1001" t="str">
        <f>VLOOKUP($I$8,matriz!$E$5:$AX$70,21,0)</f>
        <v>Eficacia</v>
      </c>
      <c r="R21" s="1001"/>
      <c r="S21" s="30"/>
      <c r="T21" s="31"/>
      <c r="U21" s="762"/>
      <c r="V21" s="762"/>
      <c r="W21" s="762"/>
    </row>
    <row r="22" spans="1:23" s="2" customFormat="1" ht="11.25" x14ac:dyDescent="0.2">
      <c r="A22" s="763"/>
      <c r="B22" s="763"/>
      <c r="C22" s="763"/>
      <c r="D22" s="763"/>
      <c r="E22" s="21"/>
      <c r="F22" s="21"/>
      <c r="G22" s="21"/>
      <c r="H22" s="21"/>
      <c r="I22" s="21"/>
      <c r="J22" s="21"/>
      <c r="K22" s="21"/>
      <c r="L22" s="21"/>
      <c r="M22" s="21"/>
      <c r="N22" s="21"/>
      <c r="O22" s="21"/>
      <c r="P22" s="21"/>
      <c r="Q22" s="21"/>
      <c r="R22" s="21"/>
      <c r="S22" s="21"/>
      <c r="T22" s="21"/>
      <c r="U22" s="763"/>
      <c r="V22" s="763"/>
      <c r="W22" s="763"/>
    </row>
    <row r="23" spans="1:23" s="2" customFormat="1" ht="14.25" customHeight="1" thickBot="1" x14ac:dyDescent="0.25">
      <c r="A23" s="763"/>
      <c r="B23" s="763"/>
      <c r="C23" s="763"/>
      <c r="D23" s="763"/>
      <c r="E23" s="21"/>
      <c r="F23" s="23"/>
      <c r="G23" s="23"/>
      <c r="H23" s="24" t="s">
        <v>106</v>
      </c>
      <c r="I23" s="957" t="s">
        <v>107</v>
      </c>
      <c r="J23" s="957"/>
      <c r="K23" s="21"/>
      <c r="L23" s="21"/>
      <c r="M23" s="23"/>
      <c r="N23" s="25"/>
      <c r="O23" s="26"/>
      <c r="P23" s="93" t="s">
        <v>104</v>
      </c>
      <c r="Q23" s="93" t="s">
        <v>105</v>
      </c>
      <c r="R23" s="21"/>
      <c r="S23" s="21"/>
      <c r="T23" s="21"/>
      <c r="U23" s="763"/>
      <c r="V23" s="763"/>
      <c r="W23" s="763"/>
    </row>
    <row r="24" spans="1:23" s="2" customFormat="1" ht="13.5" customHeight="1" x14ac:dyDescent="0.2">
      <c r="A24" s="763"/>
      <c r="B24" s="763"/>
      <c r="C24" s="763"/>
      <c r="D24" s="763"/>
      <c r="E24" s="21"/>
      <c r="F24" s="23"/>
      <c r="G24" s="35">
        <v>2016</v>
      </c>
      <c r="H24" s="122" t="str">
        <f>VLOOKUP($I$8,matriz!$E$5:$AX$70,25,0)</f>
        <v>ND</v>
      </c>
      <c r="I24" s="1013" t="str">
        <f>VLOOKUP($I$8,matriz!$E$5:$AX$70,30,0)</f>
        <v>ND</v>
      </c>
      <c r="J24" s="1014"/>
      <c r="K24" s="21"/>
      <c r="L24" s="21"/>
      <c r="M24" s="23"/>
      <c r="N24" s="958" t="s">
        <v>14</v>
      </c>
      <c r="O24" s="958"/>
      <c r="P24" s="216">
        <f>VLOOKUP($I$8,matriz!$E$5:$AX$70,35,0)</f>
        <v>0</v>
      </c>
      <c r="Q24" s="84">
        <f>VLOOKUP($I$8,matriz!$E$5:$AX$70,39,0)</f>
        <v>0</v>
      </c>
      <c r="R24" s="21"/>
      <c r="S24" s="21"/>
      <c r="T24" s="21"/>
      <c r="U24" s="763"/>
      <c r="V24" s="763"/>
      <c r="W24" s="763"/>
    </row>
    <row r="25" spans="1:23" s="2" customFormat="1" ht="13.5" customHeight="1" x14ac:dyDescent="0.2">
      <c r="A25" s="763"/>
      <c r="B25" s="763"/>
      <c r="C25" s="763"/>
      <c r="D25" s="763"/>
      <c r="E25" s="21"/>
      <c r="F25" s="23"/>
      <c r="G25" s="35">
        <v>2017</v>
      </c>
      <c r="H25" s="123">
        <f>VLOOKUP($I$8,matriz!$E$5:$AX$70,26,0)</f>
        <v>2</v>
      </c>
      <c r="I25" s="1015">
        <f>VLOOKUP($I$8,matriz!$E$5:$AX$70,31,0)</f>
        <v>7</v>
      </c>
      <c r="J25" s="1016"/>
      <c r="K25" s="21"/>
      <c r="L25" s="21"/>
      <c r="M25" s="23"/>
      <c r="N25" s="958" t="s">
        <v>15</v>
      </c>
      <c r="O25" s="958"/>
      <c r="P25" s="123">
        <f>VLOOKUP($I$8,matriz!$E$5:$AX$70,36,0)</f>
        <v>1</v>
      </c>
      <c r="Q25" s="85">
        <f>VLOOKUP($I$8,matriz!$E$5:$AX$70,40,0)</f>
        <v>0</v>
      </c>
      <c r="R25" s="21"/>
      <c r="S25" s="21"/>
      <c r="T25" s="21"/>
      <c r="U25" s="763"/>
      <c r="V25" s="763"/>
      <c r="W25" s="763"/>
    </row>
    <row r="26" spans="1:23" s="2" customFormat="1" ht="13.5" customHeight="1" x14ac:dyDescent="0.2">
      <c r="A26" s="763"/>
      <c r="B26" s="763"/>
      <c r="C26" s="763"/>
      <c r="D26" s="763"/>
      <c r="E26" s="21"/>
      <c r="F26" s="23"/>
      <c r="G26" s="35">
        <v>2018</v>
      </c>
      <c r="H26" s="123">
        <f>VLOOKUP($I$8,matriz!$E$5:$AX$70,27,0)</f>
        <v>2</v>
      </c>
      <c r="I26" s="1015">
        <f>VLOOKUP($I$8,matriz!$E$5:$AX$70,32,0)</f>
        <v>2</v>
      </c>
      <c r="J26" s="1016"/>
      <c r="K26" s="21"/>
      <c r="L26" s="21"/>
      <c r="M26" s="23"/>
      <c r="N26" s="958" t="s">
        <v>16</v>
      </c>
      <c r="O26" s="958"/>
      <c r="P26" s="123">
        <f>VLOOKUP($I$8,matriz!$E$5:$AX$70,37,0)</f>
        <v>0</v>
      </c>
      <c r="Q26" s="85">
        <f>VLOOKUP($I$8,matriz!$E$5:$AX$70,41,0)</f>
        <v>0</v>
      </c>
      <c r="R26" s="21"/>
      <c r="S26" s="21"/>
      <c r="T26" s="21"/>
      <c r="U26" s="763"/>
      <c r="V26" s="763"/>
      <c r="W26" s="763"/>
    </row>
    <row r="27" spans="1:23" s="2" customFormat="1" ht="15" customHeight="1" thickBot="1" x14ac:dyDescent="0.25">
      <c r="A27" s="763"/>
      <c r="B27" s="763"/>
      <c r="C27" s="763"/>
      <c r="D27" s="763"/>
      <c r="E27" s="21"/>
      <c r="F27" s="23"/>
      <c r="G27" s="35">
        <v>2019</v>
      </c>
      <c r="H27" s="123">
        <f>VLOOKUP($I$8,matriz!$E$5:$AX$70,28,0)</f>
        <v>2</v>
      </c>
      <c r="I27" s="1015">
        <f>VLOOKUP($I$8,matriz!$E$5:$AX$70,33,0)</f>
        <v>0</v>
      </c>
      <c r="J27" s="1016"/>
      <c r="K27" s="21"/>
      <c r="L27" s="21"/>
      <c r="M27" s="23"/>
      <c r="N27" s="958" t="s">
        <v>17</v>
      </c>
      <c r="O27" s="958"/>
      <c r="P27" s="124">
        <f>VLOOKUP($I$8,matriz!$E$5:$AX$70,38,0)</f>
        <v>1</v>
      </c>
      <c r="Q27" s="86">
        <f>VLOOKUP($I$8,matriz!$E$5:$AX$70,42,0)</f>
        <v>0</v>
      </c>
      <c r="R27" s="21"/>
      <c r="S27" s="21" t="str">
        <f>MID(S26,1,4)</f>
        <v/>
      </c>
      <c r="T27" s="21"/>
      <c r="U27" s="763"/>
      <c r="V27" s="763"/>
      <c r="W27" s="763"/>
    </row>
    <row r="28" spans="1:23" s="2" customFormat="1" ht="18" customHeight="1" thickBot="1" x14ac:dyDescent="0.25">
      <c r="A28" s="763"/>
      <c r="B28" s="763"/>
      <c r="C28" s="763"/>
      <c r="D28" s="763"/>
      <c r="E28" s="21"/>
      <c r="F28" s="23"/>
      <c r="G28" s="35">
        <v>2020</v>
      </c>
      <c r="H28" s="124">
        <f>VLOOKUP($I$8,matriz!$E$5:$AX$70,29,0)</f>
        <v>2</v>
      </c>
      <c r="I28" s="963">
        <f>VLOOKUP($I$8,matriz!$E$5:$AX$70,34,0)</f>
        <v>0</v>
      </c>
      <c r="J28" s="964"/>
      <c r="K28" s="21"/>
      <c r="L28" s="21"/>
      <c r="M28" s="23"/>
      <c r="N28" s="21"/>
      <c r="O28" s="27" t="s">
        <v>18</v>
      </c>
      <c r="P28" s="167">
        <f>IF($G$21="Decreciente",MID(P27,1,4),IF($G$21="Suma",SUM(P24:P27),IF($G$21="Creciente",MID(P27,1,4),IF($G$21="Constante",MID(P27,1,4)))))</f>
        <v>2</v>
      </c>
      <c r="Q28" s="167">
        <f>IF($G$21="Decreciente",MID(Q27,1,4),IF($G$21="Suma",SUM(Q24:Q27),IF($G$21="Creciente",MID(Q27,1,4),IF($G$21="Constante",MID(Q27,1,4)))))</f>
        <v>0</v>
      </c>
      <c r="R28" s="21"/>
      <c r="S28" s="21"/>
      <c r="T28" s="21"/>
      <c r="U28" s="763"/>
      <c r="V28" s="763"/>
      <c r="W28" s="763"/>
    </row>
    <row r="29" spans="1:23" s="2" customFormat="1" ht="15" customHeight="1" x14ac:dyDescent="0.2">
      <c r="A29" s="763"/>
      <c r="B29" s="763"/>
      <c r="C29" s="763"/>
      <c r="D29" s="763"/>
      <c r="E29" s="43"/>
      <c r="F29" s="43"/>
      <c r="G29" s="44" t="s">
        <v>504</v>
      </c>
      <c r="H29" s="45">
        <f>IF($G$21="Decreciente",MID(H28,1,4),IF($G$21="Suma",SUM(H24:H28),IF($G$21="Creciente",MID(H28,1,4),IF($G$21="Constante",MID(H28,1,4)))))</f>
        <v>8</v>
      </c>
      <c r="I29" s="965">
        <f>IF($G$21="Decreciente",MID(I28,1,4),IF($G$21="Suma",SUM(I24:I28),IF($G$21="Creciente",MID(I28,1,4),IF($G$21="Constante",MID(I28,1,4)))))</f>
        <v>9</v>
      </c>
      <c r="J29" s="965"/>
      <c r="U29" s="763"/>
      <c r="V29" s="763"/>
      <c r="W29" s="763"/>
    </row>
    <row r="30" spans="1:23" s="2" customFormat="1" ht="11.25" x14ac:dyDescent="0.2">
      <c r="A30" s="763"/>
      <c r="B30" s="763"/>
      <c r="C30" s="763"/>
      <c r="D30" s="763"/>
      <c r="E30" s="21"/>
      <c r="F30" s="21"/>
      <c r="G30" s="23"/>
      <c r="H30" s="23"/>
      <c r="I30" s="21"/>
      <c r="J30" s="21"/>
      <c r="K30" s="21"/>
      <c r="L30" s="21"/>
      <c r="M30" s="21"/>
      <c r="N30" s="21"/>
      <c r="O30" s="21"/>
      <c r="P30" s="21"/>
      <c r="Q30" s="21"/>
      <c r="R30" s="21"/>
      <c r="S30" s="21"/>
      <c r="T30" s="22"/>
      <c r="U30" s="763"/>
      <c r="V30" s="763"/>
      <c r="W30" s="763"/>
    </row>
    <row r="31" spans="1:23" s="2" customFormat="1" ht="11.25" x14ac:dyDescent="0.2">
      <c r="A31" s="763"/>
      <c r="B31" s="763"/>
      <c r="C31" s="763"/>
      <c r="D31" s="763"/>
      <c r="E31" s="21"/>
      <c r="F31" s="21"/>
      <c r="G31" s="23"/>
      <c r="H31" s="23"/>
      <c r="I31" s="21"/>
      <c r="J31" s="21"/>
      <c r="K31" s="21"/>
      <c r="L31" s="21"/>
      <c r="M31" s="21"/>
      <c r="N31" s="21"/>
      <c r="O31" s="21"/>
      <c r="P31" s="21"/>
      <c r="Q31" s="21"/>
      <c r="R31" s="21"/>
      <c r="S31" s="21"/>
      <c r="T31" s="22"/>
      <c r="U31" s="763"/>
      <c r="V31" s="763"/>
      <c r="W31" s="763"/>
    </row>
    <row r="32" spans="1:23" s="2" customFormat="1" ht="11.25" x14ac:dyDescent="0.2">
      <c r="A32" s="763"/>
      <c r="B32" s="763"/>
      <c r="C32" s="763"/>
      <c r="D32" s="763"/>
      <c r="E32" s="21"/>
      <c r="F32" s="21"/>
      <c r="G32" s="23"/>
      <c r="H32" s="23"/>
      <c r="I32" s="21"/>
      <c r="J32" s="21"/>
      <c r="K32" s="21"/>
      <c r="L32" s="21"/>
      <c r="M32" s="21"/>
      <c r="N32" s="21"/>
      <c r="O32" s="21"/>
      <c r="P32" s="21"/>
      <c r="Q32" s="21"/>
      <c r="R32" s="21"/>
      <c r="S32" s="21"/>
      <c r="T32" s="22"/>
      <c r="U32" s="763"/>
      <c r="V32" s="763"/>
      <c r="W32" s="763"/>
    </row>
    <row r="33" spans="1:23" s="2" customFormat="1" ht="15" x14ac:dyDescent="0.25">
      <c r="A33" s="763"/>
      <c r="B33" s="763"/>
      <c r="C33" s="763"/>
      <c r="D33" s="763"/>
      <c r="E33" s="21"/>
      <c r="F33" s="29"/>
      <c r="G33" s="29"/>
      <c r="H33" s="29"/>
      <c r="I33" s="29"/>
      <c r="J33" s="21"/>
      <c r="K33" s="21"/>
      <c r="L33" s="21"/>
      <c r="M33" s="21"/>
      <c r="N33" s="21"/>
      <c r="O33" s="21"/>
      <c r="P33" s="21"/>
      <c r="Q33" s="21"/>
      <c r="R33" s="21"/>
      <c r="S33" s="21"/>
      <c r="T33" s="22"/>
      <c r="U33" s="763"/>
      <c r="V33" s="763"/>
      <c r="W33" s="763"/>
    </row>
    <row r="34" spans="1:23" s="2" customFormat="1" ht="15" x14ac:dyDescent="0.25">
      <c r="A34" s="763"/>
      <c r="B34" s="763"/>
      <c r="C34" s="763"/>
      <c r="D34" s="763"/>
      <c r="E34" s="21"/>
      <c r="F34" s="29"/>
      <c r="G34" s="29"/>
      <c r="H34" s="29"/>
      <c r="I34" s="29"/>
      <c r="J34" s="21"/>
      <c r="K34" s="21"/>
      <c r="L34" s="21"/>
      <c r="M34" s="21"/>
      <c r="N34" s="21"/>
      <c r="O34" s="21"/>
      <c r="P34" s="21"/>
      <c r="Q34" s="21"/>
      <c r="R34" s="21"/>
      <c r="S34" s="21"/>
      <c r="T34" s="22"/>
      <c r="U34" s="763"/>
      <c r="V34" s="763"/>
      <c r="W34" s="763"/>
    </row>
    <row r="35" spans="1:23" s="2" customFormat="1" ht="11.25" x14ac:dyDescent="0.2">
      <c r="A35" s="763"/>
      <c r="B35" s="763"/>
      <c r="C35" s="763"/>
      <c r="D35" s="763"/>
      <c r="E35" s="21"/>
      <c r="F35" s="21"/>
      <c r="G35" s="21"/>
      <c r="H35" s="21"/>
      <c r="I35" s="21"/>
      <c r="J35" s="21"/>
      <c r="K35" s="21"/>
      <c r="L35" s="21"/>
      <c r="M35" s="21"/>
      <c r="N35" s="21"/>
      <c r="O35" s="21"/>
      <c r="P35" s="21"/>
      <c r="Q35" s="21"/>
      <c r="R35" s="21"/>
      <c r="S35" s="21"/>
      <c r="T35" s="22"/>
      <c r="U35" s="763"/>
      <c r="V35" s="763"/>
      <c r="W35" s="763"/>
    </row>
    <row r="36" spans="1:23" s="2" customFormat="1" ht="11.25" x14ac:dyDescent="0.2">
      <c r="A36" s="763"/>
      <c r="B36" s="763"/>
      <c r="C36" s="763"/>
      <c r="D36" s="763"/>
      <c r="E36" s="21"/>
      <c r="F36" s="21"/>
      <c r="G36" s="21"/>
      <c r="H36" s="21"/>
      <c r="I36" s="21"/>
      <c r="J36" s="21"/>
      <c r="K36" s="21"/>
      <c r="L36" s="21"/>
      <c r="M36" s="21"/>
      <c r="N36" s="21"/>
      <c r="O36" s="21"/>
      <c r="P36" s="21"/>
      <c r="Q36" s="21"/>
      <c r="R36" s="21"/>
      <c r="S36" s="21"/>
      <c r="T36" s="21"/>
      <c r="U36" s="763"/>
      <c r="V36" s="763"/>
      <c r="W36" s="763"/>
    </row>
    <row r="37" spans="1:23" s="1" customFormat="1" ht="11.25" x14ac:dyDescent="0.2">
      <c r="A37" s="759"/>
      <c r="B37" s="759"/>
      <c r="C37" s="759"/>
      <c r="D37" s="759"/>
      <c r="E37" s="23"/>
      <c r="F37" s="23"/>
      <c r="G37" s="23"/>
      <c r="H37" s="23"/>
      <c r="I37" s="23"/>
      <c r="J37" s="23"/>
      <c r="K37" s="23"/>
      <c r="L37" s="23"/>
      <c r="M37" s="23"/>
      <c r="N37" s="23"/>
      <c r="O37" s="23"/>
      <c r="P37" s="23"/>
      <c r="Q37" s="23"/>
      <c r="R37" s="23"/>
      <c r="S37" s="23"/>
      <c r="T37" s="23"/>
      <c r="U37" s="759"/>
      <c r="V37" s="759"/>
      <c r="W37" s="759"/>
    </row>
    <row r="38" spans="1:23" s="1" customFormat="1" ht="11.25" x14ac:dyDescent="0.2">
      <c r="A38" s="759"/>
      <c r="B38" s="759"/>
      <c r="C38" s="759"/>
      <c r="D38" s="759"/>
      <c r="E38" s="23"/>
      <c r="F38" s="23"/>
      <c r="G38" s="23"/>
      <c r="H38" s="23"/>
      <c r="I38" s="23"/>
      <c r="J38" s="23"/>
      <c r="K38" s="23"/>
      <c r="L38" s="23"/>
      <c r="M38" s="23"/>
      <c r="N38" s="23"/>
      <c r="O38" s="23"/>
      <c r="P38" s="23"/>
      <c r="Q38" s="23"/>
      <c r="R38" s="23"/>
      <c r="S38" s="23"/>
      <c r="T38" s="23"/>
      <c r="U38" s="759"/>
      <c r="V38" s="759"/>
      <c r="W38" s="759"/>
    </row>
    <row r="39" spans="1:23" s="1" customFormat="1" ht="11.25" x14ac:dyDescent="0.2">
      <c r="A39" s="759"/>
      <c r="B39" s="759"/>
      <c r="C39" s="759"/>
      <c r="D39" s="759"/>
      <c r="E39" s="23"/>
      <c r="F39" s="23"/>
      <c r="G39" s="23"/>
      <c r="H39" s="23"/>
      <c r="I39" s="23"/>
      <c r="J39" s="23"/>
      <c r="K39" s="23"/>
      <c r="L39" s="23"/>
      <c r="M39" s="23"/>
      <c r="N39" s="23"/>
      <c r="O39" s="23"/>
      <c r="P39" s="23"/>
      <c r="Q39" s="23"/>
      <c r="R39" s="23"/>
      <c r="S39" s="23"/>
      <c r="T39" s="23"/>
      <c r="U39" s="759"/>
      <c r="V39" s="759"/>
      <c r="W39" s="759"/>
    </row>
    <row r="40" spans="1:23" s="1" customFormat="1" ht="11.25" x14ac:dyDescent="0.2">
      <c r="A40" s="759"/>
      <c r="B40" s="759"/>
      <c r="C40" s="759"/>
      <c r="D40" s="759"/>
      <c r="E40" s="23"/>
      <c r="F40" s="23"/>
      <c r="G40" s="23"/>
      <c r="H40" s="23"/>
      <c r="I40" s="23"/>
      <c r="J40" s="23"/>
      <c r="K40" s="23"/>
      <c r="L40" s="23"/>
      <c r="M40" s="23"/>
      <c r="N40" s="23"/>
      <c r="O40" s="23"/>
      <c r="P40" s="23"/>
      <c r="Q40" s="23"/>
      <c r="R40" s="23"/>
      <c r="S40" s="23"/>
      <c r="T40" s="23"/>
      <c r="U40" s="759"/>
      <c r="V40" s="759"/>
      <c r="W40" s="759"/>
    </row>
    <row r="41" spans="1:23" s="1" customFormat="1" ht="11.25" x14ac:dyDescent="0.2">
      <c r="A41" s="759"/>
      <c r="B41" s="759"/>
      <c r="C41" s="759"/>
      <c r="D41" s="759"/>
      <c r="E41" s="23"/>
      <c r="F41" s="23"/>
      <c r="G41" s="23"/>
      <c r="H41" s="23"/>
      <c r="I41" s="23"/>
      <c r="J41" s="23"/>
      <c r="K41" s="23"/>
      <c r="L41" s="23"/>
      <c r="M41" s="23"/>
      <c r="N41" s="23"/>
      <c r="O41" s="23"/>
      <c r="P41" s="23"/>
      <c r="Q41" s="23"/>
      <c r="R41" s="23"/>
      <c r="S41" s="23"/>
      <c r="T41" s="23"/>
      <c r="U41" s="759"/>
      <c r="V41" s="759"/>
      <c r="W41" s="759"/>
    </row>
    <row r="42" spans="1:23" s="1" customFormat="1" ht="11.25" x14ac:dyDescent="0.2">
      <c r="A42" s="759"/>
      <c r="B42" s="759"/>
      <c r="C42" s="759"/>
      <c r="D42" s="759"/>
      <c r="E42" s="23"/>
      <c r="F42" s="23"/>
      <c r="G42" s="23"/>
      <c r="H42" s="23"/>
      <c r="I42" s="23"/>
      <c r="J42" s="23"/>
      <c r="K42" s="23"/>
      <c r="L42" s="23"/>
      <c r="M42" s="23"/>
      <c r="N42" s="23"/>
      <c r="O42" s="23"/>
      <c r="P42" s="23"/>
      <c r="Q42" s="23"/>
      <c r="R42" s="23"/>
      <c r="S42" s="23"/>
      <c r="T42" s="23"/>
      <c r="U42" s="759"/>
      <c r="V42" s="759"/>
      <c r="W42" s="759"/>
    </row>
    <row r="43" spans="1:23" s="1" customFormat="1" ht="11.25" x14ac:dyDescent="0.2">
      <c r="A43" s="759"/>
      <c r="B43" s="759"/>
      <c r="C43" s="759"/>
      <c r="D43" s="759"/>
      <c r="E43" s="23"/>
      <c r="F43" s="23"/>
      <c r="G43" s="23"/>
      <c r="H43" s="23"/>
      <c r="I43" s="23"/>
      <c r="J43" s="23"/>
      <c r="K43" s="23"/>
      <c r="L43" s="23"/>
      <c r="M43" s="23"/>
      <c r="N43" s="23"/>
      <c r="O43" s="23"/>
      <c r="P43" s="23"/>
      <c r="Q43" s="23"/>
      <c r="R43" s="23"/>
      <c r="S43" s="23"/>
      <c r="T43" s="23"/>
      <c r="U43" s="759"/>
      <c r="V43" s="759"/>
      <c r="W43" s="759"/>
    </row>
    <row r="44" spans="1:23" s="1" customFormat="1" ht="11.25" hidden="1" customHeight="1" x14ac:dyDescent="0.2">
      <c r="A44" s="759"/>
      <c r="B44" s="759"/>
      <c r="C44" s="759"/>
      <c r="D44" s="759"/>
      <c r="E44" s="23"/>
      <c r="F44" s="23"/>
      <c r="G44" s="23"/>
      <c r="H44" s="23"/>
      <c r="I44" s="23"/>
      <c r="J44" s="23"/>
      <c r="K44" s="23"/>
      <c r="L44" s="23"/>
      <c r="M44" s="23"/>
      <c r="N44" s="23"/>
      <c r="O44" s="23"/>
      <c r="P44" s="23"/>
      <c r="Q44" s="23"/>
      <c r="R44" s="23"/>
      <c r="S44" s="23"/>
      <c r="T44" s="23"/>
      <c r="U44" s="759"/>
      <c r="V44" s="759"/>
      <c r="W44" s="759"/>
    </row>
    <row r="45" spans="1:23" s="1" customFormat="1" ht="11.25" customHeight="1" x14ac:dyDescent="0.2">
      <c r="A45" s="759"/>
      <c r="B45" s="759"/>
      <c r="C45" s="759"/>
      <c r="D45" s="759"/>
      <c r="E45" s="23"/>
      <c r="F45" s="23"/>
      <c r="G45" s="23"/>
      <c r="H45" s="23"/>
      <c r="I45" s="23"/>
      <c r="J45" s="23"/>
      <c r="K45" s="23"/>
      <c r="L45" s="23"/>
      <c r="M45" s="23"/>
      <c r="N45" s="23"/>
      <c r="O45" s="23"/>
      <c r="P45" s="23"/>
      <c r="Q45" s="23"/>
      <c r="R45" s="23"/>
      <c r="S45" s="23"/>
      <c r="T45" s="23"/>
      <c r="U45" s="759"/>
      <c r="V45" s="759"/>
      <c r="W45" s="759"/>
    </row>
    <row r="46" spans="1:23" s="1" customFormat="1" ht="11.25" customHeight="1" x14ac:dyDescent="0.2">
      <c r="A46" s="759"/>
      <c r="B46" s="759"/>
      <c r="C46" s="759"/>
      <c r="D46" s="759"/>
      <c r="E46" s="23"/>
      <c r="F46" s="23"/>
      <c r="G46" s="23"/>
      <c r="H46" s="23"/>
      <c r="I46" s="23"/>
      <c r="J46" s="23"/>
      <c r="K46" s="23"/>
      <c r="L46" s="23"/>
      <c r="M46" s="23"/>
      <c r="N46" s="23"/>
      <c r="O46" s="23"/>
      <c r="P46" s="23"/>
      <c r="Q46" s="23"/>
      <c r="R46" s="23"/>
      <c r="S46" s="23"/>
      <c r="T46" s="23"/>
      <c r="U46" s="759"/>
      <c r="V46" s="759"/>
      <c r="W46" s="759"/>
    </row>
    <row r="47" spans="1:23" s="1" customFormat="1" ht="10.5" customHeight="1" x14ac:dyDescent="0.2">
      <c r="A47" s="759"/>
      <c r="B47" s="759"/>
      <c r="C47" s="759"/>
      <c r="D47" s="759"/>
      <c r="E47" s="23"/>
      <c r="F47" s="23"/>
      <c r="G47" s="23" t="s">
        <v>184</v>
      </c>
      <c r="H47" s="23"/>
      <c r="I47" s="23"/>
      <c r="J47" s="23" t="s">
        <v>185</v>
      </c>
      <c r="K47" s="23"/>
      <c r="L47" s="23"/>
      <c r="M47" s="23"/>
      <c r="N47" s="23"/>
      <c r="O47" s="23"/>
      <c r="P47" s="23" t="s">
        <v>184</v>
      </c>
      <c r="Q47" s="23"/>
      <c r="R47" s="23"/>
      <c r="S47" s="23" t="s">
        <v>185</v>
      </c>
      <c r="T47" s="23"/>
      <c r="U47" s="759"/>
      <c r="V47" s="759"/>
      <c r="W47" s="759"/>
    </row>
    <row r="48" spans="1:23" s="1" customFormat="1" ht="10.5" customHeight="1" x14ac:dyDescent="0.2">
      <c r="A48" s="759"/>
      <c r="B48" s="759"/>
      <c r="C48" s="759"/>
      <c r="D48" s="759"/>
      <c r="E48" s="23"/>
      <c r="F48" s="23"/>
      <c r="G48" s="23"/>
      <c r="H48" s="23"/>
      <c r="I48" s="23"/>
      <c r="J48" s="23"/>
      <c r="K48" s="23"/>
      <c r="L48" s="23"/>
      <c r="M48" s="23"/>
      <c r="N48" s="23"/>
      <c r="O48" s="23"/>
      <c r="P48" s="23"/>
      <c r="Q48" s="23"/>
      <c r="R48" s="23"/>
      <c r="S48" s="23"/>
      <c r="T48" s="23"/>
      <c r="U48" s="759"/>
      <c r="V48" s="759"/>
      <c r="W48" s="759"/>
    </row>
    <row r="49" spans="1:23" s="1" customFormat="1" ht="11.25" customHeight="1" x14ac:dyDescent="0.2">
      <c r="A49" s="759"/>
      <c r="B49" s="759"/>
      <c r="C49" s="759"/>
      <c r="D49" s="759"/>
      <c r="E49" s="23"/>
      <c r="F49" s="23"/>
      <c r="G49" s="23"/>
      <c r="H49" s="23"/>
      <c r="I49" s="23"/>
      <c r="J49" s="23"/>
      <c r="K49" s="23"/>
      <c r="L49" s="23"/>
      <c r="M49" s="23"/>
      <c r="N49" s="23"/>
      <c r="O49" s="23"/>
      <c r="P49" s="23"/>
      <c r="Q49" s="23"/>
      <c r="R49" s="23"/>
      <c r="S49" s="23"/>
      <c r="T49" s="23"/>
      <c r="U49" s="759"/>
      <c r="V49" s="759"/>
      <c r="W49" s="759"/>
    </row>
    <row r="50" spans="1:23" s="1" customFormat="1" ht="11.25" customHeight="1" thickBot="1" x14ac:dyDescent="0.25">
      <c r="A50" s="759"/>
      <c r="B50" s="759"/>
      <c r="C50" s="759"/>
      <c r="D50" s="759"/>
      <c r="E50" s="23"/>
      <c r="F50" s="1002"/>
      <c r="G50" s="956"/>
      <c r="H50" s="23"/>
      <c r="I50" s="1012" t="s">
        <v>186</v>
      </c>
      <c r="J50" s="959"/>
      <c r="K50" s="959"/>
      <c r="L50" s="23"/>
      <c r="M50" s="23"/>
      <c r="N50" s="23"/>
      <c r="O50" s="23"/>
      <c r="P50" s="23"/>
      <c r="Q50" s="23"/>
      <c r="R50" s="23"/>
      <c r="S50" s="23"/>
      <c r="T50" s="23"/>
      <c r="U50" s="759"/>
      <c r="V50" s="759"/>
      <c r="W50" s="759"/>
    </row>
    <row r="51" spans="1:23" s="1" customFormat="1" ht="15.75" customHeight="1" x14ac:dyDescent="0.2">
      <c r="A51" s="759"/>
      <c r="B51" s="759"/>
      <c r="C51" s="759"/>
      <c r="D51" s="759"/>
      <c r="E51" s="23"/>
      <c r="F51" s="1003" t="str">
        <f>(VLOOKUP($I$8,matriz!$E$4:$AX$70,MATCH('POR DEPENDENCIA'!$I$50,matriz!$E$4:$AX$4,0),0))</f>
        <v xml:space="preserve">La Dirección se encuentra participando de manera activa en el PROYECTO DE ACTO ADMINISTRATIVO SOBRE PREVENCIÓN DEL DAÑO Y POLITICAS DE DEFENSA. De manera complementaria, desde la Dirección se han proyectado los siguientes actos administrativos: Resolución 009 La Dirección se encuentra participando de manera activa en el PROYECTO DE ACTO ADMINISTRATIVO SOBRE PREVENCIÓN DEL DAÑO Y POLITICAS DE DEFENSA.
Decreto No 2  Por medio del cual se adoptan medidas administrativas para el cumplimiento de la sentencia proferida por el Tribunal Administrativo de Cundinamarca, Sección Primera, Subsección A en la Acción Popular No. 25000231500020050234501
</v>
      </c>
      <c r="G51" s="1004"/>
      <c r="H51" s="1004"/>
      <c r="I51" s="1004"/>
      <c r="J51" s="1004"/>
      <c r="K51" s="1004"/>
      <c r="L51" s="1004"/>
      <c r="M51" s="1004"/>
      <c r="N51" s="1004"/>
      <c r="O51" s="1004"/>
      <c r="P51" s="1004"/>
      <c r="Q51" s="1004"/>
      <c r="R51" s="1004"/>
      <c r="S51" s="1005"/>
      <c r="T51" s="83"/>
      <c r="U51" s="759"/>
      <c r="V51" s="759"/>
      <c r="W51" s="759"/>
    </row>
    <row r="52" spans="1:23" s="1" customFormat="1" ht="15.75" customHeight="1" x14ac:dyDescent="0.2">
      <c r="A52" s="759"/>
      <c r="B52" s="759"/>
      <c r="C52" s="759"/>
      <c r="D52" s="759"/>
      <c r="E52" s="23"/>
      <c r="F52" s="1006"/>
      <c r="G52" s="1007"/>
      <c r="H52" s="1007"/>
      <c r="I52" s="1007"/>
      <c r="J52" s="1007"/>
      <c r="K52" s="1007"/>
      <c r="L52" s="1007"/>
      <c r="M52" s="1007"/>
      <c r="N52" s="1007"/>
      <c r="O52" s="1007"/>
      <c r="P52" s="1007"/>
      <c r="Q52" s="1007"/>
      <c r="R52" s="1007"/>
      <c r="S52" s="1008"/>
      <c r="T52" s="83"/>
      <c r="U52" s="759"/>
      <c r="V52" s="759"/>
      <c r="W52" s="759"/>
    </row>
    <row r="53" spans="1:23" s="1" customFormat="1" ht="15.75" customHeight="1" x14ac:dyDescent="0.2">
      <c r="A53" s="759"/>
      <c r="B53" s="759"/>
      <c r="C53" s="759"/>
      <c r="D53" s="759"/>
      <c r="E53" s="23"/>
      <c r="F53" s="1006"/>
      <c r="G53" s="1007"/>
      <c r="H53" s="1007"/>
      <c r="I53" s="1007"/>
      <c r="J53" s="1007"/>
      <c r="K53" s="1007"/>
      <c r="L53" s="1007"/>
      <c r="M53" s="1007"/>
      <c r="N53" s="1007"/>
      <c r="O53" s="1007"/>
      <c r="P53" s="1007"/>
      <c r="Q53" s="1007"/>
      <c r="R53" s="1007"/>
      <c r="S53" s="1008"/>
      <c r="T53" s="83"/>
      <c r="U53" s="759"/>
      <c r="V53" s="759"/>
      <c r="W53" s="759"/>
    </row>
    <row r="54" spans="1:23" s="1" customFormat="1" ht="15.75" customHeight="1" x14ac:dyDescent="0.2">
      <c r="A54" s="759"/>
      <c r="B54" s="759"/>
      <c r="C54" s="759"/>
      <c r="D54" s="759"/>
      <c r="E54" s="23"/>
      <c r="F54" s="1006"/>
      <c r="G54" s="1007"/>
      <c r="H54" s="1007"/>
      <c r="I54" s="1007"/>
      <c r="J54" s="1007"/>
      <c r="K54" s="1007"/>
      <c r="L54" s="1007"/>
      <c r="M54" s="1007"/>
      <c r="N54" s="1007"/>
      <c r="O54" s="1007"/>
      <c r="P54" s="1007"/>
      <c r="Q54" s="1007"/>
      <c r="R54" s="1007"/>
      <c r="S54" s="1008"/>
      <c r="T54" s="83"/>
      <c r="U54" s="759"/>
      <c r="V54" s="759"/>
      <c r="W54" s="759"/>
    </row>
    <row r="55" spans="1:23" s="1" customFormat="1" ht="15.75" customHeight="1" x14ac:dyDescent="0.2">
      <c r="A55" s="759"/>
      <c r="B55" s="759"/>
      <c r="C55" s="759"/>
      <c r="D55" s="759"/>
      <c r="E55" s="23"/>
      <c r="F55" s="1006"/>
      <c r="G55" s="1007"/>
      <c r="H55" s="1007"/>
      <c r="I55" s="1007"/>
      <c r="J55" s="1007"/>
      <c r="K55" s="1007"/>
      <c r="L55" s="1007"/>
      <c r="M55" s="1007"/>
      <c r="N55" s="1007"/>
      <c r="O55" s="1007"/>
      <c r="P55" s="1007"/>
      <c r="Q55" s="1007"/>
      <c r="R55" s="1007"/>
      <c r="S55" s="1008"/>
      <c r="T55" s="83"/>
      <c r="U55" s="759"/>
      <c r="V55" s="759"/>
      <c r="W55" s="759"/>
    </row>
    <row r="56" spans="1:23" s="1" customFormat="1" ht="15.75" customHeight="1" x14ac:dyDescent="0.2">
      <c r="A56" s="759"/>
      <c r="B56" s="759"/>
      <c r="C56" s="759"/>
      <c r="D56" s="759"/>
      <c r="E56" s="23"/>
      <c r="F56" s="1006"/>
      <c r="G56" s="1007"/>
      <c r="H56" s="1007"/>
      <c r="I56" s="1007"/>
      <c r="J56" s="1007"/>
      <c r="K56" s="1007"/>
      <c r="L56" s="1007"/>
      <c r="M56" s="1007"/>
      <c r="N56" s="1007"/>
      <c r="O56" s="1007"/>
      <c r="P56" s="1007"/>
      <c r="Q56" s="1007"/>
      <c r="R56" s="1007"/>
      <c r="S56" s="1008"/>
      <c r="T56" s="83"/>
      <c r="U56" s="759"/>
      <c r="V56" s="759"/>
      <c r="W56" s="759"/>
    </row>
    <row r="57" spans="1:23" s="1" customFormat="1" ht="15.75" customHeight="1" x14ac:dyDescent="0.2">
      <c r="A57" s="759"/>
      <c r="B57" s="759"/>
      <c r="C57" s="759"/>
      <c r="D57" s="759"/>
      <c r="E57" s="23"/>
      <c r="F57" s="1006"/>
      <c r="G57" s="1007"/>
      <c r="H57" s="1007"/>
      <c r="I57" s="1007"/>
      <c r="J57" s="1007"/>
      <c r="K57" s="1007"/>
      <c r="L57" s="1007"/>
      <c r="M57" s="1007"/>
      <c r="N57" s="1007"/>
      <c r="O57" s="1007"/>
      <c r="P57" s="1007"/>
      <c r="Q57" s="1007"/>
      <c r="R57" s="1007"/>
      <c r="S57" s="1008"/>
      <c r="T57" s="83"/>
      <c r="U57" s="759"/>
      <c r="V57" s="759"/>
      <c r="W57" s="759"/>
    </row>
    <row r="58" spans="1:23" s="1" customFormat="1" ht="15.75" customHeight="1" x14ac:dyDescent="0.2">
      <c r="A58" s="759"/>
      <c r="B58" s="759"/>
      <c r="C58" s="759"/>
      <c r="D58" s="759"/>
      <c r="E58" s="23"/>
      <c r="F58" s="1006"/>
      <c r="G58" s="1007"/>
      <c r="H58" s="1007"/>
      <c r="I58" s="1007"/>
      <c r="J58" s="1007"/>
      <c r="K58" s="1007"/>
      <c r="L58" s="1007"/>
      <c r="M58" s="1007"/>
      <c r="N58" s="1007"/>
      <c r="O58" s="1007"/>
      <c r="P58" s="1007"/>
      <c r="Q58" s="1007"/>
      <c r="R58" s="1007"/>
      <c r="S58" s="1008"/>
      <c r="T58" s="23"/>
      <c r="U58" s="759"/>
      <c r="V58" s="759"/>
      <c r="W58" s="759"/>
    </row>
    <row r="59" spans="1:23" s="1" customFormat="1" ht="15.75" customHeight="1" x14ac:dyDescent="0.2">
      <c r="A59" s="759"/>
      <c r="B59" s="759"/>
      <c r="C59" s="759"/>
      <c r="D59" s="759"/>
      <c r="E59" s="23"/>
      <c r="F59" s="1006"/>
      <c r="G59" s="1007"/>
      <c r="H59" s="1007"/>
      <c r="I59" s="1007"/>
      <c r="J59" s="1007"/>
      <c r="K59" s="1007"/>
      <c r="L59" s="1007"/>
      <c r="M59" s="1007"/>
      <c r="N59" s="1007"/>
      <c r="O59" s="1007"/>
      <c r="P59" s="1007"/>
      <c r="Q59" s="1007"/>
      <c r="R59" s="1007"/>
      <c r="S59" s="1008"/>
      <c r="T59" s="23"/>
      <c r="U59" s="759"/>
      <c r="V59" s="759"/>
      <c r="W59" s="759"/>
    </row>
    <row r="60" spans="1:23" s="1" customFormat="1" ht="15.75" customHeight="1" x14ac:dyDescent="0.2">
      <c r="A60" s="759"/>
      <c r="B60" s="759"/>
      <c r="C60" s="759"/>
      <c r="D60" s="759"/>
      <c r="E60" s="23"/>
      <c r="F60" s="1006"/>
      <c r="G60" s="1007"/>
      <c r="H60" s="1007"/>
      <c r="I60" s="1007"/>
      <c r="J60" s="1007"/>
      <c r="K60" s="1007"/>
      <c r="L60" s="1007"/>
      <c r="M60" s="1007"/>
      <c r="N60" s="1007"/>
      <c r="O60" s="1007"/>
      <c r="P60" s="1007"/>
      <c r="Q60" s="1007"/>
      <c r="R60" s="1007"/>
      <c r="S60" s="1008"/>
      <c r="T60" s="23"/>
      <c r="U60" s="759"/>
      <c r="V60" s="759"/>
      <c r="W60" s="759"/>
    </row>
    <row r="61" spans="1:23" s="1" customFormat="1" ht="15.75" customHeight="1" x14ac:dyDescent="0.2">
      <c r="A61" s="759"/>
      <c r="B61" s="759"/>
      <c r="C61" s="759"/>
      <c r="D61" s="759"/>
      <c r="E61" s="23"/>
      <c r="F61" s="1006"/>
      <c r="G61" s="1007"/>
      <c r="H61" s="1007"/>
      <c r="I61" s="1007"/>
      <c r="J61" s="1007"/>
      <c r="K61" s="1007"/>
      <c r="L61" s="1007"/>
      <c r="M61" s="1007"/>
      <c r="N61" s="1007"/>
      <c r="O61" s="1007"/>
      <c r="P61" s="1007"/>
      <c r="Q61" s="1007"/>
      <c r="R61" s="1007"/>
      <c r="S61" s="1008"/>
      <c r="T61" s="23"/>
      <c r="U61" s="759"/>
      <c r="V61" s="759"/>
      <c r="W61" s="759"/>
    </row>
    <row r="62" spans="1:23" s="23" customFormat="1" ht="15.75" customHeight="1" x14ac:dyDescent="0.2">
      <c r="A62" s="763"/>
      <c r="B62" s="763"/>
      <c r="C62" s="763"/>
      <c r="D62" s="763"/>
      <c r="F62" s="1006"/>
      <c r="G62" s="1007"/>
      <c r="H62" s="1007"/>
      <c r="I62" s="1007"/>
      <c r="J62" s="1007"/>
      <c r="K62" s="1007"/>
      <c r="L62" s="1007"/>
      <c r="M62" s="1007"/>
      <c r="N62" s="1007"/>
      <c r="O62" s="1007"/>
      <c r="P62" s="1007"/>
      <c r="Q62" s="1007"/>
      <c r="R62" s="1007"/>
      <c r="S62" s="1008"/>
      <c r="U62" s="759"/>
      <c r="V62" s="759"/>
      <c r="W62" s="759"/>
    </row>
    <row r="63" spans="1:23" s="23" customFormat="1" ht="15.75" customHeight="1" x14ac:dyDescent="0.2">
      <c r="A63" s="763"/>
      <c r="B63" s="763"/>
      <c r="C63" s="763"/>
      <c r="D63" s="763"/>
      <c r="F63" s="1006"/>
      <c r="G63" s="1007"/>
      <c r="H63" s="1007"/>
      <c r="I63" s="1007"/>
      <c r="J63" s="1007"/>
      <c r="K63" s="1007"/>
      <c r="L63" s="1007"/>
      <c r="M63" s="1007"/>
      <c r="N63" s="1007"/>
      <c r="O63" s="1007"/>
      <c r="P63" s="1007"/>
      <c r="Q63" s="1007"/>
      <c r="R63" s="1007"/>
      <c r="S63" s="1008"/>
      <c r="U63" s="759"/>
      <c r="V63" s="759"/>
      <c r="W63" s="759"/>
    </row>
    <row r="64" spans="1:23" s="23" customFormat="1" ht="15.75" customHeight="1" x14ac:dyDescent="0.2">
      <c r="A64" s="763"/>
      <c r="B64" s="763"/>
      <c r="C64" s="763"/>
      <c r="D64" s="763"/>
      <c r="F64" s="1006"/>
      <c r="G64" s="1007"/>
      <c r="H64" s="1007"/>
      <c r="I64" s="1007"/>
      <c r="J64" s="1007"/>
      <c r="K64" s="1007"/>
      <c r="L64" s="1007"/>
      <c r="M64" s="1007"/>
      <c r="N64" s="1007"/>
      <c r="O64" s="1007"/>
      <c r="P64" s="1007"/>
      <c r="Q64" s="1007"/>
      <c r="R64" s="1007"/>
      <c r="S64" s="1008"/>
      <c r="U64" s="759"/>
      <c r="V64" s="759"/>
      <c r="W64" s="759"/>
    </row>
    <row r="65" spans="1:23" s="23" customFormat="1" ht="15.75" customHeight="1" x14ac:dyDescent="0.2">
      <c r="A65" s="763"/>
      <c r="B65" s="763"/>
      <c r="C65" s="763"/>
      <c r="D65" s="763"/>
      <c r="F65" s="1006"/>
      <c r="G65" s="1007"/>
      <c r="H65" s="1007"/>
      <c r="I65" s="1007"/>
      <c r="J65" s="1007"/>
      <c r="K65" s="1007"/>
      <c r="L65" s="1007"/>
      <c r="M65" s="1007"/>
      <c r="N65" s="1007"/>
      <c r="O65" s="1007"/>
      <c r="P65" s="1007"/>
      <c r="Q65" s="1007"/>
      <c r="R65" s="1007"/>
      <c r="S65" s="1008"/>
      <c r="U65" s="759"/>
      <c r="V65" s="759"/>
      <c r="W65" s="759"/>
    </row>
    <row r="66" spans="1:23" s="23" customFormat="1" ht="15.75" customHeight="1" x14ac:dyDescent="0.2">
      <c r="A66" s="763"/>
      <c r="B66" s="763"/>
      <c r="C66" s="763"/>
      <c r="D66" s="763"/>
      <c r="F66" s="1006"/>
      <c r="G66" s="1007"/>
      <c r="H66" s="1007"/>
      <c r="I66" s="1007"/>
      <c r="J66" s="1007"/>
      <c r="K66" s="1007"/>
      <c r="L66" s="1007"/>
      <c r="M66" s="1007"/>
      <c r="N66" s="1007"/>
      <c r="O66" s="1007"/>
      <c r="P66" s="1007"/>
      <c r="Q66" s="1007"/>
      <c r="R66" s="1007"/>
      <c r="S66" s="1008"/>
      <c r="U66" s="759"/>
      <c r="V66" s="759"/>
      <c r="W66" s="759"/>
    </row>
    <row r="67" spans="1:23" s="23" customFormat="1" ht="15.75" customHeight="1" x14ac:dyDescent="0.2">
      <c r="A67" s="763"/>
      <c r="B67" s="763"/>
      <c r="C67" s="763"/>
      <c r="D67" s="763"/>
      <c r="F67" s="1006"/>
      <c r="G67" s="1007"/>
      <c r="H67" s="1007"/>
      <c r="I67" s="1007"/>
      <c r="J67" s="1007"/>
      <c r="K67" s="1007"/>
      <c r="L67" s="1007"/>
      <c r="M67" s="1007"/>
      <c r="N67" s="1007"/>
      <c r="O67" s="1007"/>
      <c r="P67" s="1007"/>
      <c r="Q67" s="1007"/>
      <c r="R67" s="1007"/>
      <c r="S67" s="1008"/>
      <c r="U67" s="759"/>
      <c r="V67" s="759"/>
      <c r="W67" s="759"/>
    </row>
    <row r="68" spans="1:23" s="23" customFormat="1" ht="15.75" customHeight="1" x14ac:dyDescent="0.2">
      <c r="A68" s="763"/>
      <c r="B68" s="763"/>
      <c r="C68" s="763"/>
      <c r="D68" s="763"/>
      <c r="F68" s="1006"/>
      <c r="G68" s="1007"/>
      <c r="H68" s="1007"/>
      <c r="I68" s="1007"/>
      <c r="J68" s="1007"/>
      <c r="K68" s="1007"/>
      <c r="L68" s="1007"/>
      <c r="M68" s="1007"/>
      <c r="N68" s="1007"/>
      <c r="O68" s="1007"/>
      <c r="P68" s="1007"/>
      <c r="Q68" s="1007"/>
      <c r="R68" s="1007"/>
      <c r="S68" s="1008"/>
      <c r="U68" s="759"/>
      <c r="V68" s="759"/>
      <c r="W68" s="759"/>
    </row>
    <row r="69" spans="1:23" s="23" customFormat="1" ht="12.75" customHeight="1" thickBot="1" x14ac:dyDescent="0.25">
      <c r="A69" s="763"/>
      <c r="B69" s="763"/>
      <c r="C69" s="763"/>
      <c r="D69" s="763"/>
      <c r="F69" s="1009"/>
      <c r="G69" s="1010"/>
      <c r="H69" s="1010"/>
      <c r="I69" s="1010"/>
      <c r="J69" s="1010"/>
      <c r="K69" s="1010"/>
      <c r="L69" s="1010"/>
      <c r="M69" s="1010"/>
      <c r="N69" s="1010"/>
      <c r="O69" s="1010"/>
      <c r="P69" s="1010"/>
      <c r="Q69" s="1010"/>
      <c r="R69" s="1010"/>
      <c r="S69" s="1011"/>
      <c r="U69" s="759"/>
      <c r="V69" s="759"/>
      <c r="W69" s="759"/>
    </row>
    <row r="70" spans="1:23" s="23" customFormat="1" ht="11.25" customHeight="1" x14ac:dyDescent="0.2">
      <c r="A70" s="763"/>
      <c r="B70" s="763"/>
      <c r="C70" s="763"/>
      <c r="D70" s="763"/>
      <c r="U70" s="759"/>
      <c r="V70" s="759"/>
      <c r="W70" s="759"/>
    </row>
    <row r="71" spans="1:23" s="4" customFormat="1" ht="10.5" hidden="1" customHeight="1" x14ac:dyDescent="0.2">
      <c r="A71" s="761"/>
      <c r="B71" s="761"/>
      <c r="C71" s="761"/>
      <c r="D71" s="761"/>
      <c r="E71" s="82"/>
      <c r="F71" s="126" t="str">
        <f>IF(I50="1er Trimestre","rad1",IF(I50="2do Trimestre","rad2",IF(I50="3er Trimestre","rad3",IF(I50="4to Trimestre","rad4"))))</f>
        <v>rad1</v>
      </c>
      <c r="G71" s="21"/>
      <c r="H71" s="21"/>
      <c r="I71" s="21"/>
      <c r="J71" s="21"/>
      <c r="K71" s="21"/>
      <c r="L71" s="21"/>
      <c r="M71" s="21"/>
      <c r="N71" s="21"/>
      <c r="O71" s="21"/>
      <c r="P71" s="21"/>
      <c r="Q71" s="21"/>
      <c r="R71" s="21"/>
      <c r="S71" s="21"/>
      <c r="T71" s="22"/>
      <c r="U71" s="761"/>
      <c r="V71" s="761"/>
      <c r="W71" s="761"/>
    </row>
    <row r="72" spans="1:23" s="23" customFormat="1" ht="11.25" customHeight="1" x14ac:dyDescent="0.2">
      <c r="A72" s="763"/>
      <c r="B72" s="763"/>
      <c r="C72" s="763"/>
      <c r="D72" s="763"/>
      <c r="F72" s="27" t="s">
        <v>410</v>
      </c>
      <c r="H72" s="746" t="str">
        <f>(VLOOKUP($I$8,matriz!$E$4:$BB$70,MATCH('POR DEPENDENCIA'!$F$71,matriz!$E$4:$BB$4,0),0))</f>
        <v>3-2019-2642</v>
      </c>
      <c r="I72" s="746"/>
      <c r="J72" s="746"/>
      <c r="K72" s="746"/>
      <c r="L72" s="746"/>
      <c r="M72" s="746"/>
      <c r="N72" s="746"/>
      <c r="O72" s="746"/>
      <c r="P72" s="746"/>
      <c r="Q72" s="746"/>
      <c r="R72" s="746"/>
      <c r="U72" s="759"/>
      <c r="V72" s="759"/>
      <c r="W72" s="759"/>
    </row>
    <row r="73" spans="1:23" s="23" customFormat="1" ht="11.25" customHeight="1" x14ac:dyDescent="0.2">
      <c r="A73" s="763"/>
      <c r="B73" s="763"/>
      <c r="C73" s="763"/>
      <c r="D73" s="763"/>
      <c r="F73" s="27" t="s">
        <v>311</v>
      </c>
      <c r="G73" s="1000">
        <v>3</v>
      </c>
      <c r="H73" s="1000"/>
      <c r="U73" s="759"/>
      <c r="V73" s="759"/>
      <c r="W73" s="759"/>
    </row>
    <row r="74" spans="1:23" s="759" customFormat="1" ht="11.25" customHeight="1" x14ac:dyDescent="0.2"/>
    <row r="75" spans="1:23" s="760" customFormat="1" ht="11.25" customHeight="1" x14ac:dyDescent="0.25">
      <c r="A75" s="759"/>
      <c r="B75" s="759"/>
      <c r="C75" s="759"/>
      <c r="D75" s="759"/>
      <c r="E75" s="759"/>
      <c r="F75" s="759"/>
      <c r="G75" s="759"/>
      <c r="H75" s="759"/>
      <c r="I75" s="759"/>
      <c r="J75" s="759"/>
      <c r="K75" s="759"/>
      <c r="L75" s="759"/>
      <c r="M75" s="759"/>
      <c r="N75" s="759"/>
      <c r="O75" s="759"/>
      <c r="P75" s="759"/>
      <c r="Q75" s="759"/>
      <c r="R75" s="759"/>
      <c r="S75" s="759"/>
      <c r="T75" s="759"/>
      <c r="U75" s="759"/>
      <c r="V75" s="759"/>
      <c r="W75" s="759"/>
    </row>
    <row r="76" spans="1:23" s="760" customFormat="1" ht="11.25" customHeight="1" x14ac:dyDescent="0.25">
      <c r="A76" s="759"/>
      <c r="B76" s="759"/>
      <c r="C76" s="759"/>
      <c r="D76" s="759"/>
      <c r="E76" s="759"/>
      <c r="F76" s="759"/>
      <c r="G76" s="759"/>
      <c r="H76" s="759"/>
      <c r="I76" s="759"/>
      <c r="J76" s="759"/>
      <c r="K76" s="759"/>
      <c r="L76" s="759"/>
      <c r="M76" s="759"/>
      <c r="N76" s="759"/>
      <c r="O76" s="759"/>
      <c r="P76" s="759"/>
      <c r="Q76" s="759"/>
      <c r="R76" s="759"/>
      <c r="S76" s="759"/>
      <c r="T76" s="759"/>
      <c r="U76" s="759"/>
      <c r="V76" s="759"/>
      <c r="W76" s="759"/>
    </row>
    <row r="77" spans="1:23" s="760" customFormat="1" ht="11.25" customHeight="1" x14ac:dyDescent="0.25">
      <c r="A77" s="759"/>
      <c r="B77" s="759"/>
      <c r="C77" s="759"/>
      <c r="D77" s="759"/>
      <c r="E77" s="759"/>
      <c r="F77" s="759"/>
      <c r="G77" s="759"/>
      <c r="H77" s="759"/>
      <c r="I77" s="759"/>
      <c r="J77" s="759"/>
      <c r="K77" s="759"/>
      <c r="L77" s="759"/>
      <c r="M77" s="759"/>
      <c r="N77" s="759"/>
      <c r="O77" s="759"/>
      <c r="P77" s="759"/>
      <c r="Q77" s="759"/>
      <c r="R77" s="759"/>
      <c r="S77" s="759"/>
      <c r="T77" s="759"/>
      <c r="U77" s="759"/>
      <c r="V77" s="759"/>
      <c r="W77" s="759"/>
    </row>
    <row r="78" spans="1:23" s="760" customFormat="1" ht="11.25" customHeight="1" x14ac:dyDescent="0.25">
      <c r="A78" s="759"/>
      <c r="B78" s="759"/>
      <c r="C78" s="759"/>
      <c r="D78" s="759"/>
      <c r="E78" s="759"/>
      <c r="F78" s="759"/>
      <c r="G78" s="759"/>
      <c r="H78" s="759"/>
      <c r="I78" s="759"/>
      <c r="J78" s="759"/>
      <c r="K78" s="759"/>
      <c r="L78" s="759"/>
      <c r="M78" s="759"/>
      <c r="N78" s="759"/>
      <c r="O78" s="759"/>
      <c r="P78" s="759"/>
      <c r="Q78" s="759"/>
      <c r="R78" s="759"/>
      <c r="S78" s="759"/>
      <c r="T78" s="759"/>
      <c r="U78" s="759"/>
      <c r="V78" s="759"/>
      <c r="W78" s="759"/>
    </row>
    <row r="79" spans="1:23" s="760" customFormat="1" ht="11.25" customHeight="1" x14ac:dyDescent="0.25">
      <c r="A79" s="759"/>
      <c r="B79" s="759"/>
      <c r="C79" s="759"/>
      <c r="D79" s="759"/>
      <c r="E79" s="759"/>
      <c r="F79" s="759"/>
      <c r="G79" s="759"/>
      <c r="H79" s="759"/>
      <c r="I79" s="759"/>
      <c r="J79" s="759"/>
      <c r="K79" s="759"/>
      <c r="L79" s="759"/>
      <c r="M79" s="759"/>
      <c r="N79" s="759"/>
      <c r="O79" s="759"/>
      <c r="P79" s="759"/>
      <c r="Q79" s="759"/>
      <c r="R79" s="759"/>
      <c r="S79" s="759"/>
      <c r="T79" s="759"/>
      <c r="U79" s="759"/>
      <c r="V79" s="759"/>
      <c r="W79" s="759"/>
    </row>
    <row r="80" spans="1:23" s="760" customFormat="1" ht="11.25" customHeight="1" x14ac:dyDescent="0.25">
      <c r="A80" s="759"/>
      <c r="B80" s="759"/>
      <c r="C80" s="759"/>
      <c r="D80" s="759"/>
      <c r="E80" s="759"/>
      <c r="F80" s="759"/>
      <c r="G80" s="759"/>
      <c r="H80" s="759"/>
      <c r="I80" s="759"/>
      <c r="J80" s="759"/>
      <c r="K80" s="759"/>
      <c r="L80" s="759"/>
      <c r="M80" s="759"/>
      <c r="N80" s="759"/>
      <c r="O80" s="759"/>
      <c r="P80" s="759"/>
      <c r="Q80" s="759"/>
      <c r="R80" s="759"/>
      <c r="S80" s="759"/>
      <c r="T80" s="759"/>
      <c r="U80" s="759"/>
      <c r="V80" s="759"/>
      <c r="W80" s="759"/>
    </row>
    <row r="81" spans="1:23" s="760" customFormat="1" ht="11.25" customHeight="1" x14ac:dyDescent="0.25">
      <c r="A81" s="759"/>
      <c r="B81" s="759"/>
      <c r="C81" s="759"/>
      <c r="D81" s="759"/>
      <c r="E81" s="759"/>
      <c r="F81" s="759"/>
      <c r="G81" s="759"/>
      <c r="H81" s="759"/>
      <c r="I81" s="759"/>
      <c r="J81" s="759"/>
      <c r="K81" s="759"/>
      <c r="L81" s="759"/>
      <c r="M81" s="759"/>
      <c r="N81" s="759"/>
      <c r="O81" s="759"/>
      <c r="P81" s="759"/>
      <c r="Q81" s="759"/>
      <c r="R81" s="759"/>
      <c r="S81" s="759"/>
      <c r="T81" s="759"/>
      <c r="U81" s="759"/>
      <c r="V81" s="759"/>
      <c r="W81" s="759"/>
    </row>
    <row r="82" spans="1:23" s="760" customFormat="1" ht="11.25" customHeight="1" x14ac:dyDescent="0.25">
      <c r="A82" s="759"/>
      <c r="B82" s="759"/>
      <c r="C82" s="759"/>
      <c r="D82" s="759"/>
      <c r="E82" s="759"/>
      <c r="F82" s="759"/>
      <c r="G82" s="759"/>
      <c r="H82" s="759"/>
      <c r="I82" s="759"/>
      <c r="J82" s="759"/>
      <c r="K82" s="759"/>
      <c r="L82" s="759"/>
      <c r="M82" s="759"/>
      <c r="N82" s="759"/>
      <c r="O82" s="759"/>
      <c r="P82" s="759"/>
      <c r="Q82" s="759"/>
      <c r="R82" s="759"/>
      <c r="S82" s="759"/>
      <c r="T82" s="759"/>
      <c r="U82" s="759"/>
      <c r="V82" s="759"/>
      <c r="W82" s="759"/>
    </row>
    <row r="83" spans="1:23" ht="11.25" hidden="1" customHeight="1" x14ac:dyDescent="0.25"/>
    <row r="84" spans="1:23" ht="11.25" hidden="1" customHeight="1" x14ac:dyDescent="0.25"/>
    <row r="85" spans="1:23" ht="11.25" hidden="1" customHeight="1" x14ac:dyDescent="0.25"/>
    <row r="86" spans="1:23" ht="11.25" hidden="1" customHeight="1" x14ac:dyDescent="0.25"/>
    <row r="87" spans="1:23" ht="11.25" hidden="1" customHeight="1" x14ac:dyDescent="0.25"/>
    <row r="88" spans="1:23" ht="11.25" hidden="1" customHeight="1" x14ac:dyDescent="0.25"/>
    <row r="89" spans="1:23" ht="11.25" hidden="1" customHeight="1" x14ac:dyDescent="0.25"/>
    <row r="90" spans="1:23" ht="11.25" hidden="1" customHeight="1" x14ac:dyDescent="0.25"/>
    <row r="91" spans="1:23" ht="11.25" hidden="1" customHeight="1" x14ac:dyDescent="0.25"/>
    <row r="92" spans="1:23" ht="11.25" hidden="1" customHeight="1" x14ac:dyDescent="0.25"/>
    <row r="93" spans="1:23" ht="11.25" hidden="1" customHeight="1" x14ac:dyDescent="0.25"/>
    <row r="94" spans="1:23" ht="11.25" hidden="1" customHeight="1" x14ac:dyDescent="0.25"/>
    <row r="95" spans="1:23" ht="11.25" hidden="1" customHeight="1" x14ac:dyDescent="0.25"/>
  </sheetData>
  <sheetProtection selectLockedCells="1"/>
  <dataConsolidate/>
  <customSheetViews>
    <customSheetView guid="{7FB50B2F-45DA-4DA3-BDA5-580E793170E4}" scale="145" showGridLines="0" showRowCol="0" zeroValues="0">
      <pane ySplit="8" topLeftCell="A9" activePane="bottomLeft" state="frozen"/>
      <selection pane="bottomLeft" sqref="A1:P1"/>
    </customSheetView>
  </customSheetViews>
  <mergeCells count="47">
    <mergeCell ref="G73:H73"/>
    <mergeCell ref="G21:H21"/>
    <mergeCell ref="M21:N21"/>
    <mergeCell ref="Q21:R21"/>
    <mergeCell ref="I23:J23"/>
    <mergeCell ref="N24:O24"/>
    <mergeCell ref="N25:O25"/>
    <mergeCell ref="N26:O26"/>
    <mergeCell ref="N27:O27"/>
    <mergeCell ref="F50:G50"/>
    <mergeCell ref="F51:S69"/>
    <mergeCell ref="I50:K50"/>
    <mergeCell ref="I24:J24"/>
    <mergeCell ref="I25:J25"/>
    <mergeCell ref="I26:J26"/>
    <mergeCell ref="I27:J27"/>
    <mergeCell ref="F18:G19"/>
    <mergeCell ref="H18:I19"/>
    <mergeCell ref="J18:M18"/>
    <mergeCell ref="N18:P18"/>
    <mergeCell ref="Q18:S18"/>
    <mergeCell ref="J19:M19"/>
    <mergeCell ref="N19:P19"/>
    <mergeCell ref="Q19:S19"/>
    <mergeCell ref="F14:H15"/>
    <mergeCell ref="F16:S16"/>
    <mergeCell ref="F17:G17"/>
    <mergeCell ref="H17:I17"/>
    <mergeCell ref="J17:M17"/>
    <mergeCell ref="N17:P17"/>
    <mergeCell ref="Q17:S17"/>
    <mergeCell ref="I28:J28"/>
    <mergeCell ref="I29:J29"/>
    <mergeCell ref="E1:T1"/>
    <mergeCell ref="E2:T2"/>
    <mergeCell ref="F4:S4"/>
    <mergeCell ref="F8:H8"/>
    <mergeCell ref="I8:S8"/>
    <mergeCell ref="F6:H6"/>
    <mergeCell ref="I6:S6"/>
    <mergeCell ref="F10:H10"/>
    <mergeCell ref="I10:S10"/>
    <mergeCell ref="F11:H11"/>
    <mergeCell ref="I11:S11"/>
    <mergeCell ref="F12:H12"/>
    <mergeCell ref="I12:S12"/>
    <mergeCell ref="F13:S13"/>
  </mergeCells>
  <dataValidations xWindow="774" yWindow="425" count="12">
    <dataValidation type="list" allowBlank="1" showInputMessage="1" showErrorMessage="1" sqref="I50">
      <formula1>"1er Trimestre,2do Trimestre, 3er Trimestre, 4to Trimestre"</formula1>
    </dataValidation>
    <dataValidation allowBlank="1" showInputMessage="1" showErrorMessage="1" promptTitle="PROCESO" prompt="Identifica el nombre del proceso al cual pertenece el indicador." sqref="F10:H10 F6:H6"/>
    <dataValidation allowBlank="1" showInputMessage="1" showErrorMessage="1" promptTitle="PRODUCTO/SERVICIO" prompt="Identifica el nombre del producto o servicio." sqref="F12:H12 F14"/>
    <dataValidation allowBlank="1" showInputMessage="1" showErrorMessage="1" promptTitle="FORMULA DEL INDICADOR" prompt="Fórmula matemática utilizada para el cálculo del indicador._x000a_" sqref="F17:G17"/>
    <dataValidation allowBlank="1" showInputMessage="1" showErrorMessage="1" promptTitle="UNIDAD DE MEDIDA" prompt="Magnitud referencia para la medición. Ejemplo: Porcentaje, Número de asesorías." sqref="H17:I17"/>
    <dataValidation allowBlank="1" showInputMessage="1" showErrorMessage="1" promptTitle="NOMBRE VARIABLE" prompt="Nombre de las variables a utilizar, puede ser una sola_x000a_variable o dos dependiendo del indicador" sqref="J17:M17"/>
    <dataValidation allowBlank="1" showInputMessage="1" showErrorMessage="1" promptTitle="EXPLICACION DE LA VARIABLE" prompt="Opcional si la variable requiere explicación o idefinición_x000a_" sqref="N17:P17"/>
    <dataValidation allowBlank="1" showInputMessage="1" showErrorMessage="1" promptTitle="FUENTE DE INFORMACION" prompt="Señala la(s) fuente(s) de las cuales se obtiene la información para el cálculo del indicador. Por ejemplo: Sistemas de información,_x000a_resultados encuestas del cliente externo, interno, verificación del servicio y control de visitantes." sqref="Q17:S17"/>
    <dataValidation allowBlank="1" showInputMessage="1" showErrorMessage="1" promptTitle="VARIABLES" prompt="Coloque las variables definidas en la sección formula del indicador" sqref="N23"/>
    <dataValidation allowBlank="1" showInputMessage="1" showErrorMessage="1" promptTitle="FUENTE DE INFORMACION LINEA BASE" prompt="Indique la fuente de origen de la línea base (histórico registrado)" sqref="G27"/>
    <dataValidation allowBlank="1" showInputMessage="1" showErrorMessage="1" promptTitle="NOMBRE DEL INDICADOR" prompt="Nombre que identifica al indicador." sqref="F7:H9 F11:H11"/>
    <dataValidation allowBlank="1" showInputMessage="1" showErrorMessage="1" promptTitle="META" prompt="Es el valor que se espera alcance el indicador." sqref="G24:G26"/>
  </dataValidations>
  <printOptions horizontalCentered="1"/>
  <pageMargins left="0.62992125984251968" right="0.23622047244094491" top="0.59055118110236227" bottom="0.51181102362204722" header="0.31496062992125984" footer="0.31496062992125984"/>
  <pageSetup scale="80" orientation="portrait" horizontalDpi="300" verticalDpi="300" r:id="rId1"/>
  <drawing r:id="rId2"/>
  <legacyDrawingHF r:id="rId3"/>
  <extLst>
    <ext xmlns:x14="http://schemas.microsoft.com/office/spreadsheetml/2009/9/main" uri="{CCE6A557-97BC-4b89-ADB6-D9C93CAAB3DF}">
      <x14:dataValidations xmlns:xm="http://schemas.microsoft.com/office/excel/2006/main" xWindow="774" yWindow="425" count="2">
        <x14:dataValidation type="list" allowBlank="1" showInputMessage="1" showErrorMessage="1">
          <x14:formula1>
            <xm:f>CONVEN!$B$3:$L$3</xm:f>
          </x14:formula1>
          <xm:sqref>I6:S6</xm:sqref>
        </x14:dataValidation>
        <x14:dataValidation type="list" allowBlank="1" showInputMessage="1" showErrorMessage="1" promptTitle="SELECCIONE EL INDICADOR">
          <x14:formula1>
            <xm:f>INDIRECT(HLOOKUP(I6,CONVEN!B3:P4,2,0))</xm:f>
          </x14:formula1>
          <xm:sqref>I8:S8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14999847407452621"/>
    <pageSetUpPr fitToPage="1"/>
  </sheetPr>
  <dimension ref="A1:Y88"/>
  <sheetViews>
    <sheetView showGridLines="0" showZeros="0" showWhiteSpace="0" topLeftCell="D1" zoomScale="145" zoomScaleNormal="145" workbookViewId="0">
      <pane ySplit="8" topLeftCell="A9" activePane="bottomLeft" state="frozen"/>
      <selection activeCell="O34" sqref="O34"/>
      <selection pane="bottomLeft" activeCell="I6" sqref="I6:S6"/>
    </sheetView>
  </sheetViews>
  <sheetFormatPr baseColWidth="10" defaultColWidth="0" defaultRowHeight="0" customHeight="1" zeroHeight="1" x14ac:dyDescent="0.25"/>
  <cols>
    <col min="1" max="4" width="11.42578125" style="280" customWidth="1"/>
    <col min="5" max="5" width="2.140625" style="23" customWidth="1"/>
    <col min="6" max="6" width="12.28515625" style="23" customWidth="1"/>
    <col min="7" max="7" width="13.7109375" style="23" customWidth="1"/>
    <col min="8" max="8" width="16.28515625" style="23" customWidth="1"/>
    <col min="9" max="9" width="8.140625" style="23" customWidth="1"/>
    <col min="10" max="10" width="6.42578125" style="23" customWidth="1"/>
    <col min="11" max="11" width="7.7109375" style="23" customWidth="1"/>
    <col min="12" max="12" width="11.42578125" style="23" customWidth="1"/>
    <col min="13" max="13" width="4.85546875" style="23" customWidth="1"/>
    <col min="14" max="14" width="8.42578125" style="23" customWidth="1"/>
    <col min="15" max="15" width="9.7109375" style="23" customWidth="1"/>
    <col min="16" max="16" width="14.140625" style="23" customWidth="1"/>
    <col min="17" max="17" width="12.42578125" style="23" customWidth="1"/>
    <col min="18" max="18" width="8.7109375" style="23" customWidth="1"/>
    <col min="19" max="19" width="8.42578125" style="23" customWidth="1"/>
    <col min="20" max="20" width="3" style="23" customWidth="1"/>
    <col min="21" max="21" width="19.28515625" style="1" customWidth="1"/>
    <col min="22" max="22" width="19.7109375" style="1" customWidth="1"/>
    <col min="23" max="23" width="13.140625" customWidth="1"/>
    <col min="24" max="25" width="8.42578125" hidden="1" customWidth="1"/>
    <col min="26" max="16384" width="11.42578125" hidden="1"/>
  </cols>
  <sheetData>
    <row r="1" spans="1:23" ht="15" x14ac:dyDescent="0.25">
      <c r="A1" s="759"/>
      <c r="B1" s="759"/>
      <c r="C1" s="759"/>
      <c r="D1" s="759"/>
      <c r="U1" s="759"/>
      <c r="V1" s="759"/>
      <c r="W1" s="760"/>
    </row>
    <row r="2" spans="1:23" ht="15" x14ac:dyDescent="0.25">
      <c r="A2" s="759"/>
      <c r="B2" s="759"/>
      <c r="C2" s="759"/>
      <c r="D2" s="759"/>
      <c r="E2" s="857" t="s">
        <v>0</v>
      </c>
      <c r="F2" s="857"/>
      <c r="G2" s="857"/>
      <c r="H2" s="857"/>
      <c r="I2" s="857"/>
      <c r="J2" s="857"/>
      <c r="K2" s="857"/>
      <c r="L2" s="857"/>
      <c r="M2" s="857"/>
      <c r="N2" s="857"/>
      <c r="O2" s="857"/>
      <c r="P2" s="857"/>
      <c r="Q2" s="857"/>
      <c r="R2" s="857"/>
      <c r="S2" s="857"/>
      <c r="T2" s="857"/>
      <c r="U2" s="759"/>
      <c r="V2" s="759"/>
      <c r="W2" s="760"/>
    </row>
    <row r="3" spans="1:23" ht="15" customHeight="1" x14ac:dyDescent="0.25">
      <c r="A3" s="759"/>
      <c r="B3" s="759"/>
      <c r="C3" s="759"/>
      <c r="D3" s="759"/>
      <c r="E3" s="2"/>
      <c r="F3" s="2"/>
      <c r="G3" s="2"/>
      <c r="H3" s="2"/>
      <c r="I3" s="2"/>
      <c r="J3" s="2"/>
      <c r="K3" s="2"/>
      <c r="L3" s="2"/>
      <c r="M3" s="2"/>
      <c r="N3" s="2"/>
      <c r="O3" s="2"/>
      <c r="P3" s="2"/>
      <c r="Q3" s="2"/>
      <c r="R3" s="2"/>
      <c r="S3" s="2"/>
      <c r="T3" s="2"/>
      <c r="U3" s="759"/>
      <c r="V3" s="759"/>
      <c r="W3" s="760"/>
    </row>
    <row r="4" spans="1:23" ht="28.5" customHeight="1" thickBot="1" x14ac:dyDescent="0.3">
      <c r="A4" s="759"/>
      <c r="B4" s="759"/>
      <c r="C4" s="759"/>
      <c r="D4" s="759"/>
      <c r="E4" s="134"/>
      <c r="F4" s="945" t="s">
        <v>390</v>
      </c>
      <c r="G4" s="945"/>
      <c r="H4" s="945"/>
      <c r="I4" s="945"/>
      <c r="J4" s="945"/>
      <c r="K4" s="945"/>
      <c r="L4" s="945"/>
      <c r="M4" s="945"/>
      <c r="N4" s="945"/>
      <c r="O4" s="945"/>
      <c r="P4" s="945"/>
      <c r="Q4" s="945"/>
      <c r="R4" s="945"/>
      <c r="S4" s="945"/>
      <c r="T4" s="134"/>
      <c r="U4" s="759"/>
      <c r="V4" s="759"/>
      <c r="W4" s="760"/>
    </row>
    <row r="5" spans="1:23" ht="9" customHeight="1" x14ac:dyDescent="0.25">
      <c r="A5" s="760"/>
      <c r="B5" s="760"/>
      <c r="C5" s="760"/>
      <c r="D5" s="760"/>
      <c r="E5" s="135"/>
      <c r="F5" s="29"/>
      <c r="G5" s="29"/>
      <c r="H5" s="29"/>
      <c r="I5" s="29"/>
      <c r="J5" s="29"/>
      <c r="K5" s="29"/>
      <c r="L5" s="29"/>
      <c r="M5" s="29"/>
      <c r="N5" s="29"/>
      <c r="O5" s="29"/>
      <c r="P5" s="29"/>
      <c r="Q5" s="29"/>
      <c r="R5" s="29"/>
      <c r="S5" s="29"/>
      <c r="T5" s="136"/>
      <c r="U5" s="760"/>
      <c r="V5" s="760"/>
      <c r="W5" s="760"/>
    </row>
    <row r="6" spans="1:23" ht="24" customHeight="1" x14ac:dyDescent="0.25">
      <c r="A6" s="759"/>
      <c r="B6" s="759"/>
      <c r="C6" s="759"/>
      <c r="D6" s="759"/>
      <c r="E6" s="134"/>
      <c r="F6" s="1018" t="s">
        <v>3</v>
      </c>
      <c r="G6" s="1018"/>
      <c r="H6" s="1019"/>
      <c r="I6" s="1020" t="s">
        <v>385</v>
      </c>
      <c r="J6" s="1021"/>
      <c r="K6" s="1021"/>
      <c r="L6" s="1021"/>
      <c r="M6" s="1021"/>
      <c r="N6" s="1021"/>
      <c r="O6" s="1021"/>
      <c r="P6" s="1021"/>
      <c r="Q6" s="1021"/>
      <c r="R6" s="1021"/>
      <c r="S6" s="1021"/>
      <c r="T6" s="134"/>
      <c r="U6" s="759"/>
      <c r="V6" s="759"/>
      <c r="W6" s="760"/>
    </row>
    <row r="7" spans="1:23" ht="2.25" customHeight="1" x14ac:dyDescent="0.25">
      <c r="A7" s="761"/>
      <c r="B7" s="761"/>
      <c r="C7" s="761"/>
      <c r="D7" s="761"/>
      <c r="E7" s="134"/>
      <c r="F7" s="118"/>
      <c r="G7" s="119"/>
      <c r="H7" s="119"/>
      <c r="I7" s="126"/>
      <c r="J7" s="126"/>
      <c r="K7" s="126"/>
      <c r="L7" s="126"/>
      <c r="M7" s="126"/>
      <c r="N7" s="126"/>
      <c r="O7" s="126"/>
      <c r="P7" s="126"/>
      <c r="Q7" s="126"/>
      <c r="R7" s="126"/>
      <c r="S7" s="126"/>
      <c r="T7" s="134"/>
      <c r="U7" s="761"/>
      <c r="V7" s="761"/>
      <c r="W7" s="760"/>
    </row>
    <row r="8" spans="1:23" ht="27.75" customHeight="1" x14ac:dyDescent="0.25">
      <c r="A8" s="759"/>
      <c r="B8" s="759"/>
      <c r="C8" s="759"/>
      <c r="D8" s="759"/>
      <c r="E8" s="134"/>
      <c r="F8" s="1022" t="s">
        <v>1</v>
      </c>
      <c r="G8" s="1022"/>
      <c r="H8" s="1023"/>
      <c r="I8" s="1024" t="s">
        <v>601</v>
      </c>
      <c r="J8" s="1024"/>
      <c r="K8" s="1024"/>
      <c r="L8" s="1024"/>
      <c r="M8" s="1024"/>
      <c r="N8" s="1024"/>
      <c r="O8" s="1024"/>
      <c r="P8" s="1024"/>
      <c r="Q8" s="1024"/>
      <c r="R8" s="1024"/>
      <c r="S8" s="1024"/>
      <c r="T8" s="134"/>
      <c r="U8" s="759"/>
      <c r="V8" s="759"/>
      <c r="W8" s="760"/>
    </row>
    <row r="9" spans="1:23" ht="2.25" customHeight="1" x14ac:dyDescent="0.25">
      <c r="A9" s="759"/>
      <c r="B9" s="759"/>
      <c r="C9" s="759"/>
      <c r="D9" s="759"/>
      <c r="E9" s="134"/>
      <c r="F9" s="870"/>
      <c r="G9" s="870"/>
      <c r="H9" s="870"/>
      <c r="I9" s="870"/>
      <c r="J9" s="870"/>
      <c r="K9" s="870"/>
      <c r="L9" s="870"/>
      <c r="M9" s="870"/>
      <c r="N9" s="870"/>
      <c r="O9" s="870"/>
      <c r="P9" s="870"/>
      <c r="Q9" s="870"/>
      <c r="R9" s="870"/>
      <c r="S9" s="870"/>
      <c r="T9" s="134"/>
      <c r="U9" s="759"/>
      <c r="V9" s="759"/>
      <c r="W9" s="760"/>
    </row>
    <row r="10" spans="1:23" ht="11.25" customHeight="1" x14ac:dyDescent="0.25">
      <c r="A10" s="759"/>
      <c r="B10" s="759"/>
      <c r="C10" s="759"/>
      <c r="D10" s="759"/>
      <c r="E10" s="134"/>
      <c r="F10" s="1046" t="s">
        <v>5</v>
      </c>
      <c r="G10" s="1047"/>
      <c r="H10" s="1048"/>
      <c r="I10" s="1045"/>
      <c r="J10" s="1036" t="str">
        <f>IFERROR(VLOOKUP($I$8,matriz!$E$5:$AX$70,5,0),"")</f>
        <v>PROCESOS</v>
      </c>
      <c r="K10" s="1036"/>
      <c r="L10" s="1036"/>
      <c r="M10" s="1036">
        <f>IFERROR(VLOOKUP($I$8,matriz!$E$5:$AX$70,6,0),"")</f>
        <v>0</v>
      </c>
      <c r="N10" s="1036"/>
      <c r="O10" s="1036"/>
      <c r="P10" s="1036">
        <f>IFERROR(VLOOKUP($I$8,matriz!$E$5:$AX$70,7,0),"")</f>
        <v>0</v>
      </c>
      <c r="Q10" s="1036"/>
      <c r="R10" s="1036">
        <f>IFERROR(VLOOKUP($I$8,matriz!$E$5:$AX$70,8,0),"")</f>
        <v>0</v>
      </c>
      <c r="S10" s="1036"/>
      <c r="T10" s="134"/>
      <c r="U10" s="759"/>
      <c r="V10" s="759"/>
      <c r="W10" s="760"/>
    </row>
    <row r="11" spans="1:23" ht="12" customHeight="1" x14ac:dyDescent="0.25">
      <c r="A11" s="759"/>
      <c r="B11" s="759"/>
      <c r="C11" s="759"/>
      <c r="D11" s="759"/>
      <c r="E11" s="134"/>
      <c r="F11" s="1049"/>
      <c r="G11" s="1050"/>
      <c r="H11" s="1051"/>
      <c r="I11" s="1045"/>
      <c r="J11" s="1036"/>
      <c r="K11" s="1036"/>
      <c r="L11" s="1036"/>
      <c r="M11" s="1036"/>
      <c r="N11" s="1036"/>
      <c r="O11" s="1036"/>
      <c r="P11" s="1036"/>
      <c r="Q11" s="1036"/>
      <c r="R11" s="1036"/>
      <c r="S11" s="1036"/>
      <c r="T11" s="134"/>
      <c r="U11" s="759"/>
      <c r="V11" s="759"/>
      <c r="W11" s="760"/>
    </row>
    <row r="12" spans="1:23" ht="8.25" customHeight="1" thickBot="1" x14ac:dyDescent="0.3">
      <c r="A12" s="759"/>
      <c r="B12" s="759"/>
      <c r="C12" s="759"/>
      <c r="D12" s="759"/>
      <c r="E12" s="134"/>
      <c r="F12" s="1017"/>
      <c r="G12" s="1017"/>
      <c r="H12" s="1017"/>
      <c r="I12" s="1017"/>
      <c r="J12" s="1017"/>
      <c r="K12" s="1017"/>
      <c r="L12" s="1017"/>
      <c r="M12" s="1017"/>
      <c r="N12" s="1017"/>
      <c r="O12" s="1017"/>
      <c r="P12" s="1017"/>
      <c r="Q12" s="1017"/>
      <c r="R12" s="1017"/>
      <c r="S12" s="1017"/>
      <c r="T12" s="134"/>
      <c r="U12" s="759"/>
      <c r="V12" s="759"/>
      <c r="W12" s="760"/>
    </row>
    <row r="13" spans="1:23" ht="26.25" customHeight="1" x14ac:dyDescent="0.25">
      <c r="A13" s="759"/>
      <c r="B13" s="759"/>
      <c r="C13" s="759"/>
      <c r="D13" s="759"/>
      <c r="E13" s="134"/>
      <c r="F13" s="981" t="s">
        <v>7</v>
      </c>
      <c r="G13" s="982"/>
      <c r="H13" s="983" t="s">
        <v>8</v>
      </c>
      <c r="I13" s="982"/>
      <c r="J13" s="983" t="s">
        <v>9</v>
      </c>
      <c r="K13" s="984"/>
      <c r="L13" s="984"/>
      <c r="M13" s="982"/>
      <c r="N13" s="983" t="s">
        <v>10</v>
      </c>
      <c r="O13" s="984"/>
      <c r="P13" s="982"/>
      <c r="Q13" s="983" t="s">
        <v>11</v>
      </c>
      <c r="R13" s="984"/>
      <c r="S13" s="985"/>
      <c r="T13" s="134"/>
      <c r="U13" s="759"/>
      <c r="V13" s="759"/>
      <c r="W13" s="760"/>
    </row>
    <row r="14" spans="1:23" ht="57.75" customHeight="1" x14ac:dyDescent="0.25">
      <c r="A14" s="759"/>
      <c r="B14" s="759"/>
      <c r="C14" s="759"/>
      <c r="D14" s="759"/>
      <c r="E14" s="134"/>
      <c r="F14" s="1037" t="str">
        <f>IFERROR(VLOOKUP($I$8,matriz!$E$5:$AX$70,9,0),"")</f>
        <v>Promedio de los días utilizados para la asignación de las PQRS</v>
      </c>
      <c r="G14" s="1038" t="str">
        <f>VLOOKUP($I$8,matriz!$E$5:$AX$70,2,0)</f>
        <v>OPTIMIZACIÓN DE PROCESOS</v>
      </c>
      <c r="H14" s="1041" t="str">
        <f>IFERROR(VLOOKUP($I$8,matriz!$E$5:$AX$70,10,0),"")</f>
        <v>días para asignar</v>
      </c>
      <c r="I14" s="1041" t="str">
        <f>VLOOKUP($I$8,matriz!$E$5:$AX$70,2,0)</f>
        <v>OPTIMIZACIÓN DE PROCESOS</v>
      </c>
      <c r="J14" s="1026" t="str">
        <f>IFERROR(VLOOKUP($I$8,matriz!$E$5:$AX$70,11,0),"")</f>
        <v>Sumatoria de los días utilizados para la asignación de los PQRS</v>
      </c>
      <c r="K14" s="1027" t="str">
        <f>VLOOKUP($I$8,matriz!$E$5:$AX$70,2,0)</f>
        <v>OPTIMIZACIÓN DE PROCESOS</v>
      </c>
      <c r="L14" s="1027" t="str">
        <f>VLOOKUP($I$8,matriz!$E$5:$AX$70,10,0)</f>
        <v>días para asignar</v>
      </c>
      <c r="M14" s="1043" t="str">
        <f>VLOOKUP($I$8,matriz!$E$5:$AX$70,2,0)</f>
        <v>OPTIMIZACIÓN DE PROCESOS</v>
      </c>
      <c r="N14" s="1044" t="str">
        <f>IFERROR(VLOOKUP($I$8,matriz!$E$5:$AX$70,13,0),"")</f>
        <v>Se toma la fecha final (asignación) menos la fecha inicial (recibido) por cada PQRS, y se resta. Se suman para el total de días.</v>
      </c>
      <c r="O14" s="1044" t="str">
        <f>VLOOKUP($I$8,matriz!$E$5:$AX$70,2,0)</f>
        <v>OPTIMIZACIÓN DE PROCESOS</v>
      </c>
      <c r="P14" s="1044" t="str">
        <f>VLOOKUP($I$8,matriz!$E$5:$AX$70,2,0)</f>
        <v>OPTIMIZACIÓN DE PROCESOS</v>
      </c>
      <c r="Q14" s="1026" t="str">
        <f>IFERROR(VLOOKUP($I$8,matriz!$E$5:$AX$70,15,0),"")</f>
        <v>Reporte del aplicativo SDQS</v>
      </c>
      <c r="R14" s="1027" t="str">
        <f>VLOOKUP($I$8,matriz!$E$5:$AX$70,2,0)</f>
        <v>OPTIMIZACIÓN DE PROCESOS</v>
      </c>
      <c r="S14" s="1028" t="str">
        <f>VLOOKUP($I$8,matriz!$E$5:$AX$70,2,0)</f>
        <v>OPTIMIZACIÓN DE PROCESOS</v>
      </c>
      <c r="T14" s="134"/>
      <c r="U14" s="759"/>
      <c r="V14" s="759"/>
      <c r="W14" s="760"/>
    </row>
    <row r="15" spans="1:23" ht="45" customHeight="1" thickBot="1" x14ac:dyDescent="0.3">
      <c r="A15" s="759"/>
      <c r="B15" s="759"/>
      <c r="C15" s="759"/>
      <c r="D15" s="759"/>
      <c r="E15" s="134"/>
      <c r="F15" s="1039" t="str">
        <f>VLOOKUP($I$8,matriz!$E$5:$AX$70,2,0)</f>
        <v>OPTIMIZACIÓN DE PROCESOS</v>
      </c>
      <c r="G15" s="1040" t="str">
        <f>VLOOKUP($I$8,matriz!$E$5:$AX$70,2,0)</f>
        <v>OPTIMIZACIÓN DE PROCESOS</v>
      </c>
      <c r="H15" s="1042" t="str">
        <f>VLOOKUP($I$8,matriz!$E$5:$AX$70,2,0)</f>
        <v>OPTIMIZACIÓN DE PROCESOS</v>
      </c>
      <c r="I15" s="1042" t="str">
        <f>VLOOKUP($I$8,matriz!$E$5:$AX$70,2,0)</f>
        <v>OPTIMIZACIÓN DE PROCESOS</v>
      </c>
      <c r="J15" s="1029" t="str">
        <f>IFERROR(VLOOKUP($I$8,matriz!$E$5:$AX$70,12,0),"")</f>
        <v>Total de PQRS asignadas a la Secretaría Jurídica Distrital</v>
      </c>
      <c r="K15" s="1030" t="str">
        <f>VLOOKUP($I$8,matriz!$E$5:$AX$70,2,0)</f>
        <v>OPTIMIZACIÓN DE PROCESOS</v>
      </c>
      <c r="L15" s="1030" t="str">
        <f>VLOOKUP($I$8,matriz!$E$5:$AX$70,2,0)</f>
        <v>OPTIMIZACIÓN DE PROCESOS</v>
      </c>
      <c r="M15" s="1031" t="str">
        <f>VLOOKUP($I$8,matriz!$E$5:$AX$70,2,0)</f>
        <v>OPTIMIZACIÓN DE PROCESOS</v>
      </c>
      <c r="N15" s="1032" t="str">
        <f>IFERROR(VLOOKUP($I$8,matriz!$E$5:$AX$70,14,0),"")</f>
        <v>Se suman todas la PQRs recibidas</v>
      </c>
      <c r="O15" s="1032" t="str">
        <f>VLOOKUP($I$8,matriz!$E$5:$AX$70,2,0)</f>
        <v>OPTIMIZACIÓN DE PROCESOS</v>
      </c>
      <c r="P15" s="1032" t="str">
        <f>VLOOKUP($I$8,matriz!$E$5:$AX$70,2,0)</f>
        <v>OPTIMIZACIÓN DE PROCESOS</v>
      </c>
      <c r="Q15" s="1033" t="str">
        <f>IFERROR(VLOOKUP($I$8,matriz!$E$5:$AX$70,16,0),"")</f>
        <v>Reporte del aplicativo SDQS</v>
      </c>
      <c r="R15" s="1034" t="str">
        <f>VLOOKUP($I$8,matriz!$E$5:$AX$70,2,0)</f>
        <v>OPTIMIZACIÓN DE PROCESOS</v>
      </c>
      <c r="S15" s="1035" t="str">
        <f>VLOOKUP($I$8,matriz!$E$5:$AX$70,2,0)</f>
        <v>OPTIMIZACIÓN DE PROCESOS</v>
      </c>
      <c r="T15" s="134"/>
      <c r="U15" s="759"/>
      <c r="V15" s="759"/>
      <c r="W15" s="760"/>
    </row>
    <row r="16" spans="1:23" ht="16.5" customHeight="1" x14ac:dyDescent="0.25">
      <c r="A16" s="759"/>
      <c r="B16" s="759"/>
      <c r="C16" s="759"/>
      <c r="D16" s="759"/>
      <c r="E16" s="21"/>
      <c r="F16" s="21"/>
      <c r="G16" s="21"/>
      <c r="H16" s="21"/>
      <c r="I16" s="21"/>
      <c r="J16" s="21"/>
      <c r="K16" s="21"/>
      <c r="L16" s="21"/>
      <c r="M16" s="21"/>
      <c r="N16" s="21"/>
      <c r="O16" s="21"/>
      <c r="P16" s="21"/>
      <c r="Q16" s="21"/>
      <c r="R16" s="21"/>
      <c r="S16" s="21"/>
      <c r="T16" s="21"/>
      <c r="U16" s="759"/>
      <c r="V16" s="759"/>
      <c r="W16" s="760"/>
    </row>
    <row r="17" spans="1:23" ht="15" customHeight="1" x14ac:dyDescent="0.25">
      <c r="A17" s="762"/>
      <c r="B17" s="762"/>
      <c r="C17" s="762"/>
      <c r="D17" s="762"/>
      <c r="E17" s="30"/>
      <c r="F17" s="30"/>
      <c r="G17" s="1001" t="str">
        <f>VLOOKUP($I$8,matriz!$E$5:$AX$70,19,0)</f>
        <v>Constante</v>
      </c>
      <c r="H17" s="1001"/>
      <c r="I17" s="33"/>
      <c r="J17" s="30"/>
      <c r="K17" s="1001" t="str">
        <f>VLOOKUP($I$8,matriz!$E$5:$AX$70,20,0)</f>
        <v>Trimestral</v>
      </c>
      <c r="L17" s="1001" t="str">
        <f>VLOOKUP($I$8,matriz!$E$5:$AX$70,2,0)</f>
        <v>OPTIMIZACIÓN DE PROCESOS</v>
      </c>
      <c r="M17" s="34"/>
      <c r="N17" s="34"/>
      <c r="O17" s="1001" t="str">
        <f>VLOOKUP($I$8,matriz!$E$5:$AX$70,21,0)</f>
        <v>Eficiencia</v>
      </c>
      <c r="P17" s="1001"/>
      <c r="Q17" s="32"/>
      <c r="R17" s="30"/>
      <c r="S17" s="30"/>
      <c r="T17" s="31"/>
      <c r="U17" s="762"/>
      <c r="V17" s="762"/>
      <c r="W17" s="760"/>
    </row>
    <row r="18" spans="1:23" ht="15" x14ac:dyDescent="0.25">
      <c r="A18" s="763"/>
      <c r="B18" s="763"/>
      <c r="C18" s="763"/>
      <c r="D18" s="763"/>
      <c r="E18" s="21"/>
      <c r="F18" s="21"/>
      <c r="G18" s="21"/>
      <c r="H18" s="21"/>
      <c r="I18" s="21"/>
      <c r="J18" s="21"/>
      <c r="K18" s="21"/>
      <c r="L18" s="21"/>
      <c r="M18" s="21"/>
      <c r="N18" s="21"/>
      <c r="O18" s="21"/>
      <c r="P18" s="21"/>
      <c r="Q18" s="21"/>
      <c r="R18" s="21"/>
      <c r="S18" s="21"/>
      <c r="T18" s="21"/>
      <c r="U18" s="763"/>
      <c r="V18" s="763"/>
      <c r="W18" s="760"/>
    </row>
    <row r="19" spans="1:23" ht="13.5" customHeight="1" thickBot="1" x14ac:dyDescent="0.3">
      <c r="A19" s="763"/>
      <c r="B19" s="763"/>
      <c r="C19" s="763"/>
      <c r="D19" s="763"/>
      <c r="E19" s="21"/>
      <c r="H19" s="24" t="s">
        <v>106</v>
      </c>
      <c r="I19" s="957" t="s">
        <v>107</v>
      </c>
      <c r="J19" s="957"/>
      <c r="K19" s="21"/>
      <c r="L19" s="21"/>
      <c r="N19" s="25"/>
      <c r="O19" s="26"/>
      <c r="P19" s="125" t="s">
        <v>104</v>
      </c>
      <c r="Q19" s="125" t="s">
        <v>105</v>
      </c>
      <c r="R19" s="21"/>
      <c r="S19" s="21"/>
      <c r="T19" s="21"/>
      <c r="U19" s="763"/>
      <c r="V19" s="763"/>
      <c r="W19" s="760"/>
    </row>
    <row r="20" spans="1:23" ht="13.5" customHeight="1" x14ac:dyDescent="0.25">
      <c r="A20" s="763"/>
      <c r="B20" s="763"/>
      <c r="C20" s="763"/>
      <c r="D20" s="763"/>
      <c r="E20" s="21"/>
      <c r="G20" s="35">
        <v>2016</v>
      </c>
      <c r="H20" s="122" t="str">
        <f>IFERROR(VLOOKUP($I$8,matriz!$E$5:$AX$70,25,0),"")</f>
        <v>ND</v>
      </c>
      <c r="I20" s="1013" t="str">
        <f>IFERROR(VLOOKUP($I$8,matriz!$E$5:$AX$70,30,0),"")</f>
        <v>ND</v>
      </c>
      <c r="J20" s="1014"/>
      <c r="K20" s="21"/>
      <c r="L20" s="21"/>
      <c r="N20" s="958" t="s">
        <v>14</v>
      </c>
      <c r="O20" s="958"/>
      <c r="P20" s="163">
        <f>IFERROR(VLOOKUP($I$8,matriz!$E$5:$AX$70,35,0),"")</f>
        <v>0</v>
      </c>
      <c r="Q20" s="84">
        <f>IFERROR(VLOOKUP($I$8,matriz!$E$5:$AX$70,39,0),"")</f>
        <v>0</v>
      </c>
      <c r="R20" s="21"/>
      <c r="S20" s="21"/>
      <c r="T20" s="21"/>
      <c r="U20" s="763"/>
      <c r="V20" s="763"/>
      <c r="W20" s="760"/>
    </row>
    <row r="21" spans="1:23" ht="13.5" customHeight="1" x14ac:dyDescent="0.25">
      <c r="A21" s="763"/>
      <c r="B21" s="763"/>
      <c r="C21" s="763"/>
      <c r="D21" s="763"/>
      <c r="E21" s="21"/>
      <c r="G21" s="35">
        <v>2017</v>
      </c>
      <c r="H21" s="123">
        <f>IFERROR(VLOOKUP($I$8,matriz!$E$5:$AX$70,26,0),"")</f>
        <v>1</v>
      </c>
      <c r="I21" s="1015">
        <f>IFERROR(VLOOKUP($I$8,matriz!$E$5:$AX$70,31,0),"")</f>
        <v>1</v>
      </c>
      <c r="J21" s="1016"/>
      <c r="K21" s="21"/>
      <c r="L21" s="21"/>
      <c r="N21" s="958" t="s">
        <v>15</v>
      </c>
      <c r="O21" s="958"/>
      <c r="P21" s="164">
        <f>IFERROR(VLOOKUP($I$8,matriz!$E$5:$AX$70,36,0),"")</f>
        <v>0</v>
      </c>
      <c r="Q21" s="85">
        <f>IFERROR(VLOOKUP($I$8,matriz!$E$5:$AX$70,40,0),"")</f>
        <v>0</v>
      </c>
      <c r="R21" s="21"/>
      <c r="S21" s="21"/>
      <c r="T21" s="21"/>
      <c r="U21" s="763"/>
      <c r="V21" s="763"/>
      <c r="W21" s="760"/>
    </row>
    <row r="22" spans="1:23" ht="13.5" customHeight="1" x14ac:dyDescent="0.25">
      <c r="A22" s="763"/>
      <c r="B22" s="763"/>
      <c r="C22" s="763"/>
      <c r="D22" s="763"/>
      <c r="E22" s="21"/>
      <c r="G22" s="35">
        <v>2018</v>
      </c>
      <c r="H22" s="123">
        <f>IFERROR(VLOOKUP($I$8,matriz!$E$5:$AX$70,27,0),"")</f>
        <v>1</v>
      </c>
      <c r="I22" s="1015">
        <f>IFERROR(VLOOKUP($I$8,matriz!$E$5:$AX$70,32,0),"")</f>
        <v>1</v>
      </c>
      <c r="J22" s="1016"/>
      <c r="K22" s="21"/>
      <c r="L22" s="21"/>
      <c r="N22" s="958" t="s">
        <v>16</v>
      </c>
      <c r="O22" s="958"/>
      <c r="P22" s="164">
        <f>IFERROR(VLOOKUP($I$8,matriz!$E$5:$AX$70,37,0),"")</f>
        <v>0</v>
      </c>
      <c r="Q22" s="85">
        <f>IFERROR(VLOOKUP($I$8,matriz!$E$5:$AX$70,41,0),"")</f>
        <v>0</v>
      </c>
      <c r="R22" s="21"/>
      <c r="S22" s="21"/>
      <c r="T22" s="21"/>
      <c r="U22" s="763"/>
      <c r="V22" s="763"/>
      <c r="W22" s="760"/>
    </row>
    <row r="23" spans="1:23" ht="15" customHeight="1" thickBot="1" x14ac:dyDescent="0.3">
      <c r="A23" s="763"/>
      <c r="B23" s="763"/>
      <c r="C23" s="763"/>
      <c r="D23" s="763"/>
      <c r="E23" s="21"/>
      <c r="G23" s="35">
        <v>2019</v>
      </c>
      <c r="H23" s="123" t="str">
        <f>IFERROR(VLOOKUP($I$8,matriz!$E$5:$AX$70,28,0),"")</f>
        <v>FINALIZADO</v>
      </c>
      <c r="I23" s="1015" t="str">
        <f>IFERROR(VLOOKUP($I$8,matriz!$E$5:$AX$70,333,0),"")</f>
        <v/>
      </c>
      <c r="J23" s="1016"/>
      <c r="K23" s="21"/>
      <c r="L23" s="21"/>
      <c r="N23" s="958" t="s">
        <v>17</v>
      </c>
      <c r="O23" s="958"/>
      <c r="P23" s="165">
        <f>IFERROR(VLOOKUP($I$8,matriz!$E$5:$AX$70,38,0),"")</f>
        <v>0</v>
      </c>
      <c r="Q23" s="86">
        <f>IFERROR(VLOOKUP($I$8,matriz!$E$5:$AX$70,42,0),"")</f>
        <v>0</v>
      </c>
      <c r="R23" s="21"/>
      <c r="S23" s="21" t="str">
        <f>MID(S22,1,4)</f>
        <v/>
      </c>
      <c r="T23" s="21"/>
      <c r="U23" s="763"/>
      <c r="V23" s="763"/>
      <c r="W23" s="760"/>
    </row>
    <row r="24" spans="1:23" ht="14.25" customHeight="1" thickBot="1" x14ac:dyDescent="0.3">
      <c r="A24" s="763"/>
      <c r="B24" s="763"/>
      <c r="C24" s="763"/>
      <c r="D24" s="763"/>
      <c r="E24" s="21"/>
      <c r="G24" s="35">
        <v>2020</v>
      </c>
      <c r="H24" s="124" t="str">
        <f>IFERROR(VLOOKUP($I$8,matriz!$E$5:$AX$70,29,0),"")</f>
        <v>FINALIZADO</v>
      </c>
      <c r="I24" s="963" t="str">
        <f>IFERROR(VLOOKUP($I$8,matriz!$E$5:$AX$70,34,0),"")</f>
        <v>FINALIZADO</v>
      </c>
      <c r="J24" s="964"/>
      <c r="K24" s="21"/>
      <c r="L24" s="21"/>
      <c r="N24" s="21"/>
      <c r="O24" s="27" t="s">
        <v>18</v>
      </c>
      <c r="P24" s="166" t="str">
        <f>IFERROR(IF($G$17="Decreciente",MID(P23,1,4),IF($G$17="Suma",SUM(P20:P23),IF($G$17="Creciente",MID(P23,1,4),IF($G$17="Constante",MID(P23,1,4))))),"")</f>
        <v>0</v>
      </c>
      <c r="Q24" s="167" t="str">
        <f>IFERROR(IF($G$17="Decreciente",MID(Q23,1,4),IF($G$17="Suma",SUM(Q20:Q23),IF($G$17="Creciente",MID(Q23,1,4),IF($G$17="Constante",MID(Q23,1,4))))),"")</f>
        <v>0</v>
      </c>
      <c r="R24" s="21"/>
      <c r="S24" s="21"/>
      <c r="T24" s="21"/>
      <c r="U24" s="763"/>
      <c r="V24" s="763"/>
      <c r="W24" s="760"/>
    </row>
    <row r="25" spans="1:23" ht="15" customHeight="1" x14ac:dyDescent="0.25">
      <c r="A25" s="763"/>
      <c r="B25" s="763"/>
      <c r="C25" s="763"/>
      <c r="D25" s="763"/>
      <c r="E25" s="43"/>
      <c r="F25" s="43"/>
      <c r="G25" s="44" t="s">
        <v>504</v>
      </c>
      <c r="H25" s="45" t="str">
        <f>IFERROR(IF($G$17="Decreciente",MID(H24,1,4),IF($G$17="Suma",SUM(H20:H24),IF($G$17="Creciente",MID(H24,1,4),IF($G$17="Constante",MID(H24,1,4))))),"")</f>
        <v>FINA</v>
      </c>
      <c r="I25" s="965" t="str">
        <f>IFERROR(IF($G$17="Decreciente",MID(I24,1,4),IF($G$17="Suma",SUM(I20:I24),IF($G$17="Creciente",MID(I24,1,4),IF($G$17="Constante",MID(I24,1,4))))),"")</f>
        <v>FINA</v>
      </c>
      <c r="J25" s="965"/>
      <c r="K25" s="2"/>
      <c r="L25" s="2"/>
      <c r="M25" s="2"/>
      <c r="N25" s="2"/>
      <c r="O25" s="2"/>
      <c r="P25" s="2"/>
      <c r="Q25" s="2"/>
      <c r="R25" s="2"/>
      <c r="S25" s="2"/>
      <c r="T25" s="2"/>
      <c r="U25" s="763"/>
      <c r="V25" s="763"/>
      <c r="W25" s="760"/>
    </row>
    <row r="26" spans="1:23" ht="15" x14ac:dyDescent="0.25">
      <c r="A26" s="763"/>
      <c r="B26" s="763"/>
      <c r="C26" s="763"/>
      <c r="D26" s="763"/>
      <c r="E26" s="21"/>
      <c r="F26" s="21"/>
      <c r="I26" s="21"/>
      <c r="J26" s="21"/>
      <c r="K26" s="21"/>
      <c r="L26" s="21"/>
      <c r="M26" s="21"/>
      <c r="N26" s="21"/>
      <c r="O26" s="21"/>
      <c r="P26" s="21"/>
      <c r="Q26" s="21"/>
      <c r="R26" s="21"/>
      <c r="S26" s="21"/>
      <c r="T26" s="22"/>
      <c r="U26" s="763"/>
      <c r="V26" s="763"/>
      <c r="W26" s="760"/>
    </row>
    <row r="27" spans="1:23" ht="15" x14ac:dyDescent="0.25">
      <c r="A27" s="763"/>
      <c r="B27" s="763"/>
      <c r="C27" s="763"/>
      <c r="D27" s="763"/>
      <c r="E27" s="21"/>
      <c r="F27" s="21"/>
      <c r="I27" s="21"/>
      <c r="J27" s="21"/>
      <c r="K27" s="21"/>
      <c r="L27" s="21"/>
      <c r="M27" s="21"/>
      <c r="N27" s="21"/>
      <c r="O27" s="21"/>
      <c r="P27" s="21"/>
      <c r="Q27" s="21"/>
      <c r="R27" s="21"/>
      <c r="S27" s="21"/>
      <c r="T27" s="22"/>
      <c r="U27" s="763"/>
      <c r="V27" s="763"/>
      <c r="W27" s="760"/>
    </row>
    <row r="28" spans="1:23" ht="15" x14ac:dyDescent="0.25">
      <c r="A28" s="763"/>
      <c r="B28" s="763"/>
      <c r="C28" s="763"/>
      <c r="D28" s="763"/>
      <c r="E28" s="21"/>
      <c r="F28" s="21"/>
      <c r="I28" s="21"/>
      <c r="J28" s="21"/>
      <c r="K28" s="21"/>
      <c r="L28" s="21"/>
      <c r="M28" s="21"/>
      <c r="N28" s="21"/>
      <c r="O28" s="21"/>
      <c r="P28" s="21"/>
      <c r="Q28" s="21"/>
      <c r="R28" s="21"/>
      <c r="S28" s="21"/>
      <c r="T28" s="22"/>
      <c r="U28" s="763"/>
      <c r="V28" s="763"/>
      <c r="W28" s="760"/>
    </row>
    <row r="29" spans="1:23" ht="15" x14ac:dyDescent="0.25">
      <c r="A29" s="763"/>
      <c r="B29" s="763"/>
      <c r="C29" s="763"/>
      <c r="D29" s="763"/>
      <c r="E29" s="21"/>
      <c r="F29" s="29"/>
      <c r="G29" s="29"/>
      <c r="H29" s="29"/>
      <c r="I29" s="29"/>
      <c r="J29" s="21"/>
      <c r="K29" s="21"/>
      <c r="L29" s="21"/>
      <c r="M29" s="21"/>
      <c r="N29" s="21"/>
      <c r="O29" s="21"/>
      <c r="P29" s="21"/>
      <c r="Q29" s="21"/>
      <c r="R29" s="21"/>
      <c r="S29" s="21"/>
      <c r="T29" s="22"/>
      <c r="U29" s="763"/>
      <c r="V29" s="763"/>
      <c r="W29" s="760"/>
    </row>
    <row r="30" spans="1:23" ht="15" x14ac:dyDescent="0.25">
      <c r="A30" s="763"/>
      <c r="B30" s="763"/>
      <c r="C30" s="763"/>
      <c r="D30" s="763"/>
      <c r="E30" s="21"/>
      <c r="F30" s="29"/>
      <c r="G30" s="29"/>
      <c r="H30" s="29"/>
      <c r="I30" s="29"/>
      <c r="J30" s="21"/>
      <c r="K30" s="21"/>
      <c r="L30" s="21"/>
      <c r="M30" s="21"/>
      <c r="N30" s="21"/>
      <c r="O30" s="21"/>
      <c r="P30" s="21"/>
      <c r="Q30" s="21"/>
      <c r="R30" s="21"/>
      <c r="S30" s="21"/>
      <c r="T30" s="22"/>
      <c r="U30" s="763"/>
      <c r="V30" s="763"/>
      <c r="W30" s="760"/>
    </row>
    <row r="31" spans="1:23" ht="15" x14ac:dyDescent="0.25">
      <c r="A31" s="763"/>
      <c r="B31" s="763"/>
      <c r="C31" s="763"/>
      <c r="D31" s="763"/>
      <c r="E31" s="21"/>
      <c r="F31" s="21"/>
      <c r="G31" s="21"/>
      <c r="H31" s="21"/>
      <c r="I31" s="21"/>
      <c r="J31" s="21"/>
      <c r="K31" s="21"/>
      <c r="L31" s="21"/>
      <c r="M31" s="21"/>
      <c r="N31" s="21"/>
      <c r="O31" s="21"/>
      <c r="P31" s="21"/>
      <c r="Q31" s="21"/>
      <c r="R31" s="21"/>
      <c r="S31" s="21"/>
      <c r="T31" s="22"/>
      <c r="U31" s="763"/>
      <c r="V31" s="763"/>
      <c r="W31" s="760"/>
    </row>
    <row r="32" spans="1:23" ht="15" x14ac:dyDescent="0.25">
      <c r="A32" s="763"/>
      <c r="B32" s="763"/>
      <c r="C32" s="763"/>
      <c r="D32" s="763"/>
      <c r="E32" s="21"/>
      <c r="F32" s="21"/>
      <c r="G32" s="21"/>
      <c r="H32" s="21"/>
      <c r="I32" s="21"/>
      <c r="J32" s="21"/>
      <c r="K32" s="21"/>
      <c r="L32" s="21"/>
      <c r="M32" s="21"/>
      <c r="N32" s="21"/>
      <c r="O32" s="21"/>
      <c r="P32" s="21"/>
      <c r="Q32" s="21"/>
      <c r="R32" s="21"/>
      <c r="S32" s="21"/>
      <c r="T32" s="21"/>
      <c r="U32" s="763"/>
      <c r="V32" s="763"/>
      <c r="W32" s="760"/>
    </row>
    <row r="33" spans="1:23" ht="15" x14ac:dyDescent="0.25">
      <c r="A33" s="759"/>
      <c r="B33" s="759"/>
      <c r="C33" s="759"/>
      <c r="D33" s="759"/>
      <c r="U33" s="759"/>
      <c r="V33" s="759"/>
      <c r="W33" s="760"/>
    </row>
    <row r="34" spans="1:23" ht="15" x14ac:dyDescent="0.25">
      <c r="A34" s="759"/>
      <c r="B34" s="759"/>
      <c r="C34" s="759"/>
      <c r="D34" s="759"/>
      <c r="U34" s="759"/>
      <c r="V34" s="759"/>
      <c r="W34" s="760"/>
    </row>
    <row r="35" spans="1:23" ht="15" x14ac:dyDescent="0.25">
      <c r="A35" s="759"/>
      <c r="B35" s="759"/>
      <c r="C35" s="759"/>
      <c r="D35" s="759"/>
      <c r="U35" s="759"/>
      <c r="V35" s="759"/>
      <c r="W35" s="760"/>
    </row>
    <row r="36" spans="1:23" ht="15" x14ac:dyDescent="0.25">
      <c r="A36" s="759"/>
      <c r="B36" s="759"/>
      <c r="C36" s="759"/>
      <c r="D36" s="759"/>
      <c r="U36" s="759"/>
      <c r="V36" s="759"/>
      <c r="W36" s="760"/>
    </row>
    <row r="37" spans="1:23" ht="15" x14ac:dyDescent="0.25">
      <c r="A37" s="759"/>
      <c r="B37" s="759"/>
      <c r="C37" s="759"/>
      <c r="D37" s="759"/>
      <c r="U37" s="759"/>
      <c r="V37" s="759"/>
      <c r="W37" s="760"/>
    </row>
    <row r="38" spans="1:23" ht="15" x14ac:dyDescent="0.25">
      <c r="A38" s="759"/>
      <c r="B38" s="759"/>
      <c r="C38" s="759"/>
      <c r="D38" s="759"/>
      <c r="U38" s="759"/>
      <c r="V38" s="759"/>
      <c r="W38" s="760"/>
    </row>
    <row r="39" spans="1:23" ht="15" x14ac:dyDescent="0.25">
      <c r="A39" s="759"/>
      <c r="B39" s="759"/>
      <c r="C39" s="759"/>
      <c r="D39" s="759"/>
      <c r="U39" s="759"/>
      <c r="V39" s="759"/>
      <c r="W39" s="760"/>
    </row>
    <row r="40" spans="1:23" ht="11.25" hidden="1" customHeight="1" x14ac:dyDescent="0.25">
      <c r="A40" s="759"/>
      <c r="B40" s="759"/>
      <c r="C40" s="759"/>
      <c r="D40" s="759"/>
      <c r="U40" s="759"/>
      <c r="V40" s="759"/>
      <c r="W40" s="760"/>
    </row>
    <row r="41" spans="1:23" ht="11.25" customHeight="1" x14ac:dyDescent="0.25">
      <c r="A41" s="759"/>
      <c r="B41" s="759"/>
      <c r="C41" s="759"/>
      <c r="D41" s="759"/>
      <c r="U41" s="759"/>
      <c r="V41" s="759"/>
      <c r="W41" s="760"/>
    </row>
    <row r="42" spans="1:23" ht="11.25" customHeight="1" x14ac:dyDescent="0.25">
      <c r="A42" s="759"/>
      <c r="B42" s="759"/>
      <c r="C42" s="759"/>
      <c r="D42" s="759"/>
      <c r="U42" s="759"/>
      <c r="V42" s="759"/>
      <c r="W42" s="760"/>
    </row>
    <row r="43" spans="1:23" ht="10.5" customHeight="1" x14ac:dyDescent="0.25">
      <c r="A43" s="759"/>
      <c r="B43" s="759"/>
      <c r="C43" s="759"/>
      <c r="D43" s="759"/>
      <c r="G43" s="161" t="s">
        <v>184</v>
      </c>
      <c r="J43" s="161" t="s">
        <v>185</v>
      </c>
      <c r="P43" s="161" t="s">
        <v>184</v>
      </c>
      <c r="S43" s="161" t="s">
        <v>185</v>
      </c>
      <c r="U43" s="759"/>
      <c r="V43" s="759"/>
      <c r="W43" s="760"/>
    </row>
    <row r="44" spans="1:23" ht="10.5" customHeight="1" x14ac:dyDescent="0.25">
      <c r="A44" s="759"/>
      <c r="B44" s="759"/>
      <c r="C44" s="759"/>
      <c r="D44" s="759"/>
      <c r="U44" s="759"/>
      <c r="V44" s="759"/>
      <c r="W44" s="760"/>
    </row>
    <row r="45" spans="1:23" ht="11.25" customHeight="1" x14ac:dyDescent="0.25">
      <c r="A45" s="759"/>
      <c r="B45" s="759"/>
      <c r="C45" s="759"/>
      <c r="D45" s="759"/>
      <c r="U45" s="759"/>
      <c r="V45" s="759"/>
      <c r="W45" s="760"/>
    </row>
    <row r="46" spans="1:23" ht="11.25" customHeight="1" thickBot="1" x14ac:dyDescent="0.3">
      <c r="A46" s="759"/>
      <c r="B46" s="759"/>
      <c r="C46" s="759"/>
      <c r="D46" s="759"/>
      <c r="F46" s="1002"/>
      <c r="G46" s="956"/>
      <c r="I46" s="1012" t="s">
        <v>186</v>
      </c>
      <c r="J46" s="959"/>
      <c r="K46" s="959"/>
      <c r="U46" s="759"/>
      <c r="V46" s="759"/>
      <c r="W46" s="760"/>
    </row>
    <row r="47" spans="1:23" ht="12.75" customHeight="1" x14ac:dyDescent="0.25">
      <c r="A47" s="759"/>
      <c r="B47" s="759"/>
      <c r="C47" s="759"/>
      <c r="D47" s="759"/>
      <c r="F47" s="1003" t="str">
        <f>(VLOOKUP($I$8,matriz!$E$4:$AX$70,MATCH('POR PROCESO'!$I$46,matriz!$E$4:$AX$4,0),0))</f>
        <v>FINALIZADO</v>
      </c>
      <c r="G47" s="1004"/>
      <c r="H47" s="1004"/>
      <c r="I47" s="1004"/>
      <c r="J47" s="1004"/>
      <c r="K47" s="1004"/>
      <c r="L47" s="1004"/>
      <c r="M47" s="1004"/>
      <c r="N47" s="1004"/>
      <c r="O47" s="1004"/>
      <c r="P47" s="1004"/>
      <c r="Q47" s="1004"/>
      <c r="R47" s="1004"/>
      <c r="S47" s="1005"/>
      <c r="T47" s="83"/>
      <c r="U47" s="759"/>
      <c r="V47" s="759"/>
      <c r="W47" s="760"/>
    </row>
    <row r="48" spans="1:23" ht="12.75" customHeight="1" x14ac:dyDescent="0.25">
      <c r="A48" s="759"/>
      <c r="B48" s="759"/>
      <c r="C48" s="759"/>
      <c r="D48" s="759"/>
      <c r="F48" s="1006"/>
      <c r="G48" s="1007"/>
      <c r="H48" s="1007"/>
      <c r="I48" s="1007"/>
      <c r="J48" s="1007"/>
      <c r="K48" s="1007"/>
      <c r="L48" s="1007"/>
      <c r="M48" s="1007"/>
      <c r="N48" s="1007"/>
      <c r="O48" s="1007"/>
      <c r="P48" s="1007"/>
      <c r="Q48" s="1007"/>
      <c r="R48" s="1007"/>
      <c r="S48" s="1008"/>
      <c r="T48" s="83"/>
      <c r="U48" s="759"/>
      <c r="V48" s="759"/>
      <c r="W48" s="760"/>
    </row>
    <row r="49" spans="1:23" ht="12.75" customHeight="1" x14ac:dyDescent="0.25">
      <c r="A49" s="759"/>
      <c r="B49" s="759"/>
      <c r="C49" s="759"/>
      <c r="D49" s="759"/>
      <c r="F49" s="1006"/>
      <c r="G49" s="1007"/>
      <c r="H49" s="1007"/>
      <c r="I49" s="1007"/>
      <c r="J49" s="1007"/>
      <c r="K49" s="1007"/>
      <c r="L49" s="1007"/>
      <c r="M49" s="1007"/>
      <c r="N49" s="1007"/>
      <c r="O49" s="1007"/>
      <c r="P49" s="1007"/>
      <c r="Q49" s="1007"/>
      <c r="R49" s="1007"/>
      <c r="S49" s="1008"/>
      <c r="T49" s="83"/>
      <c r="U49" s="759"/>
      <c r="V49" s="759"/>
      <c r="W49" s="760"/>
    </row>
    <row r="50" spans="1:23" ht="12.75" customHeight="1" x14ac:dyDescent="0.25">
      <c r="A50" s="759"/>
      <c r="B50" s="759"/>
      <c r="C50" s="759"/>
      <c r="D50" s="759"/>
      <c r="F50" s="1006"/>
      <c r="G50" s="1007"/>
      <c r="H50" s="1007"/>
      <c r="I50" s="1007"/>
      <c r="J50" s="1007"/>
      <c r="K50" s="1007"/>
      <c r="L50" s="1007"/>
      <c r="M50" s="1007"/>
      <c r="N50" s="1007"/>
      <c r="O50" s="1007"/>
      <c r="P50" s="1007"/>
      <c r="Q50" s="1007"/>
      <c r="R50" s="1007"/>
      <c r="S50" s="1008"/>
      <c r="T50" s="83"/>
      <c r="U50" s="759"/>
      <c r="V50" s="759"/>
      <c r="W50" s="760"/>
    </row>
    <row r="51" spans="1:23" ht="12.75" customHeight="1" x14ac:dyDescent="0.25">
      <c r="A51" s="759"/>
      <c r="B51" s="759"/>
      <c r="C51" s="759"/>
      <c r="D51" s="759"/>
      <c r="F51" s="1006"/>
      <c r="G51" s="1007"/>
      <c r="H51" s="1007"/>
      <c r="I51" s="1007"/>
      <c r="J51" s="1007"/>
      <c r="K51" s="1007"/>
      <c r="L51" s="1007"/>
      <c r="M51" s="1007"/>
      <c r="N51" s="1007"/>
      <c r="O51" s="1007"/>
      <c r="P51" s="1007"/>
      <c r="Q51" s="1007"/>
      <c r="R51" s="1007"/>
      <c r="S51" s="1008"/>
      <c r="T51" s="83"/>
      <c r="U51" s="759"/>
      <c r="V51" s="759"/>
      <c r="W51" s="760"/>
    </row>
    <row r="52" spans="1:23" ht="12.75" customHeight="1" x14ac:dyDescent="0.25">
      <c r="A52" s="759"/>
      <c r="B52" s="759"/>
      <c r="C52" s="759"/>
      <c r="D52" s="759"/>
      <c r="F52" s="1006"/>
      <c r="G52" s="1007"/>
      <c r="H52" s="1007"/>
      <c r="I52" s="1007"/>
      <c r="J52" s="1007"/>
      <c r="K52" s="1007"/>
      <c r="L52" s="1007"/>
      <c r="M52" s="1007"/>
      <c r="N52" s="1007"/>
      <c r="O52" s="1007"/>
      <c r="P52" s="1007"/>
      <c r="Q52" s="1007"/>
      <c r="R52" s="1007"/>
      <c r="S52" s="1008"/>
      <c r="T52" s="83"/>
      <c r="U52" s="759"/>
      <c r="V52" s="759"/>
      <c r="W52" s="760"/>
    </row>
    <row r="53" spans="1:23" ht="12.75" customHeight="1" x14ac:dyDescent="0.25">
      <c r="A53" s="759"/>
      <c r="B53" s="759"/>
      <c r="C53" s="759"/>
      <c r="D53" s="759"/>
      <c r="F53" s="1006"/>
      <c r="G53" s="1007"/>
      <c r="H53" s="1007"/>
      <c r="I53" s="1007"/>
      <c r="J53" s="1007"/>
      <c r="K53" s="1007"/>
      <c r="L53" s="1007"/>
      <c r="M53" s="1007"/>
      <c r="N53" s="1007"/>
      <c r="O53" s="1007"/>
      <c r="P53" s="1007"/>
      <c r="Q53" s="1007"/>
      <c r="R53" s="1007"/>
      <c r="S53" s="1008"/>
      <c r="T53" s="83"/>
      <c r="U53" s="759"/>
      <c r="V53" s="759"/>
      <c r="W53" s="760"/>
    </row>
    <row r="54" spans="1:23" ht="12.75" customHeight="1" x14ac:dyDescent="0.25">
      <c r="A54" s="759"/>
      <c r="B54" s="759"/>
      <c r="C54" s="759"/>
      <c r="D54" s="759"/>
      <c r="F54" s="1006"/>
      <c r="G54" s="1007"/>
      <c r="H54" s="1007"/>
      <c r="I54" s="1007"/>
      <c r="J54" s="1007"/>
      <c r="K54" s="1007"/>
      <c r="L54" s="1007"/>
      <c r="M54" s="1007"/>
      <c r="N54" s="1007"/>
      <c r="O54" s="1007"/>
      <c r="P54" s="1007"/>
      <c r="Q54" s="1007"/>
      <c r="R54" s="1007"/>
      <c r="S54" s="1008"/>
      <c r="U54" s="759"/>
      <c r="V54" s="759"/>
      <c r="W54" s="760"/>
    </row>
    <row r="55" spans="1:23" ht="12.75" customHeight="1" x14ac:dyDescent="0.25">
      <c r="A55" s="759"/>
      <c r="B55" s="759"/>
      <c r="C55" s="759"/>
      <c r="D55" s="759"/>
      <c r="F55" s="1006"/>
      <c r="G55" s="1007"/>
      <c r="H55" s="1007"/>
      <c r="I55" s="1007"/>
      <c r="J55" s="1007"/>
      <c r="K55" s="1007"/>
      <c r="L55" s="1007"/>
      <c r="M55" s="1007"/>
      <c r="N55" s="1007"/>
      <c r="O55" s="1007"/>
      <c r="P55" s="1007"/>
      <c r="Q55" s="1007"/>
      <c r="R55" s="1007"/>
      <c r="S55" s="1008"/>
      <c r="U55" s="759"/>
      <c r="V55" s="759"/>
      <c r="W55" s="760"/>
    </row>
    <row r="56" spans="1:23" ht="12.75" customHeight="1" x14ac:dyDescent="0.25">
      <c r="A56" s="759"/>
      <c r="B56" s="759"/>
      <c r="C56" s="759"/>
      <c r="D56" s="759"/>
      <c r="F56" s="1006"/>
      <c r="G56" s="1007"/>
      <c r="H56" s="1007"/>
      <c r="I56" s="1007"/>
      <c r="J56" s="1007"/>
      <c r="K56" s="1007"/>
      <c r="L56" s="1007"/>
      <c r="M56" s="1007"/>
      <c r="N56" s="1007"/>
      <c r="O56" s="1007"/>
      <c r="P56" s="1007"/>
      <c r="Q56" s="1007"/>
      <c r="R56" s="1007"/>
      <c r="S56" s="1008"/>
      <c r="U56" s="759"/>
      <c r="V56" s="759"/>
      <c r="W56" s="760"/>
    </row>
    <row r="57" spans="1:23" ht="12.75" customHeight="1" x14ac:dyDescent="0.25">
      <c r="A57" s="759"/>
      <c r="B57" s="759"/>
      <c r="C57" s="759"/>
      <c r="D57" s="759"/>
      <c r="F57" s="1006"/>
      <c r="G57" s="1007"/>
      <c r="H57" s="1007"/>
      <c r="I57" s="1007"/>
      <c r="J57" s="1007"/>
      <c r="K57" s="1007"/>
      <c r="L57" s="1007"/>
      <c r="M57" s="1007"/>
      <c r="N57" s="1007"/>
      <c r="O57" s="1007"/>
      <c r="P57" s="1007"/>
      <c r="Q57" s="1007"/>
      <c r="R57" s="1007"/>
      <c r="S57" s="1008"/>
      <c r="U57" s="759"/>
      <c r="V57" s="759"/>
      <c r="W57" s="760"/>
    </row>
    <row r="58" spans="1:23" ht="12.75" customHeight="1" x14ac:dyDescent="0.25">
      <c r="A58" s="759"/>
      <c r="B58" s="759"/>
      <c r="C58" s="759"/>
      <c r="D58" s="759"/>
      <c r="F58" s="1006"/>
      <c r="G58" s="1007"/>
      <c r="H58" s="1007"/>
      <c r="I58" s="1007"/>
      <c r="J58" s="1007"/>
      <c r="K58" s="1007"/>
      <c r="L58" s="1007"/>
      <c r="M58" s="1007"/>
      <c r="N58" s="1007"/>
      <c r="O58" s="1007"/>
      <c r="P58" s="1007"/>
      <c r="Q58" s="1007"/>
      <c r="R58" s="1007"/>
      <c r="S58" s="1008"/>
      <c r="U58" s="759"/>
      <c r="V58" s="759"/>
      <c r="W58" s="760"/>
    </row>
    <row r="59" spans="1:23" ht="12.75" customHeight="1" x14ac:dyDescent="0.25">
      <c r="A59" s="759"/>
      <c r="B59" s="759"/>
      <c r="C59" s="759"/>
      <c r="D59" s="759"/>
      <c r="F59" s="1006"/>
      <c r="G59" s="1007"/>
      <c r="H59" s="1007"/>
      <c r="I59" s="1007"/>
      <c r="J59" s="1007"/>
      <c r="K59" s="1007"/>
      <c r="L59" s="1007"/>
      <c r="M59" s="1007"/>
      <c r="N59" s="1007"/>
      <c r="O59" s="1007"/>
      <c r="P59" s="1007"/>
      <c r="Q59" s="1007"/>
      <c r="R59" s="1007"/>
      <c r="S59" s="1008"/>
      <c r="U59" s="759"/>
      <c r="V59" s="759"/>
      <c r="W59" s="760"/>
    </row>
    <row r="60" spans="1:23" ht="12.75" customHeight="1" x14ac:dyDescent="0.25">
      <c r="A60" s="759"/>
      <c r="B60" s="759"/>
      <c r="C60" s="759"/>
      <c r="D60" s="759"/>
      <c r="F60" s="1006"/>
      <c r="G60" s="1007"/>
      <c r="H60" s="1007"/>
      <c r="I60" s="1007"/>
      <c r="J60" s="1007"/>
      <c r="K60" s="1007"/>
      <c r="L60" s="1007"/>
      <c r="M60" s="1007"/>
      <c r="N60" s="1007"/>
      <c r="O60" s="1007"/>
      <c r="P60" s="1007"/>
      <c r="Q60" s="1007"/>
      <c r="R60" s="1007"/>
      <c r="S60" s="1008"/>
      <c r="U60" s="759"/>
      <c r="V60" s="759"/>
      <c r="W60" s="760"/>
    </row>
    <row r="61" spans="1:23" ht="12.75" customHeight="1" x14ac:dyDescent="0.25">
      <c r="A61" s="763"/>
      <c r="B61" s="763"/>
      <c r="C61" s="763"/>
      <c r="D61" s="763"/>
      <c r="F61" s="1006"/>
      <c r="G61" s="1007"/>
      <c r="H61" s="1007"/>
      <c r="I61" s="1007"/>
      <c r="J61" s="1007"/>
      <c r="K61" s="1007"/>
      <c r="L61" s="1007"/>
      <c r="M61" s="1007"/>
      <c r="N61" s="1007"/>
      <c r="O61" s="1007"/>
      <c r="P61" s="1007"/>
      <c r="Q61" s="1007"/>
      <c r="R61" s="1007"/>
      <c r="S61" s="1008"/>
      <c r="U61" s="759"/>
      <c r="V61" s="759"/>
      <c r="W61" s="760"/>
    </row>
    <row r="62" spans="1:23" ht="12.75" customHeight="1" x14ac:dyDescent="0.25">
      <c r="A62" s="763"/>
      <c r="B62" s="763"/>
      <c r="C62" s="763"/>
      <c r="D62" s="763"/>
      <c r="F62" s="1006"/>
      <c r="G62" s="1007"/>
      <c r="H62" s="1007"/>
      <c r="I62" s="1007"/>
      <c r="J62" s="1007"/>
      <c r="K62" s="1007"/>
      <c r="L62" s="1007"/>
      <c r="M62" s="1007"/>
      <c r="N62" s="1007"/>
      <c r="O62" s="1007"/>
      <c r="P62" s="1007"/>
      <c r="Q62" s="1007"/>
      <c r="R62" s="1007"/>
      <c r="S62" s="1008"/>
      <c r="U62" s="759"/>
      <c r="V62" s="759"/>
      <c r="W62" s="760"/>
    </row>
    <row r="63" spans="1:23" ht="12.75" customHeight="1" x14ac:dyDescent="0.25">
      <c r="A63" s="763"/>
      <c r="B63" s="763"/>
      <c r="C63" s="763"/>
      <c r="D63" s="763"/>
      <c r="F63" s="1006"/>
      <c r="G63" s="1007"/>
      <c r="H63" s="1007"/>
      <c r="I63" s="1007"/>
      <c r="J63" s="1007"/>
      <c r="K63" s="1007"/>
      <c r="L63" s="1007"/>
      <c r="M63" s="1007"/>
      <c r="N63" s="1007"/>
      <c r="O63" s="1007"/>
      <c r="P63" s="1007"/>
      <c r="Q63" s="1007"/>
      <c r="R63" s="1007"/>
      <c r="S63" s="1008"/>
      <c r="U63" s="759"/>
      <c r="V63" s="759"/>
      <c r="W63" s="760"/>
    </row>
    <row r="64" spans="1:23" ht="12.75" customHeight="1" x14ac:dyDescent="0.25">
      <c r="A64" s="763"/>
      <c r="B64" s="763"/>
      <c r="C64" s="763"/>
      <c r="D64" s="763"/>
      <c r="F64" s="1006"/>
      <c r="G64" s="1007"/>
      <c r="H64" s="1007"/>
      <c r="I64" s="1007"/>
      <c r="J64" s="1007"/>
      <c r="K64" s="1007"/>
      <c r="L64" s="1007"/>
      <c r="M64" s="1007"/>
      <c r="N64" s="1007"/>
      <c r="O64" s="1007"/>
      <c r="P64" s="1007"/>
      <c r="Q64" s="1007"/>
      <c r="R64" s="1007"/>
      <c r="S64" s="1008"/>
      <c r="U64" s="759"/>
      <c r="V64" s="759"/>
      <c r="W64" s="760"/>
    </row>
    <row r="65" spans="1:23" ht="12.75" customHeight="1" x14ac:dyDescent="0.25">
      <c r="A65" s="763"/>
      <c r="B65" s="763"/>
      <c r="C65" s="763"/>
      <c r="D65" s="763"/>
      <c r="F65" s="1006"/>
      <c r="G65" s="1007"/>
      <c r="H65" s="1007"/>
      <c r="I65" s="1007"/>
      <c r="J65" s="1007"/>
      <c r="K65" s="1007"/>
      <c r="L65" s="1007"/>
      <c r="M65" s="1007"/>
      <c r="N65" s="1007"/>
      <c r="O65" s="1007"/>
      <c r="P65" s="1007"/>
      <c r="Q65" s="1007"/>
      <c r="R65" s="1007"/>
      <c r="S65" s="1008"/>
      <c r="U65" s="759"/>
      <c r="V65" s="759"/>
      <c r="W65" s="760"/>
    </row>
    <row r="66" spans="1:23" ht="12.75" customHeight="1" x14ac:dyDescent="0.25">
      <c r="A66" s="763"/>
      <c r="B66" s="763"/>
      <c r="C66" s="763"/>
      <c r="D66" s="763"/>
      <c r="F66" s="1006"/>
      <c r="G66" s="1007"/>
      <c r="H66" s="1007"/>
      <c r="I66" s="1007"/>
      <c r="J66" s="1007"/>
      <c r="K66" s="1007"/>
      <c r="L66" s="1007"/>
      <c r="M66" s="1007"/>
      <c r="N66" s="1007"/>
      <c r="O66" s="1007"/>
      <c r="P66" s="1007"/>
      <c r="Q66" s="1007"/>
      <c r="R66" s="1007"/>
      <c r="S66" s="1008"/>
      <c r="U66" s="759"/>
      <c r="V66" s="759"/>
      <c r="W66" s="760"/>
    </row>
    <row r="67" spans="1:23" ht="12.75" customHeight="1" x14ac:dyDescent="0.25">
      <c r="A67" s="763"/>
      <c r="B67" s="763"/>
      <c r="C67" s="763"/>
      <c r="D67" s="763"/>
      <c r="F67" s="1006"/>
      <c r="G67" s="1007"/>
      <c r="H67" s="1007"/>
      <c r="I67" s="1007"/>
      <c r="J67" s="1007"/>
      <c r="K67" s="1007"/>
      <c r="L67" s="1007"/>
      <c r="M67" s="1007"/>
      <c r="N67" s="1007"/>
      <c r="O67" s="1007"/>
      <c r="P67" s="1007"/>
      <c r="Q67" s="1007"/>
      <c r="R67" s="1007"/>
      <c r="S67" s="1008"/>
      <c r="U67" s="759"/>
      <c r="V67" s="759"/>
      <c r="W67" s="760"/>
    </row>
    <row r="68" spans="1:23" ht="12.75" customHeight="1" thickBot="1" x14ac:dyDescent="0.3">
      <c r="A68" s="763"/>
      <c r="B68" s="763"/>
      <c r="C68" s="763"/>
      <c r="D68" s="763"/>
      <c r="F68" s="1009"/>
      <c r="G68" s="1010"/>
      <c r="H68" s="1010"/>
      <c r="I68" s="1010"/>
      <c r="J68" s="1010"/>
      <c r="K68" s="1010"/>
      <c r="L68" s="1010"/>
      <c r="M68" s="1010"/>
      <c r="N68" s="1010"/>
      <c r="O68" s="1010"/>
      <c r="P68" s="1010"/>
      <c r="Q68" s="1010"/>
      <c r="R68" s="1010"/>
      <c r="S68" s="1011"/>
      <c r="U68" s="759"/>
      <c r="V68" s="759"/>
      <c r="W68" s="760"/>
    </row>
    <row r="69" spans="1:23" ht="11.25" customHeight="1" x14ac:dyDescent="0.25">
      <c r="A69" s="763"/>
      <c r="B69" s="763"/>
      <c r="C69" s="763"/>
      <c r="D69" s="763"/>
      <c r="F69" s="27" t="s">
        <v>410</v>
      </c>
      <c r="G69" s="960">
        <f>(VLOOKUP($I$8,matriz!$E$4:$BB$70,MATCH('POR PROCESO'!$F$70,matriz!$E$4:$BB$4,0),0))</f>
        <v>0</v>
      </c>
      <c r="H69" s="960"/>
      <c r="U69" s="759"/>
      <c r="V69" s="759"/>
      <c r="W69" s="760"/>
    </row>
    <row r="70" spans="1:23" ht="11.25" hidden="1" customHeight="1" x14ac:dyDescent="0.25">
      <c r="A70" s="763"/>
      <c r="B70" s="763"/>
      <c r="C70" s="763"/>
      <c r="D70" s="763"/>
      <c r="F70" s="126" t="str">
        <f>IF(I46="1er Trimestre","rad1",IF(I46="2do Trimestre","rad2",IF(I46="3er Trimestre","rad3",IF(I46="4to Trimestre","rad4"))))</f>
        <v>rad1</v>
      </c>
      <c r="G70" s="21"/>
      <c r="H70" s="21"/>
      <c r="U70" s="759"/>
      <c r="V70" s="759"/>
      <c r="W70" s="760"/>
    </row>
    <row r="71" spans="1:23" ht="11.25" customHeight="1" x14ac:dyDescent="0.25">
      <c r="A71" s="763"/>
      <c r="B71" s="763"/>
      <c r="C71" s="763"/>
      <c r="D71" s="763"/>
      <c r="F71" s="27" t="s">
        <v>858</v>
      </c>
      <c r="G71" s="961" t="str">
        <f>VLOOKUP($I$8,matriz!$E$5:$BK$69,59,0)</f>
        <v>INACTIVO</v>
      </c>
      <c r="H71" s="961"/>
      <c r="U71" s="759"/>
      <c r="V71" s="759"/>
      <c r="W71" s="760"/>
    </row>
    <row r="72" spans="1:23" ht="11.25" customHeight="1" x14ac:dyDescent="0.25">
      <c r="A72" s="763"/>
      <c r="B72" s="763"/>
      <c r="C72" s="763"/>
      <c r="D72" s="763"/>
      <c r="F72" s="92" t="s">
        <v>311</v>
      </c>
      <c r="G72" s="1025">
        <v>42913</v>
      </c>
      <c r="H72" s="1025"/>
      <c r="U72" s="759"/>
      <c r="V72" s="759"/>
      <c r="W72" s="760"/>
    </row>
    <row r="73" spans="1:23" ht="11.25" customHeight="1" x14ac:dyDescent="0.25">
      <c r="A73" s="759"/>
      <c r="B73" s="759"/>
      <c r="C73" s="759"/>
      <c r="D73" s="759"/>
      <c r="U73" s="759"/>
      <c r="V73" s="759"/>
      <c r="W73" s="760"/>
    </row>
    <row r="74" spans="1:23" ht="11.25" hidden="1" customHeight="1" x14ac:dyDescent="0.25"/>
    <row r="75" spans="1:23" ht="11.25" hidden="1" customHeight="1" x14ac:dyDescent="0.25"/>
    <row r="76" spans="1:23" ht="11.25" hidden="1" customHeight="1" x14ac:dyDescent="0.25"/>
    <row r="77" spans="1:23" ht="11.25" hidden="1" customHeight="1" x14ac:dyDescent="0.25">
      <c r="A77" s="282"/>
      <c r="B77" s="282"/>
      <c r="C77" s="282"/>
      <c r="D77" s="282"/>
    </row>
    <row r="78" spans="1:23" ht="11.25" hidden="1" customHeight="1" x14ac:dyDescent="0.25">
      <c r="A78" s="282"/>
      <c r="B78" s="282"/>
      <c r="C78" s="282"/>
      <c r="D78" s="282"/>
    </row>
    <row r="79" spans="1:23" ht="11.25" hidden="1" customHeight="1" x14ac:dyDescent="0.25">
      <c r="A79" s="282"/>
      <c r="B79" s="282"/>
      <c r="C79" s="282"/>
      <c r="D79" s="282"/>
    </row>
    <row r="80" spans="1:23" ht="11.25" hidden="1" customHeight="1" x14ac:dyDescent="0.25">
      <c r="A80" s="282"/>
      <c r="B80" s="282"/>
      <c r="C80" s="282"/>
      <c r="D80" s="282"/>
    </row>
    <row r="81" spans="1:4" ht="11.25" hidden="1" customHeight="1" x14ac:dyDescent="0.25">
      <c r="A81" s="282"/>
      <c r="B81" s="282"/>
      <c r="C81" s="282"/>
      <c r="D81" s="282"/>
    </row>
    <row r="82" spans="1:4" ht="11.25" hidden="1" customHeight="1" x14ac:dyDescent="0.25">
      <c r="A82" s="282"/>
      <c r="B82" s="282"/>
      <c r="C82" s="282"/>
      <c r="D82" s="282"/>
    </row>
    <row r="83" spans="1:4" ht="11.25" hidden="1" customHeight="1" x14ac:dyDescent="0.25">
      <c r="A83" s="282"/>
      <c r="B83" s="282"/>
      <c r="C83" s="282"/>
      <c r="D83" s="282"/>
    </row>
    <row r="84" spans="1:4" ht="11.25" hidden="1" customHeight="1" x14ac:dyDescent="0.25">
      <c r="A84" s="282"/>
      <c r="B84" s="282"/>
      <c r="C84" s="282"/>
      <c r="D84" s="282"/>
    </row>
    <row r="85" spans="1:4" ht="11.25" hidden="1" customHeight="1" x14ac:dyDescent="0.25">
      <c r="A85" s="282"/>
      <c r="B85" s="282"/>
      <c r="C85" s="282"/>
      <c r="D85" s="282"/>
    </row>
    <row r="86" spans="1:4" ht="11.25" hidden="1" customHeight="1" x14ac:dyDescent="0.25">
      <c r="A86" s="282"/>
      <c r="B86" s="282"/>
      <c r="C86" s="282"/>
      <c r="D86" s="282"/>
    </row>
    <row r="87" spans="1:4" ht="11.25" hidden="1" customHeight="1" x14ac:dyDescent="0.25">
      <c r="A87" s="282"/>
      <c r="B87" s="282"/>
      <c r="C87" s="282"/>
      <c r="D87" s="282"/>
    </row>
    <row r="88" spans="1:4" ht="11.25" hidden="1" customHeight="1" x14ac:dyDescent="0.25">
      <c r="A88" s="282"/>
      <c r="B88" s="282"/>
      <c r="C88" s="282"/>
      <c r="D88" s="282"/>
    </row>
  </sheetData>
  <sheetProtection algorithmName="SHA-512" hashValue="XSyaeFQMaNmVBLT4PVnaa09JK5kPOE+sESE2umtm3JKhYW0Wam5Q+8zlPdoK+QYfWVjZCWK4GzyJeZUxrRONFQ==" saltValue="a/psAm5KXiRJjFlQFVrVCA==" spinCount="100000" sheet="1" selectLockedCells="1"/>
  <dataConsolidate/>
  <mergeCells count="47">
    <mergeCell ref="G71:H71"/>
    <mergeCell ref="R10:S11"/>
    <mergeCell ref="P10:Q11"/>
    <mergeCell ref="M10:O11"/>
    <mergeCell ref="O17:P17"/>
    <mergeCell ref="F14:G15"/>
    <mergeCell ref="H14:I15"/>
    <mergeCell ref="J14:M14"/>
    <mergeCell ref="N14:P14"/>
    <mergeCell ref="J13:M13"/>
    <mergeCell ref="G69:H69"/>
    <mergeCell ref="J10:L11"/>
    <mergeCell ref="I10:I11"/>
    <mergeCell ref="F10:H11"/>
    <mergeCell ref="I25:J25"/>
    <mergeCell ref="F46:G46"/>
    <mergeCell ref="G72:H72"/>
    <mergeCell ref="F47:S68"/>
    <mergeCell ref="N13:P13"/>
    <mergeCell ref="Q13:S13"/>
    <mergeCell ref="I19:J19"/>
    <mergeCell ref="N20:O20"/>
    <mergeCell ref="N21:O21"/>
    <mergeCell ref="I46:K46"/>
    <mergeCell ref="Q14:S14"/>
    <mergeCell ref="J15:M15"/>
    <mergeCell ref="N15:P15"/>
    <mergeCell ref="Q15:S15"/>
    <mergeCell ref="F13:G13"/>
    <mergeCell ref="H13:I13"/>
    <mergeCell ref="N22:O22"/>
    <mergeCell ref="N23:O23"/>
    <mergeCell ref="E2:T2"/>
    <mergeCell ref="F4:S4"/>
    <mergeCell ref="I6:S6"/>
    <mergeCell ref="F8:H8"/>
    <mergeCell ref="I8:S8"/>
    <mergeCell ref="F12:S12"/>
    <mergeCell ref="I20:J20"/>
    <mergeCell ref="I21:J21"/>
    <mergeCell ref="F9:S9"/>
    <mergeCell ref="F6:H6"/>
    <mergeCell ref="I22:J22"/>
    <mergeCell ref="I23:J23"/>
    <mergeCell ref="I24:J24"/>
    <mergeCell ref="G17:H17"/>
    <mergeCell ref="K17:L17"/>
  </mergeCells>
  <dataValidations count="12">
    <dataValidation allowBlank="1" showInputMessage="1" showErrorMessage="1" promptTitle="META" prompt="Es el valor que se espera alcance el indicador." sqref="G20:G22"/>
    <dataValidation allowBlank="1" showInputMessage="1" showErrorMessage="1" promptTitle="NOMBRE DEL INDICADOR" prompt="Nombre que identifica al indicador." sqref="F7:H8"/>
    <dataValidation allowBlank="1" showInputMessage="1" showErrorMessage="1" promptTitle="FUENTE DE INFORMACION LINEA BASE" prompt="Indique la fuente de origen de la línea base (histórico registrado)" sqref="G23"/>
    <dataValidation allowBlank="1" showInputMessage="1" showErrorMessage="1" promptTitle="VARIABLES" prompt="Coloque las variables definidas en la sección formula del indicador" sqref="N19"/>
    <dataValidation allowBlank="1" showInputMessage="1" showErrorMessage="1" promptTitle="FUENTE DE INFORMACION" prompt="Señala la(s) fuente(s) de las cuales se obtiene la información para el cálculo del indicador. Por ejemplo: Sistemas de información,_x000a_resultados encuestas del cliente externo, interno, verificación del servicio y control de visitantes." sqref="Q13:S13"/>
    <dataValidation allowBlank="1" showInputMessage="1" showErrorMessage="1" promptTitle="EXPLICACION DE LA VARIABLE" prompt="Opcional si la variable requiere explicación o idefinición_x000a_" sqref="N13:P13"/>
    <dataValidation allowBlank="1" showInputMessage="1" showErrorMessage="1" promptTitle="NOMBRE VARIABLE" prompt="Nombre de las variables a utilizar, puede ser una sola_x000a_variable o dos dependiendo del indicador" sqref="J13:M13"/>
    <dataValidation allowBlank="1" showInputMessage="1" showErrorMessage="1" promptTitle="UNIDAD DE MEDIDA" prompt="Magnitud referencia para la medición. Ejemplo: Porcentaje, Número de asesorías." sqref="H13:I13"/>
    <dataValidation allowBlank="1" showInputMessage="1" showErrorMessage="1" promptTitle="FORMULA DEL INDICADOR" prompt="Fórmula matemática utilizada para el cálculo del indicador._x000a_" sqref="F13:G13"/>
    <dataValidation allowBlank="1" showInputMessage="1" showErrorMessage="1" promptTitle="PRODUCTO/SERVICIO" prompt="Identifica el nombre del producto o servicio." sqref="F10"/>
    <dataValidation allowBlank="1" showInputMessage="1" showErrorMessage="1" promptTitle="PROCESO" prompt="Identifica el nombre del proceso al cual pertenece el indicador." sqref="F6:H6"/>
    <dataValidation type="list" allowBlank="1" showInputMessage="1" showErrorMessage="1" sqref="I46">
      <formula1>"1er Trimestre,2do Trimestre, 3er Trimestre, 4to Trimestre"</formula1>
    </dataValidation>
  </dataValidations>
  <printOptions horizontalCentered="1"/>
  <pageMargins left="0.43307086614173229" right="0.23622047244094491" top="0.59055118110236227" bottom="0.51181102362204722" header="0.31496062992125984" footer="0.31496062992125984"/>
  <pageSetup scale="77" orientation="portrait" r:id="rId1"/>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CONVEN!$A$28:$A$44</xm:f>
          </x14:formula1>
          <xm:sqref>I6:S6</xm:sqref>
        </x14:dataValidation>
        <x14:dataValidation type="list" showInputMessage="1" showErrorMessage="1">
          <x14:formula1>
            <xm:f>INDIRECT(HLOOKUP($I$6,CONVEN!$B$26:$R$46,2,0))</xm:f>
          </x14:formula1>
          <xm:sqref>I8:S8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XFD195"/>
  <sheetViews>
    <sheetView showGridLines="0" showZeros="0" topLeftCell="D40" zoomScale="125" zoomScaleNormal="125" workbookViewId="0">
      <selection activeCell="T7" sqref="T7"/>
    </sheetView>
  </sheetViews>
  <sheetFormatPr baseColWidth="10" defaultColWidth="11" defaultRowHeight="0" customHeight="1" zeroHeight="1" x14ac:dyDescent="0.25"/>
  <cols>
    <col min="1" max="1" width="29.7109375" style="53" customWidth="1"/>
    <col min="2" max="2" width="100" style="279" bestFit="1" customWidth="1"/>
    <col min="3" max="3" width="10.28515625" style="53" customWidth="1"/>
    <col min="4" max="4" width="9.5703125" style="53" bestFit="1" customWidth="1"/>
    <col min="5" max="5" width="10.5703125" style="53" bestFit="1" customWidth="1"/>
    <col min="6" max="6" width="9.5703125" style="53" bestFit="1" customWidth="1"/>
    <col min="7" max="7" width="10.5703125" style="53" bestFit="1" customWidth="1"/>
    <col min="8" max="8" width="9.5703125" style="53" bestFit="1" customWidth="1"/>
    <col min="9" max="9" width="10.5703125" style="53" bestFit="1" customWidth="1"/>
    <col min="10" max="10" width="9.5703125" style="53" bestFit="1" customWidth="1"/>
    <col min="11" max="11" width="10.5703125" style="53" bestFit="1" customWidth="1"/>
    <col min="12" max="12" width="9.5703125" style="53" bestFit="1" customWidth="1"/>
    <col min="13" max="13" width="2.7109375" style="53" customWidth="1"/>
    <col min="14" max="16384" width="11" style="53"/>
  </cols>
  <sheetData>
    <row r="1" spans="1:16384" s="269" customFormat="1" ht="15" x14ac:dyDescent="0.25">
      <c r="A1" s="267"/>
      <c r="B1" s="268"/>
      <c r="C1" s="267"/>
      <c r="D1" s="267"/>
      <c r="E1" s="267"/>
      <c r="F1" s="267"/>
      <c r="G1" s="267"/>
      <c r="H1" s="267"/>
      <c r="I1" s="267"/>
      <c r="J1" s="267"/>
      <c r="K1" s="267"/>
      <c r="L1" s="267"/>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c r="IX1" s="53"/>
      <c r="IY1" s="53"/>
      <c r="IZ1" s="53"/>
      <c r="JA1" s="53"/>
      <c r="JB1" s="53"/>
      <c r="JC1" s="53"/>
      <c r="JD1" s="53"/>
      <c r="JE1" s="53"/>
      <c r="JF1" s="53"/>
      <c r="JG1" s="53"/>
      <c r="JH1" s="53"/>
      <c r="JI1" s="53"/>
      <c r="JJ1" s="53"/>
      <c r="JK1" s="53"/>
      <c r="JL1" s="53"/>
      <c r="JM1" s="53"/>
      <c r="JN1" s="53"/>
      <c r="JO1" s="53"/>
      <c r="JP1" s="53"/>
      <c r="JQ1" s="53"/>
      <c r="JR1" s="53"/>
      <c r="JS1" s="53"/>
      <c r="JT1" s="53"/>
      <c r="JU1" s="53"/>
      <c r="JV1" s="53"/>
      <c r="JW1" s="53"/>
      <c r="JX1" s="53"/>
      <c r="JY1" s="53"/>
      <c r="JZ1" s="53"/>
      <c r="KA1" s="53"/>
      <c r="KB1" s="53"/>
      <c r="KC1" s="53"/>
      <c r="KD1" s="53"/>
      <c r="KE1" s="53"/>
      <c r="KF1" s="53"/>
      <c r="KG1" s="53"/>
      <c r="KH1" s="53"/>
      <c r="KI1" s="53"/>
      <c r="KJ1" s="53"/>
      <c r="KK1" s="53"/>
      <c r="KL1" s="53"/>
      <c r="KM1" s="53"/>
      <c r="KN1" s="53"/>
      <c r="KO1" s="53"/>
      <c r="KP1" s="53"/>
      <c r="KQ1" s="53"/>
      <c r="KR1" s="53"/>
      <c r="KS1" s="53"/>
      <c r="KT1" s="53"/>
      <c r="KU1" s="53"/>
      <c r="KV1" s="53"/>
      <c r="KW1" s="53"/>
      <c r="KX1" s="53"/>
      <c r="KY1" s="53"/>
      <c r="KZ1" s="53"/>
      <c r="LA1" s="53"/>
      <c r="LB1" s="53"/>
      <c r="LC1" s="53"/>
      <c r="LD1" s="53"/>
      <c r="LE1" s="53"/>
      <c r="LF1" s="53"/>
      <c r="LG1" s="53"/>
      <c r="LH1" s="53"/>
      <c r="LI1" s="53"/>
      <c r="LJ1" s="53"/>
      <c r="LK1" s="53"/>
      <c r="LL1" s="53"/>
      <c r="LM1" s="53"/>
      <c r="LN1" s="53"/>
      <c r="LO1" s="53"/>
      <c r="LP1" s="53"/>
      <c r="LQ1" s="53"/>
      <c r="LR1" s="53"/>
      <c r="LS1" s="53"/>
      <c r="LT1" s="53"/>
      <c r="LU1" s="53"/>
      <c r="LV1" s="53"/>
      <c r="LW1" s="53"/>
      <c r="LX1" s="53"/>
      <c r="LY1" s="53"/>
      <c r="LZ1" s="53"/>
      <c r="MA1" s="53"/>
      <c r="MB1" s="53"/>
      <c r="MC1" s="53"/>
      <c r="MD1" s="53"/>
      <c r="ME1" s="53"/>
      <c r="MF1" s="53"/>
      <c r="MG1" s="53"/>
      <c r="MH1" s="53"/>
      <c r="MI1" s="53"/>
      <c r="MJ1" s="53"/>
      <c r="MK1" s="53"/>
      <c r="ML1" s="53"/>
      <c r="MM1" s="53"/>
      <c r="MN1" s="53"/>
      <c r="MO1" s="53"/>
      <c r="MP1" s="53"/>
      <c r="MQ1" s="53"/>
      <c r="MR1" s="53"/>
      <c r="MS1" s="53"/>
      <c r="MT1" s="53"/>
      <c r="MU1" s="53"/>
      <c r="MV1" s="53"/>
      <c r="MW1" s="53"/>
      <c r="MX1" s="53"/>
      <c r="MY1" s="53"/>
      <c r="MZ1" s="53"/>
      <c r="NA1" s="53"/>
      <c r="NB1" s="53"/>
      <c r="NC1" s="53"/>
      <c r="ND1" s="53"/>
      <c r="NE1" s="53"/>
      <c r="NF1" s="53"/>
      <c r="NG1" s="53"/>
      <c r="NH1" s="53"/>
      <c r="NI1" s="53"/>
      <c r="NJ1" s="53"/>
      <c r="NK1" s="53"/>
      <c r="NL1" s="53"/>
      <c r="NM1" s="53"/>
      <c r="NN1" s="53"/>
      <c r="NO1" s="53"/>
      <c r="NP1" s="53"/>
      <c r="NQ1" s="53"/>
      <c r="NR1" s="53"/>
      <c r="NS1" s="53"/>
      <c r="NT1" s="53"/>
      <c r="NU1" s="53"/>
      <c r="NV1" s="53"/>
      <c r="NW1" s="53"/>
      <c r="NX1" s="53"/>
      <c r="NY1" s="53"/>
      <c r="NZ1" s="53"/>
      <c r="OA1" s="53"/>
      <c r="OB1" s="53"/>
      <c r="OC1" s="53"/>
      <c r="OD1" s="53"/>
      <c r="OE1" s="53"/>
      <c r="OF1" s="53"/>
      <c r="OG1" s="53"/>
      <c r="OH1" s="53"/>
      <c r="OI1" s="53"/>
      <c r="OJ1" s="53"/>
      <c r="OK1" s="53"/>
      <c r="OL1" s="53"/>
      <c r="OM1" s="53"/>
      <c r="ON1" s="53"/>
      <c r="OO1" s="53"/>
      <c r="OP1" s="53"/>
      <c r="OQ1" s="53"/>
      <c r="OR1" s="53"/>
      <c r="OS1" s="53"/>
      <c r="OT1" s="53"/>
      <c r="OU1" s="53"/>
      <c r="OV1" s="53"/>
      <c r="OW1" s="53"/>
      <c r="OX1" s="53"/>
      <c r="OY1" s="53"/>
      <c r="OZ1" s="53"/>
      <c r="PA1" s="53"/>
      <c r="PB1" s="53"/>
      <c r="PC1" s="53"/>
      <c r="PD1" s="53"/>
      <c r="PE1" s="53"/>
      <c r="PF1" s="53"/>
      <c r="PG1" s="53"/>
      <c r="PH1" s="53"/>
      <c r="PI1" s="53"/>
      <c r="PJ1" s="53"/>
      <c r="PK1" s="53"/>
      <c r="PL1" s="53"/>
      <c r="PM1" s="53"/>
      <c r="PN1" s="53"/>
      <c r="PO1" s="53"/>
      <c r="PP1" s="53"/>
      <c r="PQ1" s="53"/>
      <c r="PR1" s="53"/>
      <c r="PS1" s="53"/>
      <c r="PT1" s="53"/>
      <c r="PU1" s="53"/>
      <c r="PV1" s="53"/>
      <c r="PW1" s="53"/>
      <c r="PX1" s="53"/>
      <c r="PY1" s="53"/>
      <c r="PZ1" s="53"/>
      <c r="QA1" s="53"/>
      <c r="QB1" s="53"/>
      <c r="QC1" s="53"/>
      <c r="QD1" s="53"/>
      <c r="QE1" s="53"/>
      <c r="QF1" s="53"/>
      <c r="QG1" s="53"/>
      <c r="QH1" s="53"/>
      <c r="QI1" s="53"/>
      <c r="QJ1" s="53"/>
      <c r="QK1" s="53"/>
      <c r="QL1" s="53"/>
      <c r="QM1" s="53"/>
      <c r="QN1" s="53"/>
      <c r="QO1" s="53"/>
      <c r="QP1" s="53"/>
      <c r="QQ1" s="53"/>
      <c r="QR1" s="53"/>
      <c r="QS1" s="53"/>
      <c r="QT1" s="53"/>
      <c r="QU1" s="53"/>
      <c r="QV1" s="53"/>
      <c r="QW1" s="53"/>
      <c r="QX1" s="53"/>
      <c r="QY1" s="53"/>
      <c r="QZ1" s="53"/>
      <c r="RA1" s="53"/>
      <c r="RB1" s="53"/>
      <c r="RC1" s="53"/>
      <c r="RD1" s="53"/>
      <c r="RE1" s="53"/>
      <c r="RF1" s="53"/>
      <c r="RG1" s="53"/>
      <c r="RH1" s="53"/>
      <c r="RI1" s="53"/>
      <c r="RJ1" s="53"/>
      <c r="RK1" s="53"/>
      <c r="RL1" s="53"/>
      <c r="RM1" s="53"/>
      <c r="RN1" s="53"/>
      <c r="RO1" s="53"/>
      <c r="RP1" s="53"/>
      <c r="RQ1" s="53"/>
      <c r="RR1" s="53"/>
      <c r="RS1" s="53"/>
      <c r="RT1" s="53"/>
      <c r="RU1" s="53"/>
      <c r="RV1" s="53"/>
      <c r="RW1" s="53"/>
      <c r="RX1" s="53"/>
      <c r="RY1" s="53"/>
      <c r="RZ1" s="53"/>
      <c r="SA1" s="53"/>
      <c r="SB1" s="53"/>
      <c r="SC1" s="53"/>
      <c r="SD1" s="53"/>
      <c r="SE1" s="53"/>
      <c r="SF1" s="53"/>
      <c r="SG1" s="53"/>
      <c r="SH1" s="53"/>
      <c r="SI1" s="53"/>
      <c r="SJ1" s="53"/>
      <c r="SK1" s="53"/>
      <c r="SL1" s="53"/>
      <c r="SM1" s="53"/>
      <c r="SN1" s="53"/>
      <c r="SO1" s="53"/>
      <c r="SP1" s="53"/>
      <c r="SQ1" s="53"/>
      <c r="SR1" s="53"/>
      <c r="SS1" s="53"/>
      <c r="ST1" s="53"/>
      <c r="SU1" s="53"/>
      <c r="SV1" s="53"/>
      <c r="SW1" s="53"/>
      <c r="SX1" s="53"/>
      <c r="SY1" s="53"/>
      <c r="SZ1" s="53"/>
      <c r="TA1" s="53"/>
      <c r="TB1" s="53"/>
      <c r="TC1" s="53"/>
      <c r="TD1" s="53"/>
      <c r="TE1" s="53"/>
      <c r="TF1" s="53"/>
      <c r="TG1" s="53"/>
      <c r="TH1" s="53"/>
      <c r="TI1" s="53"/>
      <c r="TJ1" s="53"/>
      <c r="TK1" s="53"/>
      <c r="TL1" s="53"/>
      <c r="TM1" s="53"/>
      <c r="TN1" s="53"/>
      <c r="TO1" s="53"/>
      <c r="TP1" s="53"/>
      <c r="TQ1" s="53"/>
      <c r="TR1" s="53"/>
      <c r="TS1" s="53"/>
      <c r="TT1" s="53"/>
      <c r="TU1" s="53"/>
      <c r="TV1" s="53"/>
      <c r="TW1" s="53"/>
      <c r="TX1" s="53"/>
      <c r="TY1" s="53"/>
      <c r="TZ1" s="53"/>
      <c r="UA1" s="53"/>
      <c r="UB1" s="53"/>
      <c r="UC1" s="53"/>
      <c r="UD1" s="53"/>
      <c r="UE1" s="53"/>
      <c r="UF1" s="53"/>
      <c r="UG1" s="53"/>
      <c r="UH1" s="53"/>
      <c r="UI1" s="53"/>
      <c r="UJ1" s="53"/>
      <c r="UK1" s="53"/>
      <c r="UL1" s="53"/>
      <c r="UM1" s="53"/>
      <c r="UN1" s="53"/>
      <c r="UO1" s="53"/>
      <c r="UP1" s="53"/>
      <c r="UQ1" s="53"/>
      <c r="UR1" s="53"/>
      <c r="US1" s="53"/>
      <c r="UT1" s="53"/>
      <c r="UU1" s="53"/>
      <c r="UV1" s="53"/>
      <c r="UW1" s="53"/>
      <c r="UX1" s="53"/>
      <c r="UY1" s="53"/>
      <c r="UZ1" s="53"/>
      <c r="VA1" s="53"/>
      <c r="VB1" s="53"/>
      <c r="VC1" s="53"/>
      <c r="VD1" s="53"/>
      <c r="VE1" s="53"/>
      <c r="VF1" s="53"/>
      <c r="VG1" s="53"/>
      <c r="VH1" s="53"/>
      <c r="VI1" s="53"/>
      <c r="VJ1" s="53"/>
      <c r="VK1" s="53"/>
      <c r="VL1" s="53"/>
      <c r="VM1" s="53"/>
      <c r="VN1" s="53"/>
      <c r="VO1" s="53"/>
      <c r="VP1" s="53"/>
      <c r="VQ1" s="53"/>
      <c r="VR1" s="53"/>
      <c r="VS1" s="53"/>
      <c r="VT1" s="53"/>
      <c r="VU1" s="53"/>
      <c r="VV1" s="53"/>
      <c r="VW1" s="53"/>
      <c r="VX1" s="53"/>
      <c r="VY1" s="53"/>
      <c r="VZ1" s="53"/>
      <c r="WA1" s="53"/>
      <c r="WB1" s="53"/>
      <c r="WC1" s="53"/>
      <c r="WD1" s="53"/>
      <c r="WE1" s="53"/>
      <c r="WF1" s="53"/>
      <c r="WG1" s="53"/>
      <c r="WH1" s="53"/>
      <c r="WI1" s="53"/>
      <c r="WJ1" s="53"/>
      <c r="WK1" s="53"/>
      <c r="WL1" s="53"/>
      <c r="WM1" s="53"/>
      <c r="WN1" s="53"/>
      <c r="WO1" s="53"/>
      <c r="WP1" s="53"/>
      <c r="WQ1" s="53"/>
      <c r="WR1" s="53"/>
      <c r="WS1" s="53"/>
      <c r="WT1" s="53"/>
      <c r="WU1" s="53"/>
      <c r="WV1" s="53"/>
      <c r="WW1" s="53"/>
      <c r="WX1" s="53"/>
      <c r="WY1" s="53"/>
      <c r="WZ1" s="53"/>
      <c r="XA1" s="53"/>
      <c r="XB1" s="53"/>
      <c r="XC1" s="53"/>
      <c r="XD1" s="53"/>
      <c r="XE1" s="53"/>
      <c r="XF1" s="53"/>
      <c r="XG1" s="53"/>
      <c r="XH1" s="53"/>
      <c r="XI1" s="53"/>
      <c r="XJ1" s="53"/>
      <c r="XK1" s="53"/>
      <c r="XL1" s="53"/>
      <c r="XM1" s="53"/>
      <c r="XN1" s="53"/>
      <c r="XO1" s="53"/>
      <c r="XP1" s="53"/>
      <c r="XQ1" s="53"/>
      <c r="XR1" s="53"/>
      <c r="XS1" s="53"/>
      <c r="XT1" s="53"/>
      <c r="XU1" s="53"/>
      <c r="XV1" s="53"/>
      <c r="XW1" s="53"/>
      <c r="XX1" s="53"/>
      <c r="XY1" s="53"/>
      <c r="XZ1" s="53"/>
      <c r="YA1" s="53"/>
      <c r="YB1" s="53"/>
      <c r="YC1" s="53"/>
      <c r="YD1" s="53"/>
      <c r="YE1" s="53"/>
      <c r="YF1" s="53"/>
      <c r="YG1" s="53"/>
      <c r="YH1" s="53"/>
      <c r="YI1" s="53"/>
      <c r="YJ1" s="53"/>
      <c r="YK1" s="53"/>
      <c r="YL1" s="53"/>
      <c r="YM1" s="53"/>
      <c r="YN1" s="53"/>
      <c r="YO1" s="53"/>
      <c r="YP1" s="53"/>
      <c r="YQ1" s="53"/>
      <c r="YR1" s="53"/>
      <c r="YS1" s="53"/>
      <c r="YT1" s="53"/>
      <c r="YU1" s="53"/>
      <c r="YV1" s="53"/>
      <c r="YW1" s="53"/>
      <c r="YX1" s="53"/>
      <c r="YY1" s="53"/>
      <c r="YZ1" s="53"/>
      <c r="ZA1" s="53"/>
      <c r="ZB1" s="53"/>
      <c r="ZC1" s="53"/>
      <c r="ZD1" s="53"/>
      <c r="ZE1" s="53"/>
      <c r="ZF1" s="53"/>
      <c r="ZG1" s="53"/>
      <c r="ZH1" s="53"/>
      <c r="ZI1" s="53"/>
      <c r="ZJ1" s="53"/>
      <c r="ZK1" s="53"/>
      <c r="ZL1" s="53"/>
      <c r="ZM1" s="53"/>
      <c r="ZN1" s="53"/>
      <c r="ZO1" s="53"/>
      <c r="ZP1" s="53"/>
      <c r="ZQ1" s="53"/>
      <c r="ZR1" s="53"/>
      <c r="ZS1" s="53"/>
      <c r="ZT1" s="53"/>
      <c r="ZU1" s="53"/>
      <c r="ZV1" s="53"/>
      <c r="ZW1" s="53"/>
      <c r="ZX1" s="53"/>
      <c r="ZY1" s="53"/>
      <c r="ZZ1" s="53"/>
      <c r="AAA1" s="53"/>
      <c r="AAB1" s="53"/>
      <c r="AAC1" s="53"/>
      <c r="AAD1" s="53"/>
      <c r="AAE1" s="53"/>
      <c r="AAF1" s="53"/>
      <c r="AAG1" s="53"/>
      <c r="AAH1" s="53"/>
      <c r="AAI1" s="53"/>
      <c r="AAJ1" s="53"/>
      <c r="AAK1" s="53"/>
      <c r="AAL1" s="53"/>
      <c r="AAM1" s="53"/>
      <c r="AAN1" s="53"/>
      <c r="AAO1" s="53"/>
      <c r="AAP1" s="53"/>
      <c r="AAQ1" s="53"/>
      <c r="AAR1" s="53"/>
      <c r="AAS1" s="53"/>
      <c r="AAT1" s="53"/>
      <c r="AAU1" s="53"/>
      <c r="AAV1" s="53"/>
      <c r="AAW1" s="53"/>
      <c r="AAX1" s="53"/>
      <c r="AAY1" s="53"/>
      <c r="AAZ1" s="53"/>
      <c r="ABA1" s="53"/>
      <c r="ABB1" s="53"/>
      <c r="ABC1" s="53"/>
      <c r="ABD1" s="53"/>
      <c r="ABE1" s="53"/>
      <c r="ABF1" s="53"/>
      <c r="ABG1" s="53"/>
      <c r="ABH1" s="53"/>
      <c r="ABI1" s="53"/>
      <c r="ABJ1" s="53"/>
      <c r="ABK1" s="53"/>
      <c r="ABL1" s="53"/>
      <c r="ABM1" s="53"/>
      <c r="ABN1" s="53"/>
      <c r="ABO1" s="53"/>
      <c r="ABP1" s="53"/>
      <c r="ABQ1" s="53"/>
      <c r="ABR1" s="53"/>
      <c r="ABS1" s="53"/>
      <c r="ABT1" s="53"/>
      <c r="ABU1" s="53"/>
      <c r="ABV1" s="53"/>
      <c r="ABW1" s="53"/>
      <c r="ABX1" s="53"/>
      <c r="ABY1" s="53"/>
      <c r="ABZ1" s="53"/>
      <c r="ACA1" s="53"/>
      <c r="ACB1" s="53"/>
      <c r="ACC1" s="53"/>
      <c r="ACD1" s="53"/>
      <c r="ACE1" s="53"/>
      <c r="ACF1" s="53"/>
      <c r="ACG1" s="53"/>
      <c r="ACH1" s="53"/>
      <c r="ACI1" s="53"/>
      <c r="ACJ1" s="53"/>
      <c r="ACK1" s="53"/>
      <c r="ACL1" s="53"/>
      <c r="ACM1" s="53"/>
      <c r="ACN1" s="53"/>
      <c r="ACO1" s="53"/>
      <c r="ACP1" s="53"/>
      <c r="ACQ1" s="53"/>
      <c r="ACR1" s="53"/>
      <c r="ACS1" s="53"/>
      <c r="ACT1" s="53"/>
      <c r="ACU1" s="53"/>
      <c r="ACV1" s="53"/>
      <c r="ACW1" s="53"/>
      <c r="ACX1" s="53"/>
      <c r="ACY1" s="53"/>
      <c r="ACZ1" s="53"/>
      <c r="ADA1" s="53"/>
      <c r="ADB1" s="53"/>
      <c r="ADC1" s="53"/>
      <c r="ADD1" s="53"/>
      <c r="ADE1" s="53"/>
      <c r="ADF1" s="53"/>
      <c r="ADG1" s="53"/>
      <c r="ADH1" s="53"/>
      <c r="ADI1" s="53"/>
      <c r="ADJ1" s="53"/>
      <c r="ADK1" s="53"/>
      <c r="ADL1" s="53"/>
      <c r="ADM1" s="53"/>
      <c r="ADN1" s="53"/>
      <c r="ADO1" s="53"/>
      <c r="ADP1" s="53"/>
      <c r="ADQ1" s="53"/>
      <c r="ADR1" s="53"/>
      <c r="ADS1" s="53"/>
      <c r="ADT1" s="53"/>
      <c r="ADU1" s="53"/>
      <c r="ADV1" s="53"/>
      <c r="ADW1" s="53"/>
      <c r="ADX1" s="53"/>
      <c r="ADY1" s="53"/>
      <c r="ADZ1" s="53"/>
      <c r="AEA1" s="53"/>
      <c r="AEB1" s="53"/>
      <c r="AEC1" s="53"/>
      <c r="AED1" s="53"/>
      <c r="AEE1" s="53"/>
      <c r="AEF1" s="53"/>
      <c r="AEG1" s="53"/>
      <c r="AEH1" s="53"/>
      <c r="AEI1" s="53"/>
      <c r="AEJ1" s="53"/>
      <c r="AEK1" s="53"/>
      <c r="AEL1" s="53"/>
      <c r="AEM1" s="53"/>
      <c r="AEN1" s="53"/>
      <c r="AEO1" s="53"/>
      <c r="AEP1" s="53"/>
      <c r="AEQ1" s="53"/>
      <c r="AER1" s="53"/>
      <c r="AES1" s="53"/>
      <c r="AET1" s="53"/>
      <c r="AEU1" s="53"/>
      <c r="AEV1" s="53"/>
      <c r="AEW1" s="53"/>
      <c r="AEX1" s="53"/>
      <c r="AEY1" s="53"/>
      <c r="AEZ1" s="53"/>
      <c r="AFA1" s="53"/>
      <c r="AFB1" s="53"/>
      <c r="AFC1" s="53"/>
      <c r="AFD1" s="53"/>
      <c r="AFE1" s="53"/>
      <c r="AFF1" s="53"/>
      <c r="AFG1" s="53"/>
      <c r="AFH1" s="53"/>
      <c r="AFI1" s="53"/>
      <c r="AFJ1" s="53"/>
      <c r="AFK1" s="53"/>
      <c r="AFL1" s="53"/>
      <c r="AFM1" s="53"/>
      <c r="AFN1" s="53"/>
      <c r="AFO1" s="53"/>
      <c r="AFP1" s="53"/>
      <c r="AFQ1" s="53"/>
      <c r="AFR1" s="53"/>
      <c r="AFS1" s="53"/>
      <c r="AFT1" s="53"/>
      <c r="AFU1" s="53"/>
      <c r="AFV1" s="53"/>
      <c r="AFW1" s="53"/>
      <c r="AFX1" s="53"/>
      <c r="AFY1" s="53"/>
      <c r="AFZ1" s="53"/>
      <c r="AGA1" s="53"/>
      <c r="AGB1" s="53"/>
      <c r="AGC1" s="53"/>
      <c r="AGD1" s="53"/>
      <c r="AGE1" s="53"/>
      <c r="AGF1" s="53"/>
      <c r="AGG1" s="53"/>
      <c r="AGH1" s="53"/>
      <c r="AGI1" s="53"/>
      <c r="AGJ1" s="53"/>
      <c r="AGK1" s="53"/>
      <c r="AGL1" s="53"/>
      <c r="AGM1" s="53"/>
      <c r="AGN1" s="53"/>
      <c r="AGO1" s="53"/>
      <c r="AGP1" s="53"/>
      <c r="AGQ1" s="53"/>
      <c r="AGR1" s="53"/>
      <c r="AGS1" s="53"/>
      <c r="AGT1" s="53"/>
      <c r="AGU1" s="53"/>
      <c r="AGV1" s="53"/>
      <c r="AGW1" s="53"/>
      <c r="AGX1" s="53"/>
      <c r="AGY1" s="53"/>
      <c r="AGZ1" s="53"/>
      <c r="AHA1" s="53"/>
      <c r="AHB1" s="53"/>
      <c r="AHC1" s="53"/>
      <c r="AHD1" s="53"/>
      <c r="AHE1" s="53"/>
      <c r="AHF1" s="53"/>
      <c r="AHG1" s="53"/>
      <c r="AHH1" s="53"/>
      <c r="AHI1" s="53"/>
      <c r="AHJ1" s="53"/>
      <c r="AHK1" s="53"/>
      <c r="AHL1" s="53"/>
      <c r="AHM1" s="53"/>
      <c r="AHN1" s="53"/>
      <c r="AHO1" s="53"/>
      <c r="AHP1" s="53"/>
      <c r="AHQ1" s="53"/>
      <c r="AHR1" s="53"/>
      <c r="AHS1" s="53"/>
      <c r="AHT1" s="53"/>
      <c r="AHU1" s="53"/>
      <c r="AHV1" s="53"/>
      <c r="AHW1" s="53"/>
      <c r="AHX1" s="53"/>
      <c r="AHY1" s="53"/>
      <c r="AHZ1" s="53"/>
      <c r="AIA1" s="53"/>
      <c r="AIB1" s="53"/>
      <c r="AIC1" s="53"/>
      <c r="AID1" s="53"/>
      <c r="AIE1" s="53"/>
      <c r="AIF1" s="53"/>
      <c r="AIG1" s="53"/>
      <c r="AIH1" s="53"/>
      <c r="AII1" s="53"/>
      <c r="AIJ1" s="53"/>
      <c r="AIK1" s="53"/>
      <c r="AIL1" s="53"/>
      <c r="AIM1" s="53"/>
      <c r="AIN1" s="53"/>
      <c r="AIO1" s="53"/>
      <c r="AIP1" s="53"/>
      <c r="AIQ1" s="53"/>
      <c r="AIR1" s="53"/>
      <c r="AIS1" s="53"/>
      <c r="AIT1" s="53"/>
      <c r="AIU1" s="53"/>
      <c r="AIV1" s="53"/>
      <c r="AIW1" s="53"/>
      <c r="AIX1" s="53"/>
      <c r="AIY1" s="53"/>
      <c r="AIZ1" s="53"/>
      <c r="AJA1" s="53"/>
      <c r="AJB1" s="53"/>
      <c r="AJC1" s="53"/>
      <c r="AJD1" s="53"/>
      <c r="AJE1" s="53"/>
      <c r="AJF1" s="53"/>
      <c r="AJG1" s="53"/>
      <c r="AJH1" s="53"/>
      <c r="AJI1" s="53"/>
      <c r="AJJ1" s="53"/>
      <c r="AJK1" s="53"/>
      <c r="AJL1" s="53"/>
      <c r="AJM1" s="53"/>
      <c r="AJN1" s="53"/>
      <c r="AJO1" s="53"/>
      <c r="AJP1" s="53"/>
      <c r="AJQ1" s="53"/>
      <c r="AJR1" s="53"/>
      <c r="AJS1" s="53"/>
      <c r="AJT1" s="53"/>
      <c r="AJU1" s="53"/>
      <c r="AJV1" s="53"/>
      <c r="AJW1" s="53"/>
      <c r="AJX1" s="53"/>
      <c r="AJY1" s="53"/>
      <c r="AJZ1" s="53"/>
      <c r="AKA1" s="53"/>
      <c r="AKB1" s="53"/>
      <c r="AKC1" s="53"/>
      <c r="AKD1" s="53"/>
      <c r="AKE1" s="53"/>
      <c r="AKF1" s="53"/>
      <c r="AKG1" s="53"/>
      <c r="AKH1" s="53"/>
      <c r="AKI1" s="53"/>
      <c r="AKJ1" s="53"/>
      <c r="AKK1" s="53"/>
      <c r="AKL1" s="53"/>
      <c r="AKM1" s="53"/>
      <c r="AKN1" s="53"/>
      <c r="AKO1" s="53"/>
      <c r="AKP1" s="53"/>
      <c r="AKQ1" s="53"/>
      <c r="AKR1" s="53"/>
      <c r="AKS1" s="53"/>
      <c r="AKT1" s="53"/>
      <c r="AKU1" s="53"/>
      <c r="AKV1" s="53"/>
      <c r="AKW1" s="53"/>
      <c r="AKX1" s="53"/>
      <c r="AKY1" s="53"/>
      <c r="AKZ1" s="53"/>
      <c r="ALA1" s="53"/>
      <c r="ALB1" s="53"/>
      <c r="ALC1" s="53"/>
      <c r="ALD1" s="53"/>
      <c r="ALE1" s="53"/>
      <c r="ALF1" s="53"/>
      <c r="ALG1" s="53"/>
      <c r="ALH1" s="53"/>
      <c r="ALI1" s="53"/>
      <c r="ALJ1" s="53"/>
      <c r="ALK1" s="53"/>
      <c r="ALL1" s="53"/>
      <c r="ALM1" s="53"/>
      <c r="ALN1" s="53"/>
      <c r="ALO1" s="53"/>
      <c r="ALP1" s="53"/>
      <c r="ALQ1" s="53"/>
      <c r="ALR1" s="53"/>
      <c r="ALS1" s="53"/>
      <c r="ALT1" s="53"/>
      <c r="ALU1" s="53"/>
      <c r="ALV1" s="53"/>
      <c r="ALW1" s="53"/>
      <c r="ALX1" s="53"/>
      <c r="ALY1" s="53"/>
      <c r="ALZ1" s="53"/>
      <c r="AMA1" s="53"/>
      <c r="AMB1" s="53"/>
      <c r="AMC1" s="53"/>
      <c r="AMD1" s="53"/>
      <c r="AME1" s="53"/>
      <c r="AMF1" s="53"/>
      <c r="AMG1" s="53"/>
      <c r="AMH1" s="53"/>
      <c r="AMI1" s="53"/>
      <c r="AMJ1" s="53"/>
      <c r="AMK1" s="53"/>
      <c r="AML1" s="53"/>
      <c r="AMM1" s="53"/>
      <c r="AMN1" s="53"/>
      <c r="AMO1" s="53"/>
      <c r="AMP1" s="53"/>
      <c r="AMQ1" s="53"/>
      <c r="AMR1" s="53"/>
      <c r="AMS1" s="53"/>
      <c r="AMT1" s="53"/>
      <c r="AMU1" s="53"/>
      <c r="AMV1" s="53"/>
      <c r="AMW1" s="53"/>
      <c r="AMX1" s="53"/>
      <c r="AMY1" s="53"/>
      <c r="AMZ1" s="53"/>
      <c r="ANA1" s="53"/>
      <c r="ANB1" s="53"/>
      <c r="ANC1" s="53"/>
      <c r="AND1" s="53"/>
      <c r="ANE1" s="53"/>
      <c r="ANF1" s="53"/>
      <c r="ANG1" s="53"/>
      <c r="ANH1" s="53"/>
      <c r="ANI1" s="53"/>
      <c r="ANJ1" s="53"/>
      <c r="ANK1" s="53"/>
      <c r="ANL1" s="53"/>
      <c r="ANM1" s="53"/>
      <c r="ANN1" s="53"/>
      <c r="ANO1" s="53"/>
      <c r="ANP1" s="53"/>
      <c r="ANQ1" s="53"/>
      <c r="ANR1" s="53"/>
      <c r="ANS1" s="53"/>
      <c r="ANT1" s="53"/>
      <c r="ANU1" s="53"/>
      <c r="ANV1" s="53"/>
      <c r="ANW1" s="53"/>
      <c r="ANX1" s="53"/>
      <c r="ANY1" s="53"/>
      <c r="ANZ1" s="53"/>
      <c r="AOA1" s="53"/>
      <c r="AOB1" s="53"/>
      <c r="AOC1" s="53"/>
      <c r="AOD1" s="53"/>
      <c r="AOE1" s="53"/>
      <c r="AOF1" s="53"/>
      <c r="AOG1" s="53"/>
      <c r="AOH1" s="53"/>
      <c r="AOI1" s="53"/>
      <c r="AOJ1" s="53"/>
      <c r="AOK1" s="53"/>
      <c r="AOL1" s="53"/>
      <c r="AOM1" s="53"/>
      <c r="AON1" s="53"/>
      <c r="AOO1" s="53"/>
      <c r="AOP1" s="53"/>
      <c r="AOQ1" s="53"/>
      <c r="AOR1" s="53"/>
      <c r="AOS1" s="53"/>
      <c r="AOT1" s="53"/>
      <c r="AOU1" s="53"/>
      <c r="AOV1" s="53"/>
      <c r="AOW1" s="53"/>
      <c r="AOX1" s="53"/>
      <c r="AOY1" s="53"/>
      <c r="AOZ1" s="53"/>
      <c r="APA1" s="53"/>
      <c r="APB1" s="53"/>
      <c r="APC1" s="53"/>
      <c r="APD1" s="53"/>
      <c r="APE1" s="53"/>
      <c r="APF1" s="53"/>
      <c r="APG1" s="53"/>
      <c r="APH1" s="53"/>
      <c r="API1" s="53"/>
      <c r="APJ1" s="53"/>
      <c r="APK1" s="53"/>
      <c r="APL1" s="53"/>
      <c r="APM1" s="53"/>
      <c r="APN1" s="53"/>
      <c r="APO1" s="53"/>
      <c r="APP1" s="53"/>
      <c r="APQ1" s="53"/>
      <c r="APR1" s="53"/>
      <c r="APS1" s="53"/>
      <c r="APT1" s="53"/>
      <c r="APU1" s="53"/>
      <c r="APV1" s="53"/>
      <c r="APW1" s="53"/>
      <c r="APX1" s="53"/>
      <c r="APY1" s="53"/>
      <c r="APZ1" s="53"/>
      <c r="AQA1" s="53"/>
      <c r="AQB1" s="53"/>
      <c r="AQC1" s="53"/>
      <c r="AQD1" s="53"/>
      <c r="AQE1" s="53"/>
      <c r="AQF1" s="53"/>
      <c r="AQG1" s="53"/>
      <c r="AQH1" s="53"/>
      <c r="AQI1" s="53"/>
      <c r="AQJ1" s="53"/>
      <c r="AQK1" s="53"/>
      <c r="AQL1" s="53"/>
      <c r="AQM1" s="53"/>
      <c r="AQN1" s="53"/>
      <c r="AQO1" s="53"/>
      <c r="AQP1" s="53"/>
      <c r="AQQ1" s="53"/>
      <c r="AQR1" s="53"/>
      <c r="AQS1" s="53"/>
      <c r="AQT1" s="53"/>
      <c r="AQU1" s="53"/>
      <c r="AQV1" s="53"/>
      <c r="AQW1" s="53"/>
      <c r="AQX1" s="53"/>
      <c r="AQY1" s="53"/>
      <c r="AQZ1" s="53"/>
      <c r="ARA1" s="53"/>
      <c r="ARB1" s="53"/>
      <c r="ARC1" s="53"/>
      <c r="ARD1" s="53"/>
      <c r="ARE1" s="53"/>
      <c r="ARF1" s="53"/>
      <c r="ARG1" s="53"/>
      <c r="ARH1" s="53"/>
      <c r="ARI1" s="53"/>
      <c r="ARJ1" s="53"/>
      <c r="ARK1" s="53"/>
      <c r="ARL1" s="53"/>
      <c r="ARM1" s="53"/>
      <c r="ARN1" s="53"/>
      <c r="ARO1" s="53"/>
      <c r="ARP1" s="53"/>
      <c r="ARQ1" s="53"/>
      <c r="ARR1" s="53"/>
      <c r="ARS1" s="53"/>
      <c r="ART1" s="53"/>
      <c r="ARU1" s="53"/>
      <c r="ARV1" s="53"/>
      <c r="ARW1" s="53"/>
      <c r="ARX1" s="53"/>
      <c r="ARY1" s="53"/>
      <c r="ARZ1" s="53"/>
      <c r="ASA1" s="53"/>
      <c r="ASB1" s="53"/>
      <c r="ASC1" s="53"/>
      <c r="ASD1" s="53"/>
      <c r="ASE1" s="53"/>
      <c r="ASF1" s="53"/>
      <c r="ASG1" s="53"/>
      <c r="ASH1" s="53"/>
      <c r="ASI1" s="53"/>
      <c r="ASJ1" s="53"/>
      <c r="ASK1" s="53"/>
      <c r="ASL1" s="53"/>
      <c r="ASM1" s="53"/>
      <c r="ASN1" s="53"/>
      <c r="ASO1" s="53"/>
      <c r="ASP1" s="53"/>
      <c r="ASQ1" s="53"/>
      <c r="ASR1" s="53"/>
      <c r="ASS1" s="53"/>
      <c r="AST1" s="53"/>
      <c r="ASU1" s="53"/>
      <c r="ASV1" s="53"/>
      <c r="ASW1" s="53"/>
      <c r="ASX1" s="53"/>
      <c r="ASY1" s="53"/>
      <c r="ASZ1" s="53"/>
      <c r="ATA1" s="53"/>
      <c r="ATB1" s="53"/>
      <c r="ATC1" s="53"/>
      <c r="ATD1" s="53"/>
      <c r="ATE1" s="53"/>
      <c r="ATF1" s="53"/>
      <c r="ATG1" s="53"/>
      <c r="ATH1" s="53"/>
      <c r="ATI1" s="53"/>
      <c r="ATJ1" s="53"/>
      <c r="ATK1" s="53"/>
      <c r="ATL1" s="53"/>
      <c r="ATM1" s="53"/>
      <c r="ATN1" s="53"/>
      <c r="ATO1" s="53"/>
      <c r="ATP1" s="53"/>
      <c r="ATQ1" s="53"/>
      <c r="ATR1" s="53"/>
      <c r="ATS1" s="53"/>
      <c r="ATT1" s="53"/>
      <c r="ATU1" s="53"/>
      <c r="ATV1" s="53"/>
      <c r="ATW1" s="53"/>
      <c r="ATX1" s="53"/>
      <c r="ATY1" s="53"/>
      <c r="ATZ1" s="53"/>
      <c r="AUA1" s="53"/>
      <c r="AUB1" s="53"/>
      <c r="AUC1" s="53"/>
      <c r="AUD1" s="53"/>
      <c r="AUE1" s="53"/>
      <c r="AUF1" s="53"/>
      <c r="AUG1" s="53"/>
      <c r="AUH1" s="53"/>
      <c r="AUI1" s="53"/>
      <c r="AUJ1" s="53"/>
      <c r="AUK1" s="53"/>
      <c r="AUL1" s="53"/>
      <c r="AUM1" s="53"/>
      <c r="AUN1" s="53"/>
      <c r="AUO1" s="53"/>
      <c r="AUP1" s="53"/>
      <c r="AUQ1" s="53"/>
      <c r="AUR1" s="53"/>
      <c r="AUS1" s="53"/>
      <c r="AUT1" s="53"/>
      <c r="AUU1" s="53"/>
      <c r="AUV1" s="53"/>
      <c r="AUW1" s="53"/>
      <c r="AUX1" s="53"/>
      <c r="AUY1" s="53"/>
      <c r="AUZ1" s="53"/>
      <c r="AVA1" s="53"/>
      <c r="AVB1" s="53"/>
      <c r="AVC1" s="53"/>
      <c r="AVD1" s="53"/>
      <c r="AVE1" s="53"/>
      <c r="AVF1" s="53"/>
      <c r="AVG1" s="53"/>
      <c r="AVH1" s="53"/>
      <c r="AVI1" s="53"/>
      <c r="AVJ1" s="53"/>
      <c r="AVK1" s="53"/>
      <c r="AVL1" s="53"/>
      <c r="AVM1" s="53"/>
      <c r="AVN1" s="53"/>
      <c r="AVO1" s="53"/>
      <c r="AVP1" s="53"/>
      <c r="AVQ1" s="53"/>
      <c r="AVR1" s="53"/>
      <c r="AVS1" s="53"/>
      <c r="AVT1" s="53"/>
      <c r="AVU1" s="53"/>
      <c r="AVV1" s="53"/>
      <c r="AVW1" s="53"/>
      <c r="AVX1" s="53"/>
      <c r="AVY1" s="53"/>
      <c r="AVZ1" s="53"/>
      <c r="AWA1" s="53"/>
      <c r="AWB1" s="53"/>
      <c r="AWC1" s="53"/>
      <c r="AWD1" s="53"/>
      <c r="AWE1" s="53"/>
      <c r="AWF1" s="53"/>
      <c r="AWG1" s="53"/>
      <c r="AWH1" s="53"/>
      <c r="AWI1" s="53"/>
      <c r="AWJ1" s="53"/>
      <c r="AWK1" s="53"/>
      <c r="AWL1" s="53"/>
      <c r="AWM1" s="53"/>
      <c r="AWN1" s="53"/>
      <c r="AWO1" s="53"/>
      <c r="AWP1" s="53"/>
      <c r="AWQ1" s="53"/>
      <c r="AWR1" s="53"/>
      <c r="AWS1" s="53"/>
      <c r="AWT1" s="53"/>
      <c r="AWU1" s="53"/>
      <c r="AWV1" s="53"/>
      <c r="AWW1" s="53"/>
      <c r="AWX1" s="53"/>
      <c r="AWY1" s="53"/>
      <c r="AWZ1" s="53"/>
      <c r="AXA1" s="53"/>
      <c r="AXB1" s="53"/>
      <c r="AXC1" s="53"/>
      <c r="AXD1" s="53"/>
      <c r="AXE1" s="53"/>
      <c r="AXF1" s="53"/>
      <c r="AXG1" s="53"/>
      <c r="AXH1" s="53"/>
      <c r="AXI1" s="53"/>
      <c r="AXJ1" s="53"/>
      <c r="AXK1" s="53"/>
      <c r="AXL1" s="53"/>
      <c r="AXM1" s="53"/>
      <c r="AXN1" s="53"/>
      <c r="AXO1" s="53"/>
      <c r="AXP1" s="53"/>
      <c r="AXQ1" s="53"/>
      <c r="AXR1" s="53"/>
      <c r="AXS1" s="53"/>
      <c r="AXT1" s="53"/>
      <c r="AXU1" s="53"/>
      <c r="AXV1" s="53"/>
      <c r="AXW1" s="53"/>
      <c r="AXX1" s="53"/>
      <c r="AXY1" s="53"/>
      <c r="AXZ1" s="53"/>
      <c r="AYA1" s="53"/>
      <c r="AYB1" s="53"/>
      <c r="AYC1" s="53"/>
      <c r="AYD1" s="53"/>
      <c r="AYE1" s="53"/>
      <c r="AYF1" s="53"/>
      <c r="AYG1" s="53"/>
      <c r="AYH1" s="53"/>
      <c r="AYI1" s="53"/>
      <c r="AYJ1" s="53"/>
      <c r="AYK1" s="53"/>
      <c r="AYL1" s="53"/>
      <c r="AYM1" s="53"/>
      <c r="AYN1" s="53"/>
      <c r="AYO1" s="53"/>
      <c r="AYP1" s="53"/>
      <c r="AYQ1" s="53"/>
      <c r="AYR1" s="53"/>
      <c r="AYS1" s="53"/>
      <c r="AYT1" s="53"/>
      <c r="AYU1" s="53"/>
      <c r="AYV1" s="53"/>
      <c r="AYW1" s="53"/>
      <c r="AYX1" s="53"/>
      <c r="AYY1" s="53"/>
      <c r="AYZ1" s="53"/>
      <c r="AZA1" s="53"/>
      <c r="AZB1" s="53"/>
      <c r="AZC1" s="53"/>
      <c r="AZD1" s="53"/>
      <c r="AZE1" s="53"/>
      <c r="AZF1" s="53"/>
      <c r="AZG1" s="53"/>
      <c r="AZH1" s="53"/>
      <c r="AZI1" s="53"/>
      <c r="AZJ1" s="53"/>
      <c r="AZK1" s="53"/>
      <c r="AZL1" s="53"/>
      <c r="AZM1" s="53"/>
      <c r="AZN1" s="53"/>
      <c r="AZO1" s="53"/>
      <c r="AZP1" s="53"/>
      <c r="AZQ1" s="53"/>
      <c r="AZR1" s="53"/>
      <c r="AZS1" s="53"/>
      <c r="AZT1" s="53"/>
      <c r="AZU1" s="53"/>
      <c r="AZV1" s="53"/>
      <c r="AZW1" s="53"/>
      <c r="AZX1" s="53"/>
      <c r="AZY1" s="53"/>
      <c r="AZZ1" s="53"/>
      <c r="BAA1" s="53"/>
      <c r="BAB1" s="53"/>
      <c r="BAC1" s="53"/>
      <c r="BAD1" s="53"/>
      <c r="BAE1" s="53"/>
      <c r="BAF1" s="53"/>
      <c r="BAG1" s="53"/>
      <c r="BAH1" s="53"/>
      <c r="BAI1" s="53"/>
      <c r="BAJ1" s="53"/>
      <c r="BAK1" s="53"/>
      <c r="BAL1" s="53"/>
      <c r="BAM1" s="53"/>
      <c r="BAN1" s="53"/>
      <c r="BAO1" s="53"/>
      <c r="BAP1" s="53"/>
      <c r="BAQ1" s="53"/>
      <c r="BAR1" s="53"/>
      <c r="BAS1" s="53"/>
      <c r="BAT1" s="53"/>
      <c r="BAU1" s="53"/>
      <c r="BAV1" s="53"/>
      <c r="BAW1" s="53"/>
      <c r="BAX1" s="53"/>
      <c r="BAY1" s="53"/>
      <c r="BAZ1" s="53"/>
      <c r="BBA1" s="53"/>
      <c r="BBB1" s="53"/>
      <c r="BBC1" s="53"/>
      <c r="BBD1" s="53"/>
      <c r="BBE1" s="53"/>
      <c r="BBF1" s="53"/>
      <c r="BBG1" s="53"/>
      <c r="BBH1" s="53"/>
      <c r="BBI1" s="53"/>
      <c r="BBJ1" s="53"/>
      <c r="BBK1" s="53"/>
      <c r="BBL1" s="53"/>
      <c r="BBM1" s="53"/>
      <c r="BBN1" s="53"/>
      <c r="BBO1" s="53"/>
      <c r="BBP1" s="53"/>
      <c r="BBQ1" s="53"/>
      <c r="BBR1" s="53"/>
      <c r="BBS1" s="53"/>
      <c r="BBT1" s="53"/>
      <c r="BBU1" s="53"/>
      <c r="BBV1" s="53"/>
      <c r="BBW1" s="53"/>
      <c r="BBX1" s="53"/>
      <c r="BBY1" s="53"/>
      <c r="BBZ1" s="53"/>
      <c r="BCA1" s="53"/>
      <c r="BCB1" s="53"/>
      <c r="BCC1" s="53"/>
      <c r="BCD1" s="53"/>
      <c r="BCE1" s="53"/>
      <c r="BCF1" s="53"/>
      <c r="BCG1" s="53"/>
      <c r="BCH1" s="53"/>
      <c r="BCI1" s="53"/>
      <c r="BCJ1" s="53"/>
      <c r="BCK1" s="53"/>
      <c r="BCL1" s="53"/>
      <c r="BCM1" s="53"/>
      <c r="BCN1" s="53"/>
      <c r="BCO1" s="53"/>
      <c r="BCP1" s="53"/>
      <c r="BCQ1" s="53"/>
      <c r="BCR1" s="53"/>
      <c r="BCS1" s="53"/>
      <c r="BCT1" s="53"/>
      <c r="BCU1" s="53"/>
      <c r="BCV1" s="53"/>
      <c r="BCW1" s="53"/>
      <c r="BCX1" s="53"/>
      <c r="BCY1" s="53"/>
      <c r="BCZ1" s="53"/>
      <c r="BDA1" s="53"/>
      <c r="BDB1" s="53"/>
      <c r="BDC1" s="53"/>
      <c r="BDD1" s="53"/>
      <c r="BDE1" s="53"/>
      <c r="BDF1" s="53"/>
      <c r="BDG1" s="53"/>
      <c r="BDH1" s="53"/>
      <c r="BDI1" s="53"/>
      <c r="BDJ1" s="53"/>
      <c r="BDK1" s="53"/>
      <c r="BDL1" s="53"/>
      <c r="BDM1" s="53"/>
      <c r="BDN1" s="53"/>
      <c r="BDO1" s="53"/>
      <c r="BDP1" s="53"/>
      <c r="BDQ1" s="53"/>
      <c r="BDR1" s="53"/>
      <c r="BDS1" s="53"/>
      <c r="BDT1" s="53"/>
      <c r="BDU1" s="53"/>
      <c r="BDV1" s="53"/>
      <c r="BDW1" s="53"/>
      <c r="BDX1" s="53"/>
      <c r="BDY1" s="53"/>
      <c r="BDZ1" s="53"/>
      <c r="BEA1" s="53"/>
      <c r="BEB1" s="53"/>
      <c r="BEC1" s="53"/>
      <c r="BED1" s="53"/>
      <c r="BEE1" s="53"/>
      <c r="BEF1" s="53"/>
      <c r="BEG1" s="53"/>
      <c r="BEH1" s="53"/>
      <c r="BEI1" s="53"/>
      <c r="BEJ1" s="53"/>
      <c r="BEK1" s="53"/>
      <c r="BEL1" s="53"/>
      <c r="BEM1" s="53"/>
      <c r="BEN1" s="53"/>
      <c r="BEO1" s="53"/>
      <c r="BEP1" s="53"/>
      <c r="BEQ1" s="53"/>
      <c r="BER1" s="53"/>
      <c r="BES1" s="53"/>
      <c r="BET1" s="53"/>
      <c r="BEU1" s="53"/>
      <c r="BEV1" s="53"/>
      <c r="BEW1" s="53"/>
      <c r="BEX1" s="53"/>
      <c r="BEY1" s="53"/>
      <c r="BEZ1" s="53"/>
      <c r="BFA1" s="53"/>
      <c r="BFB1" s="53"/>
      <c r="BFC1" s="53"/>
      <c r="BFD1" s="53"/>
      <c r="BFE1" s="53"/>
      <c r="BFF1" s="53"/>
      <c r="BFG1" s="53"/>
      <c r="BFH1" s="53"/>
      <c r="BFI1" s="53"/>
      <c r="BFJ1" s="53"/>
      <c r="BFK1" s="53"/>
      <c r="BFL1" s="53"/>
      <c r="BFM1" s="53"/>
      <c r="BFN1" s="53"/>
      <c r="BFO1" s="53"/>
      <c r="BFP1" s="53"/>
      <c r="BFQ1" s="53"/>
      <c r="BFR1" s="53"/>
      <c r="BFS1" s="53"/>
      <c r="BFT1" s="53"/>
      <c r="BFU1" s="53"/>
      <c r="BFV1" s="53"/>
      <c r="BFW1" s="53"/>
      <c r="BFX1" s="53"/>
      <c r="BFY1" s="53"/>
      <c r="BFZ1" s="53"/>
      <c r="BGA1" s="53"/>
      <c r="BGB1" s="53"/>
      <c r="BGC1" s="53"/>
      <c r="BGD1" s="53"/>
      <c r="BGE1" s="53"/>
      <c r="BGF1" s="53"/>
      <c r="BGG1" s="53"/>
      <c r="BGH1" s="53"/>
      <c r="BGI1" s="53"/>
      <c r="BGJ1" s="53"/>
      <c r="BGK1" s="53"/>
      <c r="BGL1" s="53"/>
      <c r="BGM1" s="53"/>
      <c r="BGN1" s="53"/>
      <c r="BGO1" s="53"/>
      <c r="BGP1" s="53"/>
      <c r="BGQ1" s="53"/>
      <c r="BGR1" s="53"/>
      <c r="BGS1" s="53"/>
      <c r="BGT1" s="53"/>
      <c r="BGU1" s="53"/>
      <c r="BGV1" s="53"/>
      <c r="BGW1" s="53"/>
      <c r="BGX1" s="53"/>
      <c r="BGY1" s="53"/>
      <c r="BGZ1" s="53"/>
      <c r="BHA1" s="53"/>
      <c r="BHB1" s="53"/>
      <c r="BHC1" s="53"/>
      <c r="BHD1" s="53"/>
      <c r="BHE1" s="53"/>
      <c r="BHF1" s="53"/>
      <c r="BHG1" s="53"/>
      <c r="BHH1" s="53"/>
      <c r="BHI1" s="53"/>
      <c r="BHJ1" s="53"/>
      <c r="BHK1" s="53"/>
      <c r="BHL1" s="53"/>
      <c r="BHM1" s="53"/>
      <c r="BHN1" s="53"/>
      <c r="BHO1" s="53"/>
      <c r="BHP1" s="53"/>
      <c r="BHQ1" s="53"/>
      <c r="BHR1" s="53"/>
      <c r="BHS1" s="53"/>
      <c r="BHT1" s="53"/>
      <c r="BHU1" s="53"/>
      <c r="BHV1" s="53"/>
      <c r="BHW1" s="53"/>
      <c r="BHX1" s="53"/>
      <c r="BHY1" s="53"/>
      <c r="BHZ1" s="53"/>
      <c r="BIA1" s="53"/>
      <c r="BIB1" s="53"/>
      <c r="BIC1" s="53"/>
      <c r="BID1" s="53"/>
      <c r="BIE1" s="53"/>
      <c r="BIF1" s="53"/>
      <c r="BIG1" s="53"/>
      <c r="BIH1" s="53"/>
      <c r="BII1" s="53"/>
      <c r="BIJ1" s="53"/>
      <c r="BIK1" s="53"/>
      <c r="BIL1" s="53"/>
      <c r="BIM1" s="53"/>
      <c r="BIN1" s="53"/>
      <c r="BIO1" s="53"/>
      <c r="BIP1" s="53"/>
      <c r="BIQ1" s="53"/>
      <c r="BIR1" s="53"/>
      <c r="BIS1" s="53"/>
      <c r="BIT1" s="53"/>
      <c r="BIU1" s="53"/>
      <c r="BIV1" s="53"/>
      <c r="BIW1" s="53"/>
      <c r="BIX1" s="53"/>
      <c r="BIY1" s="53"/>
      <c r="BIZ1" s="53"/>
      <c r="BJA1" s="53"/>
      <c r="BJB1" s="53"/>
      <c r="BJC1" s="53"/>
      <c r="BJD1" s="53"/>
      <c r="BJE1" s="53"/>
      <c r="BJF1" s="53"/>
      <c r="BJG1" s="53"/>
      <c r="BJH1" s="53"/>
      <c r="BJI1" s="53"/>
      <c r="BJJ1" s="53"/>
      <c r="BJK1" s="53"/>
      <c r="BJL1" s="53"/>
      <c r="BJM1" s="53"/>
      <c r="BJN1" s="53"/>
      <c r="BJO1" s="53"/>
      <c r="BJP1" s="53"/>
      <c r="BJQ1" s="53"/>
      <c r="BJR1" s="53"/>
      <c r="BJS1" s="53"/>
      <c r="BJT1" s="53"/>
      <c r="BJU1" s="53"/>
      <c r="BJV1" s="53"/>
      <c r="BJW1" s="53"/>
      <c r="BJX1" s="53"/>
      <c r="BJY1" s="53"/>
      <c r="BJZ1" s="53"/>
      <c r="BKA1" s="53"/>
      <c r="BKB1" s="53"/>
      <c r="BKC1" s="53"/>
      <c r="BKD1" s="53"/>
      <c r="BKE1" s="53"/>
      <c r="BKF1" s="53"/>
      <c r="BKG1" s="53"/>
      <c r="BKH1" s="53"/>
      <c r="BKI1" s="53"/>
      <c r="BKJ1" s="53"/>
      <c r="BKK1" s="53"/>
      <c r="BKL1" s="53"/>
      <c r="BKM1" s="53"/>
      <c r="BKN1" s="53"/>
      <c r="BKO1" s="53"/>
      <c r="BKP1" s="53"/>
      <c r="BKQ1" s="53"/>
      <c r="BKR1" s="53"/>
      <c r="BKS1" s="53"/>
      <c r="BKT1" s="53"/>
      <c r="BKU1" s="53"/>
      <c r="BKV1" s="53"/>
      <c r="BKW1" s="53"/>
      <c r="BKX1" s="53"/>
      <c r="BKY1" s="53"/>
      <c r="BKZ1" s="53"/>
      <c r="BLA1" s="53"/>
      <c r="BLB1" s="53"/>
      <c r="BLC1" s="53"/>
      <c r="BLD1" s="53"/>
      <c r="BLE1" s="53"/>
      <c r="BLF1" s="53"/>
      <c r="BLG1" s="53"/>
      <c r="BLH1" s="53"/>
      <c r="BLI1" s="53"/>
      <c r="BLJ1" s="53"/>
      <c r="BLK1" s="53"/>
      <c r="BLL1" s="53"/>
      <c r="BLM1" s="53"/>
      <c r="BLN1" s="53"/>
      <c r="BLO1" s="53"/>
      <c r="BLP1" s="53"/>
      <c r="BLQ1" s="53"/>
      <c r="BLR1" s="53"/>
      <c r="BLS1" s="53"/>
      <c r="BLT1" s="53"/>
      <c r="BLU1" s="53"/>
      <c r="BLV1" s="53"/>
      <c r="BLW1" s="53"/>
      <c r="BLX1" s="53"/>
      <c r="BLY1" s="53"/>
      <c r="BLZ1" s="53"/>
      <c r="BMA1" s="53"/>
      <c r="BMB1" s="53"/>
      <c r="BMC1" s="53"/>
      <c r="BMD1" s="53"/>
      <c r="BME1" s="53"/>
      <c r="BMF1" s="53"/>
      <c r="BMG1" s="53"/>
      <c r="BMH1" s="53"/>
      <c r="BMI1" s="53"/>
      <c r="BMJ1" s="53"/>
      <c r="BMK1" s="53"/>
      <c r="BML1" s="53"/>
      <c r="BMM1" s="53"/>
      <c r="BMN1" s="53"/>
      <c r="BMO1" s="53"/>
      <c r="BMP1" s="53"/>
      <c r="BMQ1" s="53"/>
      <c r="BMR1" s="53"/>
      <c r="BMS1" s="53"/>
      <c r="BMT1" s="53"/>
      <c r="BMU1" s="53"/>
      <c r="BMV1" s="53"/>
      <c r="BMW1" s="53"/>
      <c r="BMX1" s="53"/>
      <c r="BMY1" s="53"/>
      <c r="BMZ1" s="53"/>
      <c r="BNA1" s="53"/>
      <c r="BNB1" s="53"/>
      <c r="BNC1" s="53"/>
      <c r="BND1" s="53"/>
      <c r="BNE1" s="53"/>
      <c r="BNF1" s="53"/>
      <c r="BNG1" s="53"/>
      <c r="BNH1" s="53"/>
      <c r="BNI1" s="53"/>
      <c r="BNJ1" s="53"/>
      <c r="BNK1" s="53"/>
      <c r="BNL1" s="53"/>
      <c r="BNM1" s="53"/>
      <c r="BNN1" s="53"/>
      <c r="BNO1" s="53"/>
      <c r="BNP1" s="53"/>
      <c r="BNQ1" s="53"/>
      <c r="BNR1" s="53"/>
      <c r="BNS1" s="53"/>
      <c r="BNT1" s="53"/>
      <c r="BNU1" s="53"/>
      <c r="BNV1" s="53"/>
      <c r="BNW1" s="53"/>
      <c r="BNX1" s="53"/>
      <c r="BNY1" s="53"/>
      <c r="BNZ1" s="53"/>
      <c r="BOA1" s="53"/>
      <c r="BOB1" s="53"/>
      <c r="BOC1" s="53"/>
      <c r="BOD1" s="53"/>
      <c r="BOE1" s="53"/>
      <c r="BOF1" s="53"/>
      <c r="BOG1" s="53"/>
      <c r="BOH1" s="53"/>
      <c r="BOI1" s="53"/>
      <c r="BOJ1" s="53"/>
      <c r="BOK1" s="53"/>
      <c r="BOL1" s="53"/>
      <c r="BOM1" s="53"/>
      <c r="BON1" s="53"/>
      <c r="BOO1" s="53"/>
      <c r="BOP1" s="53"/>
      <c r="BOQ1" s="53"/>
      <c r="BOR1" s="53"/>
      <c r="BOS1" s="53"/>
      <c r="BOT1" s="53"/>
      <c r="BOU1" s="53"/>
      <c r="BOV1" s="53"/>
      <c r="BOW1" s="53"/>
      <c r="BOX1" s="53"/>
      <c r="BOY1" s="53"/>
      <c r="BOZ1" s="53"/>
      <c r="BPA1" s="53"/>
      <c r="BPB1" s="53"/>
      <c r="BPC1" s="53"/>
      <c r="BPD1" s="53"/>
      <c r="BPE1" s="53"/>
      <c r="BPF1" s="53"/>
      <c r="BPG1" s="53"/>
      <c r="BPH1" s="53"/>
      <c r="BPI1" s="53"/>
      <c r="BPJ1" s="53"/>
      <c r="BPK1" s="53"/>
      <c r="BPL1" s="53"/>
      <c r="BPM1" s="53"/>
      <c r="BPN1" s="53"/>
      <c r="BPO1" s="53"/>
      <c r="BPP1" s="53"/>
      <c r="BPQ1" s="53"/>
      <c r="BPR1" s="53"/>
      <c r="BPS1" s="53"/>
      <c r="BPT1" s="53"/>
      <c r="BPU1" s="53"/>
      <c r="BPV1" s="53"/>
      <c r="BPW1" s="53"/>
      <c r="BPX1" s="53"/>
      <c r="BPY1" s="53"/>
      <c r="BPZ1" s="53"/>
      <c r="BQA1" s="53"/>
      <c r="BQB1" s="53"/>
      <c r="BQC1" s="53"/>
      <c r="BQD1" s="53"/>
      <c r="BQE1" s="53"/>
      <c r="BQF1" s="53"/>
      <c r="BQG1" s="53"/>
      <c r="BQH1" s="53"/>
      <c r="BQI1" s="53"/>
      <c r="BQJ1" s="53"/>
      <c r="BQK1" s="53"/>
      <c r="BQL1" s="53"/>
      <c r="BQM1" s="53"/>
      <c r="BQN1" s="53"/>
      <c r="BQO1" s="53"/>
      <c r="BQP1" s="53"/>
      <c r="BQQ1" s="53"/>
      <c r="BQR1" s="53"/>
      <c r="BQS1" s="53"/>
      <c r="BQT1" s="53"/>
      <c r="BQU1" s="53"/>
      <c r="BQV1" s="53"/>
      <c r="BQW1" s="53"/>
      <c r="BQX1" s="53"/>
      <c r="BQY1" s="53"/>
      <c r="BQZ1" s="53"/>
      <c r="BRA1" s="53"/>
      <c r="BRB1" s="53"/>
      <c r="BRC1" s="53"/>
      <c r="BRD1" s="53"/>
      <c r="BRE1" s="53"/>
      <c r="BRF1" s="53"/>
      <c r="BRG1" s="53"/>
      <c r="BRH1" s="53"/>
      <c r="BRI1" s="53"/>
      <c r="BRJ1" s="53"/>
      <c r="BRK1" s="53"/>
      <c r="BRL1" s="53"/>
      <c r="BRM1" s="53"/>
      <c r="BRN1" s="53"/>
      <c r="BRO1" s="53"/>
      <c r="BRP1" s="53"/>
      <c r="BRQ1" s="53"/>
      <c r="BRR1" s="53"/>
      <c r="BRS1" s="53"/>
      <c r="BRT1" s="53"/>
      <c r="BRU1" s="53"/>
      <c r="BRV1" s="53"/>
      <c r="BRW1" s="53"/>
      <c r="BRX1" s="53"/>
      <c r="BRY1" s="53"/>
      <c r="BRZ1" s="53"/>
      <c r="BSA1" s="53"/>
      <c r="BSB1" s="53"/>
      <c r="BSC1" s="53"/>
      <c r="BSD1" s="53"/>
      <c r="BSE1" s="53"/>
      <c r="BSF1" s="53"/>
      <c r="BSG1" s="53"/>
      <c r="BSH1" s="53"/>
      <c r="BSI1" s="53"/>
      <c r="BSJ1" s="53"/>
      <c r="BSK1" s="53"/>
      <c r="BSL1" s="53"/>
      <c r="BSM1" s="53"/>
      <c r="BSN1" s="53"/>
      <c r="BSO1" s="53"/>
      <c r="BSP1" s="53"/>
      <c r="BSQ1" s="53"/>
      <c r="BSR1" s="53"/>
      <c r="BSS1" s="53"/>
      <c r="BST1" s="53"/>
      <c r="BSU1" s="53"/>
      <c r="BSV1" s="53"/>
      <c r="BSW1" s="53"/>
      <c r="BSX1" s="53"/>
      <c r="BSY1" s="53"/>
      <c r="BSZ1" s="53"/>
      <c r="BTA1" s="53"/>
      <c r="BTB1" s="53"/>
      <c r="BTC1" s="53"/>
      <c r="BTD1" s="53"/>
      <c r="BTE1" s="53"/>
      <c r="BTF1" s="53"/>
      <c r="BTG1" s="53"/>
      <c r="BTH1" s="53"/>
      <c r="BTI1" s="53"/>
      <c r="BTJ1" s="53"/>
      <c r="BTK1" s="53"/>
      <c r="BTL1" s="53"/>
      <c r="BTM1" s="53"/>
      <c r="BTN1" s="53"/>
      <c r="BTO1" s="53"/>
      <c r="BTP1" s="53"/>
      <c r="BTQ1" s="53"/>
      <c r="BTR1" s="53"/>
      <c r="BTS1" s="53"/>
      <c r="BTT1" s="53"/>
      <c r="BTU1" s="53"/>
      <c r="BTV1" s="53"/>
      <c r="BTW1" s="53"/>
      <c r="BTX1" s="53"/>
      <c r="BTY1" s="53"/>
      <c r="BTZ1" s="53"/>
      <c r="BUA1" s="53"/>
      <c r="BUB1" s="53"/>
      <c r="BUC1" s="53"/>
      <c r="BUD1" s="53"/>
      <c r="BUE1" s="53"/>
      <c r="BUF1" s="53"/>
      <c r="BUG1" s="53"/>
      <c r="BUH1" s="53"/>
      <c r="BUI1" s="53"/>
      <c r="BUJ1" s="53"/>
      <c r="BUK1" s="53"/>
      <c r="BUL1" s="53"/>
      <c r="BUM1" s="53"/>
      <c r="BUN1" s="53"/>
      <c r="BUO1" s="53"/>
      <c r="BUP1" s="53"/>
      <c r="BUQ1" s="53"/>
      <c r="BUR1" s="53"/>
      <c r="BUS1" s="53"/>
      <c r="BUT1" s="53"/>
      <c r="BUU1" s="53"/>
      <c r="BUV1" s="53"/>
      <c r="BUW1" s="53"/>
      <c r="BUX1" s="53"/>
      <c r="BUY1" s="53"/>
      <c r="BUZ1" s="53"/>
      <c r="BVA1" s="53"/>
      <c r="BVB1" s="53"/>
      <c r="BVC1" s="53"/>
      <c r="BVD1" s="53"/>
      <c r="BVE1" s="53"/>
      <c r="BVF1" s="53"/>
      <c r="BVG1" s="53"/>
      <c r="BVH1" s="53"/>
      <c r="BVI1" s="53"/>
      <c r="BVJ1" s="53"/>
      <c r="BVK1" s="53"/>
      <c r="BVL1" s="53"/>
      <c r="BVM1" s="53"/>
      <c r="BVN1" s="53"/>
      <c r="BVO1" s="53"/>
      <c r="BVP1" s="53"/>
      <c r="BVQ1" s="53"/>
      <c r="BVR1" s="53"/>
      <c r="BVS1" s="53"/>
      <c r="BVT1" s="53"/>
      <c r="BVU1" s="53"/>
      <c r="BVV1" s="53"/>
      <c r="BVW1" s="53"/>
      <c r="BVX1" s="53"/>
      <c r="BVY1" s="53"/>
      <c r="BVZ1" s="53"/>
      <c r="BWA1" s="53"/>
      <c r="BWB1" s="53"/>
      <c r="BWC1" s="53"/>
      <c r="BWD1" s="53"/>
      <c r="BWE1" s="53"/>
      <c r="BWF1" s="53"/>
      <c r="BWG1" s="53"/>
      <c r="BWH1" s="53"/>
      <c r="BWI1" s="53"/>
      <c r="BWJ1" s="53"/>
      <c r="BWK1" s="53"/>
      <c r="BWL1" s="53"/>
      <c r="BWM1" s="53"/>
      <c r="BWN1" s="53"/>
      <c r="BWO1" s="53"/>
      <c r="BWP1" s="53"/>
      <c r="BWQ1" s="53"/>
      <c r="BWR1" s="53"/>
      <c r="BWS1" s="53"/>
      <c r="BWT1" s="53"/>
      <c r="BWU1" s="53"/>
      <c r="BWV1" s="53"/>
      <c r="BWW1" s="53"/>
      <c r="BWX1" s="53"/>
      <c r="BWY1" s="53"/>
      <c r="BWZ1" s="53"/>
      <c r="BXA1" s="53"/>
      <c r="BXB1" s="53"/>
      <c r="BXC1" s="53"/>
      <c r="BXD1" s="53"/>
      <c r="BXE1" s="53"/>
      <c r="BXF1" s="53"/>
      <c r="BXG1" s="53"/>
      <c r="BXH1" s="53"/>
      <c r="BXI1" s="53"/>
      <c r="BXJ1" s="53"/>
      <c r="BXK1" s="53"/>
      <c r="BXL1" s="53"/>
      <c r="BXM1" s="53"/>
      <c r="BXN1" s="53"/>
      <c r="BXO1" s="53"/>
      <c r="BXP1" s="53"/>
      <c r="BXQ1" s="53"/>
      <c r="BXR1" s="53"/>
      <c r="BXS1" s="53"/>
      <c r="BXT1" s="53"/>
      <c r="BXU1" s="53"/>
      <c r="BXV1" s="53"/>
      <c r="BXW1" s="53"/>
      <c r="BXX1" s="53"/>
      <c r="BXY1" s="53"/>
      <c r="BXZ1" s="53"/>
      <c r="BYA1" s="53"/>
      <c r="BYB1" s="53"/>
      <c r="BYC1" s="53"/>
      <c r="BYD1" s="53"/>
      <c r="BYE1" s="53"/>
      <c r="BYF1" s="53"/>
      <c r="BYG1" s="53"/>
      <c r="BYH1" s="53"/>
      <c r="BYI1" s="53"/>
      <c r="BYJ1" s="53"/>
      <c r="BYK1" s="53"/>
      <c r="BYL1" s="53"/>
      <c r="BYM1" s="53"/>
      <c r="BYN1" s="53"/>
      <c r="BYO1" s="53"/>
      <c r="BYP1" s="53"/>
      <c r="BYQ1" s="53"/>
      <c r="BYR1" s="53"/>
      <c r="BYS1" s="53"/>
      <c r="BYT1" s="53"/>
      <c r="BYU1" s="53"/>
      <c r="BYV1" s="53"/>
      <c r="BYW1" s="53"/>
      <c r="BYX1" s="53"/>
      <c r="BYY1" s="53"/>
      <c r="BYZ1" s="53"/>
      <c r="BZA1" s="53"/>
      <c r="BZB1" s="53"/>
      <c r="BZC1" s="53"/>
      <c r="BZD1" s="53"/>
      <c r="BZE1" s="53"/>
      <c r="BZF1" s="53"/>
      <c r="BZG1" s="53"/>
      <c r="BZH1" s="53"/>
      <c r="BZI1" s="53"/>
      <c r="BZJ1" s="53"/>
      <c r="BZK1" s="53"/>
      <c r="BZL1" s="53"/>
      <c r="BZM1" s="53"/>
      <c r="BZN1" s="53"/>
      <c r="BZO1" s="53"/>
      <c r="BZP1" s="53"/>
      <c r="BZQ1" s="53"/>
      <c r="BZR1" s="53"/>
      <c r="BZS1" s="53"/>
      <c r="BZT1" s="53"/>
      <c r="BZU1" s="53"/>
      <c r="BZV1" s="53"/>
      <c r="BZW1" s="53"/>
      <c r="BZX1" s="53"/>
      <c r="BZY1" s="53"/>
      <c r="BZZ1" s="53"/>
      <c r="CAA1" s="53"/>
      <c r="CAB1" s="53"/>
      <c r="CAC1" s="53"/>
      <c r="CAD1" s="53"/>
      <c r="CAE1" s="53"/>
      <c r="CAF1" s="53"/>
      <c r="CAG1" s="53"/>
      <c r="CAH1" s="53"/>
      <c r="CAI1" s="53"/>
      <c r="CAJ1" s="53"/>
      <c r="CAK1" s="53"/>
      <c r="CAL1" s="53"/>
      <c r="CAM1" s="53"/>
      <c r="CAN1" s="53"/>
      <c r="CAO1" s="53"/>
      <c r="CAP1" s="53"/>
      <c r="CAQ1" s="53"/>
      <c r="CAR1" s="53"/>
      <c r="CAS1" s="53"/>
      <c r="CAT1" s="53"/>
      <c r="CAU1" s="53"/>
      <c r="CAV1" s="53"/>
      <c r="CAW1" s="53"/>
      <c r="CAX1" s="53"/>
      <c r="CAY1" s="53"/>
      <c r="CAZ1" s="53"/>
      <c r="CBA1" s="53"/>
      <c r="CBB1" s="53"/>
      <c r="CBC1" s="53"/>
      <c r="CBD1" s="53"/>
      <c r="CBE1" s="53"/>
      <c r="CBF1" s="53"/>
      <c r="CBG1" s="53"/>
      <c r="CBH1" s="53"/>
      <c r="CBI1" s="53"/>
      <c r="CBJ1" s="53"/>
      <c r="CBK1" s="53"/>
      <c r="CBL1" s="53"/>
      <c r="CBM1" s="53"/>
      <c r="CBN1" s="53"/>
      <c r="CBO1" s="53"/>
      <c r="CBP1" s="53"/>
      <c r="CBQ1" s="53"/>
      <c r="CBR1" s="53"/>
      <c r="CBS1" s="53"/>
      <c r="CBT1" s="53"/>
      <c r="CBU1" s="53"/>
      <c r="CBV1" s="53"/>
      <c r="CBW1" s="53"/>
      <c r="CBX1" s="53"/>
      <c r="CBY1" s="53"/>
      <c r="CBZ1" s="53"/>
      <c r="CCA1" s="53"/>
      <c r="CCB1" s="53"/>
      <c r="CCC1" s="53"/>
      <c r="CCD1" s="53"/>
      <c r="CCE1" s="53"/>
      <c r="CCF1" s="53"/>
      <c r="CCG1" s="53"/>
      <c r="CCH1" s="53"/>
      <c r="CCI1" s="53"/>
      <c r="CCJ1" s="53"/>
      <c r="CCK1" s="53"/>
      <c r="CCL1" s="53"/>
      <c r="CCM1" s="53"/>
      <c r="CCN1" s="53"/>
      <c r="CCO1" s="53"/>
      <c r="CCP1" s="53"/>
      <c r="CCQ1" s="53"/>
      <c r="CCR1" s="53"/>
      <c r="CCS1" s="53"/>
      <c r="CCT1" s="53"/>
      <c r="CCU1" s="53"/>
      <c r="CCV1" s="53"/>
      <c r="CCW1" s="53"/>
      <c r="CCX1" s="53"/>
      <c r="CCY1" s="53"/>
      <c r="CCZ1" s="53"/>
      <c r="CDA1" s="53"/>
      <c r="CDB1" s="53"/>
      <c r="CDC1" s="53"/>
      <c r="CDD1" s="53"/>
      <c r="CDE1" s="53"/>
      <c r="CDF1" s="53"/>
      <c r="CDG1" s="53"/>
      <c r="CDH1" s="53"/>
      <c r="CDI1" s="53"/>
      <c r="CDJ1" s="53"/>
      <c r="CDK1" s="53"/>
      <c r="CDL1" s="53"/>
      <c r="CDM1" s="53"/>
      <c r="CDN1" s="53"/>
      <c r="CDO1" s="53"/>
      <c r="CDP1" s="53"/>
      <c r="CDQ1" s="53"/>
      <c r="CDR1" s="53"/>
      <c r="CDS1" s="53"/>
      <c r="CDT1" s="53"/>
      <c r="CDU1" s="53"/>
      <c r="CDV1" s="53"/>
      <c r="CDW1" s="53"/>
      <c r="CDX1" s="53"/>
      <c r="CDY1" s="53"/>
      <c r="CDZ1" s="53"/>
      <c r="CEA1" s="53"/>
      <c r="CEB1" s="53"/>
      <c r="CEC1" s="53"/>
      <c r="CED1" s="53"/>
      <c r="CEE1" s="53"/>
      <c r="CEF1" s="53"/>
      <c r="CEG1" s="53"/>
      <c r="CEH1" s="53"/>
      <c r="CEI1" s="53"/>
      <c r="CEJ1" s="53"/>
      <c r="CEK1" s="53"/>
      <c r="CEL1" s="53"/>
      <c r="CEM1" s="53"/>
      <c r="CEN1" s="53"/>
      <c r="CEO1" s="53"/>
      <c r="CEP1" s="53"/>
      <c r="CEQ1" s="53"/>
      <c r="CER1" s="53"/>
      <c r="CES1" s="53"/>
      <c r="CET1" s="53"/>
      <c r="CEU1" s="53"/>
      <c r="CEV1" s="53"/>
      <c r="CEW1" s="53"/>
      <c r="CEX1" s="53"/>
      <c r="CEY1" s="53"/>
      <c r="CEZ1" s="53"/>
      <c r="CFA1" s="53"/>
      <c r="CFB1" s="53"/>
      <c r="CFC1" s="53"/>
      <c r="CFD1" s="53"/>
      <c r="CFE1" s="53"/>
      <c r="CFF1" s="53"/>
      <c r="CFG1" s="53"/>
      <c r="CFH1" s="53"/>
      <c r="CFI1" s="53"/>
      <c r="CFJ1" s="53"/>
      <c r="CFK1" s="53"/>
      <c r="CFL1" s="53"/>
      <c r="CFM1" s="53"/>
      <c r="CFN1" s="53"/>
      <c r="CFO1" s="53"/>
      <c r="CFP1" s="53"/>
      <c r="CFQ1" s="53"/>
      <c r="CFR1" s="53"/>
      <c r="CFS1" s="53"/>
      <c r="CFT1" s="53"/>
      <c r="CFU1" s="53"/>
      <c r="CFV1" s="53"/>
      <c r="CFW1" s="53"/>
      <c r="CFX1" s="53"/>
      <c r="CFY1" s="53"/>
      <c r="CFZ1" s="53"/>
      <c r="CGA1" s="53"/>
      <c r="CGB1" s="53"/>
      <c r="CGC1" s="53"/>
      <c r="CGD1" s="53"/>
      <c r="CGE1" s="53"/>
      <c r="CGF1" s="53"/>
      <c r="CGG1" s="53"/>
      <c r="CGH1" s="53"/>
      <c r="CGI1" s="53"/>
      <c r="CGJ1" s="53"/>
      <c r="CGK1" s="53"/>
      <c r="CGL1" s="53"/>
      <c r="CGM1" s="53"/>
      <c r="CGN1" s="53"/>
      <c r="CGO1" s="53"/>
      <c r="CGP1" s="53"/>
      <c r="CGQ1" s="53"/>
      <c r="CGR1" s="53"/>
      <c r="CGS1" s="53"/>
      <c r="CGT1" s="53"/>
      <c r="CGU1" s="53"/>
      <c r="CGV1" s="53"/>
      <c r="CGW1" s="53"/>
      <c r="CGX1" s="53"/>
      <c r="CGY1" s="53"/>
      <c r="CGZ1" s="53"/>
      <c r="CHA1" s="53"/>
      <c r="CHB1" s="53"/>
      <c r="CHC1" s="53"/>
      <c r="CHD1" s="53"/>
      <c r="CHE1" s="53"/>
      <c r="CHF1" s="53"/>
      <c r="CHG1" s="53"/>
      <c r="CHH1" s="53"/>
      <c r="CHI1" s="53"/>
      <c r="CHJ1" s="53"/>
      <c r="CHK1" s="53"/>
      <c r="CHL1" s="53"/>
      <c r="CHM1" s="53"/>
      <c r="CHN1" s="53"/>
      <c r="CHO1" s="53"/>
      <c r="CHP1" s="53"/>
      <c r="CHQ1" s="53"/>
      <c r="CHR1" s="53"/>
      <c r="CHS1" s="53"/>
      <c r="CHT1" s="53"/>
      <c r="CHU1" s="53"/>
      <c r="CHV1" s="53"/>
      <c r="CHW1" s="53"/>
      <c r="CHX1" s="53"/>
      <c r="CHY1" s="53"/>
      <c r="CHZ1" s="53"/>
      <c r="CIA1" s="53"/>
      <c r="CIB1" s="53"/>
      <c r="CIC1" s="53"/>
      <c r="CID1" s="53"/>
      <c r="CIE1" s="53"/>
      <c r="CIF1" s="53"/>
      <c r="CIG1" s="53"/>
      <c r="CIH1" s="53"/>
      <c r="CII1" s="53"/>
      <c r="CIJ1" s="53"/>
      <c r="CIK1" s="53"/>
      <c r="CIL1" s="53"/>
      <c r="CIM1" s="53"/>
      <c r="CIN1" s="53"/>
      <c r="CIO1" s="53"/>
      <c r="CIP1" s="53"/>
      <c r="CIQ1" s="53"/>
      <c r="CIR1" s="53"/>
      <c r="CIS1" s="53"/>
      <c r="CIT1" s="53"/>
      <c r="CIU1" s="53"/>
      <c r="CIV1" s="53"/>
      <c r="CIW1" s="53"/>
      <c r="CIX1" s="53"/>
      <c r="CIY1" s="53"/>
      <c r="CIZ1" s="53"/>
      <c r="CJA1" s="53"/>
      <c r="CJB1" s="53"/>
      <c r="CJC1" s="53"/>
      <c r="CJD1" s="53"/>
      <c r="CJE1" s="53"/>
      <c r="CJF1" s="53"/>
      <c r="CJG1" s="53"/>
      <c r="CJH1" s="53"/>
      <c r="CJI1" s="53"/>
      <c r="CJJ1" s="53"/>
      <c r="CJK1" s="53"/>
      <c r="CJL1" s="53"/>
      <c r="CJM1" s="53"/>
      <c r="CJN1" s="53"/>
      <c r="CJO1" s="53"/>
      <c r="CJP1" s="53"/>
      <c r="CJQ1" s="53"/>
      <c r="CJR1" s="53"/>
      <c r="CJS1" s="53"/>
      <c r="CJT1" s="53"/>
      <c r="CJU1" s="53"/>
      <c r="CJV1" s="53"/>
      <c r="CJW1" s="53"/>
      <c r="CJX1" s="53"/>
      <c r="CJY1" s="53"/>
      <c r="CJZ1" s="53"/>
      <c r="CKA1" s="53"/>
      <c r="CKB1" s="53"/>
      <c r="CKC1" s="53"/>
      <c r="CKD1" s="53"/>
      <c r="CKE1" s="53"/>
      <c r="CKF1" s="53"/>
      <c r="CKG1" s="53"/>
      <c r="CKH1" s="53"/>
      <c r="CKI1" s="53"/>
      <c r="CKJ1" s="53"/>
      <c r="CKK1" s="53"/>
      <c r="CKL1" s="53"/>
      <c r="CKM1" s="53"/>
      <c r="CKN1" s="53"/>
      <c r="CKO1" s="53"/>
      <c r="CKP1" s="53"/>
      <c r="CKQ1" s="53"/>
      <c r="CKR1" s="53"/>
      <c r="CKS1" s="53"/>
      <c r="CKT1" s="53"/>
      <c r="CKU1" s="53"/>
      <c r="CKV1" s="53"/>
      <c r="CKW1" s="53"/>
      <c r="CKX1" s="53"/>
      <c r="CKY1" s="53"/>
      <c r="CKZ1" s="53"/>
      <c r="CLA1" s="53"/>
      <c r="CLB1" s="53"/>
      <c r="CLC1" s="53"/>
      <c r="CLD1" s="53"/>
      <c r="CLE1" s="53"/>
      <c r="CLF1" s="53"/>
      <c r="CLG1" s="53"/>
      <c r="CLH1" s="53"/>
      <c r="CLI1" s="53"/>
      <c r="CLJ1" s="53"/>
      <c r="CLK1" s="53"/>
      <c r="CLL1" s="53"/>
      <c r="CLM1" s="53"/>
      <c r="CLN1" s="53"/>
      <c r="CLO1" s="53"/>
      <c r="CLP1" s="53"/>
      <c r="CLQ1" s="53"/>
      <c r="CLR1" s="53"/>
      <c r="CLS1" s="53"/>
      <c r="CLT1" s="53"/>
      <c r="CLU1" s="53"/>
      <c r="CLV1" s="53"/>
      <c r="CLW1" s="53"/>
      <c r="CLX1" s="53"/>
      <c r="CLY1" s="53"/>
      <c r="CLZ1" s="53"/>
      <c r="CMA1" s="53"/>
      <c r="CMB1" s="53"/>
      <c r="CMC1" s="53"/>
      <c r="CMD1" s="53"/>
      <c r="CME1" s="53"/>
      <c r="CMF1" s="53"/>
      <c r="CMG1" s="53"/>
      <c r="CMH1" s="53"/>
      <c r="CMI1" s="53"/>
      <c r="CMJ1" s="53"/>
      <c r="CMK1" s="53"/>
      <c r="CML1" s="53"/>
      <c r="CMM1" s="53"/>
      <c r="CMN1" s="53"/>
      <c r="CMO1" s="53"/>
      <c r="CMP1" s="53"/>
      <c r="CMQ1" s="53"/>
      <c r="CMR1" s="53"/>
      <c r="CMS1" s="53"/>
      <c r="CMT1" s="53"/>
      <c r="CMU1" s="53"/>
      <c r="CMV1" s="53"/>
      <c r="CMW1" s="53"/>
      <c r="CMX1" s="53"/>
      <c r="CMY1" s="53"/>
      <c r="CMZ1" s="53"/>
      <c r="CNA1" s="53"/>
      <c r="CNB1" s="53"/>
      <c r="CNC1" s="53"/>
      <c r="CND1" s="53"/>
      <c r="CNE1" s="53"/>
      <c r="CNF1" s="53"/>
      <c r="CNG1" s="53"/>
      <c r="CNH1" s="53"/>
      <c r="CNI1" s="53"/>
      <c r="CNJ1" s="53"/>
      <c r="CNK1" s="53"/>
      <c r="CNL1" s="53"/>
      <c r="CNM1" s="53"/>
      <c r="CNN1" s="53"/>
      <c r="CNO1" s="53"/>
      <c r="CNP1" s="53"/>
      <c r="CNQ1" s="53"/>
      <c r="CNR1" s="53"/>
      <c r="CNS1" s="53"/>
      <c r="CNT1" s="53"/>
      <c r="CNU1" s="53"/>
      <c r="CNV1" s="53"/>
      <c r="CNW1" s="53"/>
      <c r="CNX1" s="53"/>
      <c r="CNY1" s="53"/>
      <c r="CNZ1" s="53"/>
      <c r="COA1" s="53"/>
      <c r="COB1" s="53"/>
      <c r="COC1" s="53"/>
      <c r="COD1" s="53"/>
      <c r="COE1" s="53"/>
      <c r="COF1" s="53"/>
      <c r="COG1" s="53"/>
      <c r="COH1" s="53"/>
      <c r="COI1" s="53"/>
      <c r="COJ1" s="53"/>
      <c r="COK1" s="53"/>
      <c r="COL1" s="53"/>
      <c r="COM1" s="53"/>
      <c r="CON1" s="53"/>
      <c r="COO1" s="53"/>
      <c r="COP1" s="53"/>
      <c r="COQ1" s="53"/>
      <c r="COR1" s="53"/>
      <c r="COS1" s="53"/>
      <c r="COT1" s="53"/>
      <c r="COU1" s="53"/>
      <c r="COV1" s="53"/>
      <c r="COW1" s="53"/>
      <c r="COX1" s="53"/>
      <c r="COY1" s="53"/>
      <c r="COZ1" s="53"/>
      <c r="CPA1" s="53"/>
      <c r="CPB1" s="53"/>
      <c r="CPC1" s="53"/>
      <c r="CPD1" s="53"/>
      <c r="CPE1" s="53"/>
      <c r="CPF1" s="53"/>
      <c r="CPG1" s="53"/>
      <c r="CPH1" s="53"/>
      <c r="CPI1" s="53"/>
      <c r="CPJ1" s="53"/>
      <c r="CPK1" s="53"/>
      <c r="CPL1" s="53"/>
      <c r="CPM1" s="53"/>
      <c r="CPN1" s="53"/>
      <c r="CPO1" s="53"/>
      <c r="CPP1" s="53"/>
      <c r="CPQ1" s="53"/>
      <c r="CPR1" s="53"/>
      <c r="CPS1" s="53"/>
      <c r="CPT1" s="53"/>
      <c r="CPU1" s="53"/>
      <c r="CPV1" s="53"/>
      <c r="CPW1" s="53"/>
      <c r="CPX1" s="53"/>
      <c r="CPY1" s="53"/>
      <c r="CPZ1" s="53"/>
      <c r="CQA1" s="53"/>
      <c r="CQB1" s="53"/>
      <c r="CQC1" s="53"/>
      <c r="CQD1" s="53"/>
      <c r="CQE1" s="53"/>
      <c r="CQF1" s="53"/>
      <c r="CQG1" s="53"/>
      <c r="CQH1" s="53"/>
      <c r="CQI1" s="53"/>
      <c r="CQJ1" s="53"/>
      <c r="CQK1" s="53"/>
      <c r="CQL1" s="53"/>
      <c r="CQM1" s="53"/>
      <c r="CQN1" s="53"/>
      <c r="CQO1" s="53"/>
      <c r="CQP1" s="53"/>
      <c r="CQQ1" s="53"/>
      <c r="CQR1" s="53"/>
      <c r="CQS1" s="53"/>
      <c r="CQT1" s="53"/>
      <c r="CQU1" s="53"/>
      <c r="CQV1" s="53"/>
      <c r="CQW1" s="53"/>
      <c r="CQX1" s="53"/>
      <c r="CQY1" s="53"/>
      <c r="CQZ1" s="53"/>
      <c r="CRA1" s="53"/>
      <c r="CRB1" s="53"/>
      <c r="CRC1" s="53"/>
      <c r="CRD1" s="53"/>
      <c r="CRE1" s="53"/>
      <c r="CRF1" s="53"/>
      <c r="CRG1" s="53"/>
      <c r="CRH1" s="53"/>
      <c r="CRI1" s="53"/>
      <c r="CRJ1" s="53"/>
      <c r="CRK1" s="53"/>
      <c r="CRL1" s="53"/>
      <c r="CRM1" s="53"/>
      <c r="CRN1" s="53"/>
      <c r="CRO1" s="53"/>
      <c r="CRP1" s="53"/>
      <c r="CRQ1" s="53"/>
      <c r="CRR1" s="53"/>
      <c r="CRS1" s="53"/>
      <c r="CRT1" s="53"/>
      <c r="CRU1" s="53"/>
      <c r="CRV1" s="53"/>
      <c r="CRW1" s="53"/>
      <c r="CRX1" s="53"/>
      <c r="CRY1" s="53"/>
      <c r="CRZ1" s="53"/>
      <c r="CSA1" s="53"/>
      <c r="CSB1" s="53"/>
      <c r="CSC1" s="53"/>
      <c r="CSD1" s="53"/>
      <c r="CSE1" s="53"/>
      <c r="CSF1" s="53"/>
      <c r="CSG1" s="53"/>
      <c r="CSH1" s="53"/>
      <c r="CSI1" s="53"/>
      <c r="CSJ1" s="53"/>
      <c r="CSK1" s="53"/>
      <c r="CSL1" s="53"/>
      <c r="CSM1" s="53"/>
      <c r="CSN1" s="53"/>
      <c r="CSO1" s="53"/>
      <c r="CSP1" s="53"/>
      <c r="CSQ1" s="53"/>
      <c r="CSR1" s="53"/>
      <c r="CSS1" s="53"/>
      <c r="CST1" s="53"/>
      <c r="CSU1" s="53"/>
      <c r="CSV1" s="53"/>
      <c r="CSW1" s="53"/>
      <c r="CSX1" s="53"/>
      <c r="CSY1" s="53"/>
      <c r="CSZ1" s="53"/>
      <c r="CTA1" s="53"/>
      <c r="CTB1" s="53"/>
      <c r="CTC1" s="53"/>
      <c r="CTD1" s="53"/>
      <c r="CTE1" s="53"/>
      <c r="CTF1" s="53"/>
      <c r="CTG1" s="53"/>
      <c r="CTH1" s="53"/>
      <c r="CTI1" s="53"/>
      <c r="CTJ1" s="53"/>
      <c r="CTK1" s="53"/>
      <c r="CTL1" s="53"/>
      <c r="CTM1" s="53"/>
      <c r="CTN1" s="53"/>
      <c r="CTO1" s="53"/>
      <c r="CTP1" s="53"/>
      <c r="CTQ1" s="53"/>
      <c r="CTR1" s="53"/>
      <c r="CTS1" s="53"/>
      <c r="CTT1" s="53"/>
      <c r="CTU1" s="53"/>
      <c r="CTV1" s="53"/>
      <c r="CTW1" s="53"/>
      <c r="CTX1" s="53"/>
      <c r="CTY1" s="53"/>
      <c r="CTZ1" s="53"/>
      <c r="CUA1" s="53"/>
      <c r="CUB1" s="53"/>
      <c r="CUC1" s="53"/>
      <c r="CUD1" s="53"/>
      <c r="CUE1" s="53"/>
      <c r="CUF1" s="53"/>
      <c r="CUG1" s="53"/>
      <c r="CUH1" s="53"/>
      <c r="CUI1" s="53"/>
      <c r="CUJ1" s="53"/>
      <c r="CUK1" s="53"/>
      <c r="CUL1" s="53"/>
      <c r="CUM1" s="53"/>
      <c r="CUN1" s="53"/>
      <c r="CUO1" s="53"/>
      <c r="CUP1" s="53"/>
      <c r="CUQ1" s="53"/>
      <c r="CUR1" s="53"/>
      <c r="CUS1" s="53"/>
      <c r="CUT1" s="53"/>
      <c r="CUU1" s="53"/>
      <c r="CUV1" s="53"/>
      <c r="CUW1" s="53"/>
      <c r="CUX1" s="53"/>
      <c r="CUY1" s="53"/>
      <c r="CUZ1" s="53"/>
      <c r="CVA1" s="53"/>
      <c r="CVB1" s="53"/>
      <c r="CVC1" s="53"/>
      <c r="CVD1" s="53"/>
      <c r="CVE1" s="53"/>
      <c r="CVF1" s="53"/>
      <c r="CVG1" s="53"/>
      <c r="CVH1" s="53"/>
      <c r="CVI1" s="53"/>
      <c r="CVJ1" s="53"/>
      <c r="CVK1" s="53"/>
      <c r="CVL1" s="53"/>
      <c r="CVM1" s="53"/>
      <c r="CVN1" s="53"/>
      <c r="CVO1" s="53"/>
      <c r="CVP1" s="53"/>
      <c r="CVQ1" s="53"/>
      <c r="CVR1" s="53"/>
      <c r="CVS1" s="53"/>
      <c r="CVT1" s="53"/>
      <c r="CVU1" s="53"/>
      <c r="CVV1" s="53"/>
      <c r="CVW1" s="53"/>
      <c r="CVX1" s="53"/>
      <c r="CVY1" s="53"/>
      <c r="CVZ1" s="53"/>
      <c r="CWA1" s="53"/>
      <c r="CWB1" s="53"/>
      <c r="CWC1" s="53"/>
      <c r="CWD1" s="53"/>
      <c r="CWE1" s="53"/>
      <c r="CWF1" s="53"/>
      <c r="CWG1" s="53"/>
      <c r="CWH1" s="53"/>
      <c r="CWI1" s="53"/>
      <c r="CWJ1" s="53"/>
      <c r="CWK1" s="53"/>
      <c r="CWL1" s="53"/>
      <c r="CWM1" s="53"/>
      <c r="CWN1" s="53"/>
      <c r="CWO1" s="53"/>
      <c r="CWP1" s="53"/>
      <c r="CWQ1" s="53"/>
      <c r="CWR1" s="53"/>
      <c r="CWS1" s="53"/>
      <c r="CWT1" s="53"/>
      <c r="CWU1" s="53"/>
      <c r="CWV1" s="53"/>
      <c r="CWW1" s="53"/>
      <c r="CWX1" s="53"/>
      <c r="CWY1" s="53"/>
      <c r="CWZ1" s="53"/>
      <c r="CXA1" s="53"/>
      <c r="CXB1" s="53"/>
      <c r="CXC1" s="53"/>
      <c r="CXD1" s="53"/>
      <c r="CXE1" s="53"/>
      <c r="CXF1" s="53"/>
      <c r="CXG1" s="53"/>
      <c r="CXH1" s="53"/>
      <c r="CXI1" s="53"/>
      <c r="CXJ1" s="53"/>
      <c r="CXK1" s="53"/>
      <c r="CXL1" s="53"/>
      <c r="CXM1" s="53"/>
      <c r="CXN1" s="53"/>
      <c r="CXO1" s="53"/>
      <c r="CXP1" s="53"/>
      <c r="CXQ1" s="53"/>
      <c r="CXR1" s="53"/>
      <c r="CXS1" s="53"/>
      <c r="CXT1" s="53"/>
      <c r="CXU1" s="53"/>
      <c r="CXV1" s="53"/>
      <c r="CXW1" s="53"/>
      <c r="CXX1" s="53"/>
      <c r="CXY1" s="53"/>
      <c r="CXZ1" s="53"/>
      <c r="CYA1" s="53"/>
      <c r="CYB1" s="53"/>
      <c r="CYC1" s="53"/>
      <c r="CYD1" s="53"/>
      <c r="CYE1" s="53"/>
      <c r="CYF1" s="53"/>
      <c r="CYG1" s="53"/>
      <c r="CYH1" s="53"/>
      <c r="CYI1" s="53"/>
      <c r="CYJ1" s="53"/>
      <c r="CYK1" s="53"/>
      <c r="CYL1" s="53"/>
      <c r="CYM1" s="53"/>
      <c r="CYN1" s="53"/>
      <c r="CYO1" s="53"/>
      <c r="CYP1" s="53"/>
      <c r="CYQ1" s="53"/>
      <c r="CYR1" s="53"/>
      <c r="CYS1" s="53"/>
      <c r="CYT1" s="53"/>
      <c r="CYU1" s="53"/>
      <c r="CYV1" s="53"/>
      <c r="CYW1" s="53"/>
      <c r="CYX1" s="53"/>
      <c r="CYY1" s="53"/>
      <c r="CYZ1" s="53"/>
      <c r="CZA1" s="53"/>
      <c r="CZB1" s="53"/>
      <c r="CZC1" s="53"/>
      <c r="CZD1" s="53"/>
      <c r="CZE1" s="53"/>
      <c r="CZF1" s="53"/>
      <c r="CZG1" s="53"/>
      <c r="CZH1" s="53"/>
      <c r="CZI1" s="53"/>
      <c r="CZJ1" s="53"/>
      <c r="CZK1" s="53"/>
      <c r="CZL1" s="53"/>
      <c r="CZM1" s="53"/>
      <c r="CZN1" s="53"/>
      <c r="CZO1" s="53"/>
      <c r="CZP1" s="53"/>
      <c r="CZQ1" s="53"/>
      <c r="CZR1" s="53"/>
      <c r="CZS1" s="53"/>
      <c r="CZT1" s="53"/>
      <c r="CZU1" s="53"/>
      <c r="CZV1" s="53"/>
      <c r="CZW1" s="53"/>
      <c r="CZX1" s="53"/>
      <c r="CZY1" s="53"/>
      <c r="CZZ1" s="53"/>
      <c r="DAA1" s="53"/>
      <c r="DAB1" s="53"/>
      <c r="DAC1" s="53"/>
      <c r="DAD1" s="53"/>
      <c r="DAE1" s="53"/>
      <c r="DAF1" s="53"/>
      <c r="DAG1" s="53"/>
      <c r="DAH1" s="53"/>
      <c r="DAI1" s="53"/>
      <c r="DAJ1" s="53"/>
      <c r="DAK1" s="53"/>
      <c r="DAL1" s="53"/>
      <c r="DAM1" s="53"/>
      <c r="DAN1" s="53"/>
      <c r="DAO1" s="53"/>
      <c r="DAP1" s="53"/>
      <c r="DAQ1" s="53"/>
      <c r="DAR1" s="53"/>
      <c r="DAS1" s="53"/>
      <c r="DAT1" s="53"/>
      <c r="DAU1" s="53"/>
      <c r="DAV1" s="53"/>
      <c r="DAW1" s="53"/>
      <c r="DAX1" s="53"/>
      <c r="DAY1" s="53"/>
      <c r="DAZ1" s="53"/>
      <c r="DBA1" s="53"/>
      <c r="DBB1" s="53"/>
      <c r="DBC1" s="53"/>
      <c r="DBD1" s="53"/>
      <c r="DBE1" s="53"/>
      <c r="DBF1" s="53"/>
      <c r="DBG1" s="53"/>
      <c r="DBH1" s="53"/>
      <c r="DBI1" s="53"/>
      <c r="DBJ1" s="53"/>
      <c r="DBK1" s="53"/>
      <c r="DBL1" s="53"/>
      <c r="DBM1" s="53"/>
      <c r="DBN1" s="53"/>
      <c r="DBO1" s="53"/>
      <c r="DBP1" s="53"/>
      <c r="DBQ1" s="53"/>
      <c r="DBR1" s="53"/>
      <c r="DBS1" s="53"/>
      <c r="DBT1" s="53"/>
      <c r="DBU1" s="53"/>
      <c r="DBV1" s="53"/>
      <c r="DBW1" s="53"/>
      <c r="DBX1" s="53"/>
      <c r="DBY1" s="53"/>
      <c r="DBZ1" s="53"/>
      <c r="DCA1" s="53"/>
      <c r="DCB1" s="53"/>
      <c r="DCC1" s="53"/>
      <c r="DCD1" s="53"/>
      <c r="DCE1" s="53"/>
      <c r="DCF1" s="53"/>
      <c r="DCG1" s="53"/>
      <c r="DCH1" s="53"/>
      <c r="DCI1" s="53"/>
      <c r="DCJ1" s="53"/>
      <c r="DCK1" s="53"/>
      <c r="DCL1" s="53"/>
      <c r="DCM1" s="53"/>
      <c r="DCN1" s="53"/>
      <c r="DCO1" s="53"/>
      <c r="DCP1" s="53"/>
      <c r="DCQ1" s="53"/>
      <c r="DCR1" s="53"/>
      <c r="DCS1" s="53"/>
      <c r="DCT1" s="53"/>
      <c r="DCU1" s="53"/>
      <c r="DCV1" s="53"/>
      <c r="DCW1" s="53"/>
      <c r="DCX1" s="53"/>
      <c r="DCY1" s="53"/>
      <c r="DCZ1" s="53"/>
      <c r="DDA1" s="53"/>
      <c r="DDB1" s="53"/>
      <c r="DDC1" s="53"/>
      <c r="DDD1" s="53"/>
      <c r="DDE1" s="53"/>
      <c r="DDF1" s="53"/>
      <c r="DDG1" s="53"/>
      <c r="DDH1" s="53"/>
      <c r="DDI1" s="53"/>
      <c r="DDJ1" s="53"/>
      <c r="DDK1" s="53"/>
      <c r="DDL1" s="53"/>
      <c r="DDM1" s="53"/>
      <c r="DDN1" s="53"/>
      <c r="DDO1" s="53"/>
      <c r="DDP1" s="53"/>
      <c r="DDQ1" s="53"/>
      <c r="DDR1" s="53"/>
      <c r="DDS1" s="53"/>
      <c r="DDT1" s="53"/>
      <c r="DDU1" s="53"/>
      <c r="DDV1" s="53"/>
      <c r="DDW1" s="53"/>
      <c r="DDX1" s="53"/>
      <c r="DDY1" s="53"/>
      <c r="DDZ1" s="53"/>
      <c r="DEA1" s="53"/>
      <c r="DEB1" s="53"/>
      <c r="DEC1" s="53"/>
      <c r="DED1" s="53"/>
      <c r="DEE1" s="53"/>
      <c r="DEF1" s="53"/>
      <c r="DEG1" s="53"/>
      <c r="DEH1" s="53"/>
      <c r="DEI1" s="53"/>
      <c r="DEJ1" s="53"/>
      <c r="DEK1" s="53"/>
      <c r="DEL1" s="53"/>
      <c r="DEM1" s="53"/>
      <c r="DEN1" s="53"/>
      <c r="DEO1" s="53"/>
      <c r="DEP1" s="53"/>
      <c r="DEQ1" s="53"/>
      <c r="DER1" s="53"/>
      <c r="DES1" s="53"/>
      <c r="DET1" s="53"/>
      <c r="DEU1" s="53"/>
      <c r="DEV1" s="53"/>
      <c r="DEW1" s="53"/>
      <c r="DEX1" s="53"/>
      <c r="DEY1" s="53"/>
      <c r="DEZ1" s="53"/>
      <c r="DFA1" s="53"/>
      <c r="DFB1" s="53"/>
      <c r="DFC1" s="53"/>
      <c r="DFD1" s="53"/>
      <c r="DFE1" s="53"/>
      <c r="DFF1" s="53"/>
      <c r="DFG1" s="53"/>
      <c r="DFH1" s="53"/>
      <c r="DFI1" s="53"/>
      <c r="DFJ1" s="53"/>
      <c r="DFK1" s="53"/>
      <c r="DFL1" s="53"/>
      <c r="DFM1" s="53"/>
      <c r="DFN1" s="53"/>
      <c r="DFO1" s="53"/>
      <c r="DFP1" s="53"/>
      <c r="DFQ1" s="53"/>
      <c r="DFR1" s="53"/>
      <c r="DFS1" s="53"/>
      <c r="DFT1" s="53"/>
      <c r="DFU1" s="53"/>
      <c r="DFV1" s="53"/>
      <c r="DFW1" s="53"/>
      <c r="DFX1" s="53"/>
      <c r="DFY1" s="53"/>
      <c r="DFZ1" s="53"/>
      <c r="DGA1" s="53"/>
      <c r="DGB1" s="53"/>
      <c r="DGC1" s="53"/>
      <c r="DGD1" s="53"/>
      <c r="DGE1" s="53"/>
      <c r="DGF1" s="53"/>
      <c r="DGG1" s="53"/>
      <c r="DGH1" s="53"/>
      <c r="DGI1" s="53"/>
      <c r="DGJ1" s="53"/>
      <c r="DGK1" s="53"/>
      <c r="DGL1" s="53"/>
      <c r="DGM1" s="53"/>
      <c r="DGN1" s="53"/>
      <c r="DGO1" s="53"/>
      <c r="DGP1" s="53"/>
      <c r="DGQ1" s="53"/>
      <c r="DGR1" s="53"/>
      <c r="DGS1" s="53"/>
      <c r="DGT1" s="53"/>
      <c r="DGU1" s="53"/>
      <c r="DGV1" s="53"/>
      <c r="DGW1" s="53"/>
      <c r="DGX1" s="53"/>
      <c r="DGY1" s="53"/>
      <c r="DGZ1" s="53"/>
      <c r="DHA1" s="53"/>
      <c r="DHB1" s="53"/>
      <c r="DHC1" s="53"/>
      <c r="DHD1" s="53"/>
      <c r="DHE1" s="53"/>
      <c r="DHF1" s="53"/>
      <c r="DHG1" s="53"/>
      <c r="DHH1" s="53"/>
      <c r="DHI1" s="53"/>
      <c r="DHJ1" s="53"/>
      <c r="DHK1" s="53"/>
      <c r="DHL1" s="53"/>
      <c r="DHM1" s="53"/>
      <c r="DHN1" s="53"/>
      <c r="DHO1" s="53"/>
      <c r="DHP1" s="53"/>
      <c r="DHQ1" s="53"/>
      <c r="DHR1" s="53"/>
      <c r="DHS1" s="53"/>
      <c r="DHT1" s="53"/>
      <c r="DHU1" s="53"/>
      <c r="DHV1" s="53"/>
      <c r="DHW1" s="53"/>
      <c r="DHX1" s="53"/>
      <c r="DHY1" s="53"/>
      <c r="DHZ1" s="53"/>
      <c r="DIA1" s="53"/>
      <c r="DIB1" s="53"/>
      <c r="DIC1" s="53"/>
      <c r="DID1" s="53"/>
      <c r="DIE1" s="53"/>
      <c r="DIF1" s="53"/>
      <c r="DIG1" s="53"/>
      <c r="DIH1" s="53"/>
      <c r="DII1" s="53"/>
      <c r="DIJ1" s="53"/>
      <c r="DIK1" s="53"/>
      <c r="DIL1" s="53"/>
      <c r="DIM1" s="53"/>
      <c r="DIN1" s="53"/>
      <c r="DIO1" s="53"/>
      <c r="DIP1" s="53"/>
      <c r="DIQ1" s="53"/>
      <c r="DIR1" s="53"/>
      <c r="DIS1" s="53"/>
      <c r="DIT1" s="53"/>
      <c r="DIU1" s="53"/>
      <c r="DIV1" s="53"/>
      <c r="DIW1" s="53"/>
      <c r="DIX1" s="53"/>
      <c r="DIY1" s="53"/>
      <c r="DIZ1" s="53"/>
      <c r="DJA1" s="53"/>
      <c r="DJB1" s="53"/>
      <c r="DJC1" s="53"/>
      <c r="DJD1" s="53"/>
      <c r="DJE1" s="53"/>
      <c r="DJF1" s="53"/>
      <c r="DJG1" s="53"/>
      <c r="DJH1" s="53"/>
      <c r="DJI1" s="53"/>
      <c r="DJJ1" s="53"/>
      <c r="DJK1" s="53"/>
      <c r="DJL1" s="53"/>
      <c r="DJM1" s="53"/>
      <c r="DJN1" s="53"/>
      <c r="DJO1" s="53"/>
      <c r="DJP1" s="53"/>
      <c r="DJQ1" s="53"/>
      <c r="DJR1" s="53"/>
      <c r="DJS1" s="53"/>
      <c r="DJT1" s="53"/>
      <c r="DJU1" s="53"/>
      <c r="DJV1" s="53"/>
      <c r="DJW1" s="53"/>
      <c r="DJX1" s="53"/>
      <c r="DJY1" s="53"/>
      <c r="DJZ1" s="53"/>
      <c r="DKA1" s="53"/>
      <c r="DKB1" s="53"/>
      <c r="DKC1" s="53"/>
      <c r="DKD1" s="53"/>
      <c r="DKE1" s="53"/>
      <c r="DKF1" s="53"/>
      <c r="DKG1" s="53"/>
      <c r="DKH1" s="53"/>
      <c r="DKI1" s="53"/>
      <c r="DKJ1" s="53"/>
      <c r="DKK1" s="53"/>
      <c r="DKL1" s="53"/>
      <c r="DKM1" s="53"/>
      <c r="DKN1" s="53"/>
      <c r="DKO1" s="53"/>
      <c r="DKP1" s="53"/>
      <c r="DKQ1" s="53"/>
      <c r="DKR1" s="53"/>
      <c r="DKS1" s="53"/>
      <c r="DKT1" s="53"/>
      <c r="DKU1" s="53"/>
      <c r="DKV1" s="53"/>
      <c r="DKW1" s="53"/>
      <c r="DKX1" s="53"/>
      <c r="DKY1" s="53"/>
      <c r="DKZ1" s="53"/>
      <c r="DLA1" s="53"/>
      <c r="DLB1" s="53"/>
      <c r="DLC1" s="53"/>
      <c r="DLD1" s="53"/>
      <c r="DLE1" s="53"/>
      <c r="DLF1" s="53"/>
      <c r="DLG1" s="53"/>
      <c r="DLH1" s="53"/>
      <c r="DLI1" s="53"/>
      <c r="DLJ1" s="53"/>
      <c r="DLK1" s="53"/>
      <c r="DLL1" s="53"/>
      <c r="DLM1" s="53"/>
      <c r="DLN1" s="53"/>
      <c r="DLO1" s="53"/>
      <c r="DLP1" s="53"/>
      <c r="DLQ1" s="53"/>
      <c r="DLR1" s="53"/>
      <c r="DLS1" s="53"/>
      <c r="DLT1" s="53"/>
      <c r="DLU1" s="53"/>
      <c r="DLV1" s="53"/>
      <c r="DLW1" s="53"/>
      <c r="DLX1" s="53"/>
      <c r="DLY1" s="53"/>
      <c r="DLZ1" s="53"/>
      <c r="DMA1" s="53"/>
      <c r="DMB1" s="53"/>
      <c r="DMC1" s="53"/>
      <c r="DMD1" s="53"/>
      <c r="DME1" s="53"/>
      <c r="DMF1" s="53"/>
      <c r="DMG1" s="53"/>
      <c r="DMH1" s="53"/>
      <c r="DMI1" s="53"/>
      <c r="DMJ1" s="53"/>
      <c r="DMK1" s="53"/>
      <c r="DML1" s="53"/>
      <c r="DMM1" s="53"/>
      <c r="DMN1" s="53"/>
      <c r="DMO1" s="53"/>
      <c r="DMP1" s="53"/>
      <c r="DMQ1" s="53"/>
      <c r="DMR1" s="53"/>
      <c r="DMS1" s="53"/>
      <c r="DMT1" s="53"/>
      <c r="DMU1" s="53"/>
      <c r="DMV1" s="53"/>
      <c r="DMW1" s="53"/>
      <c r="DMX1" s="53"/>
      <c r="DMY1" s="53"/>
      <c r="DMZ1" s="53"/>
      <c r="DNA1" s="53"/>
      <c r="DNB1" s="53"/>
      <c r="DNC1" s="53"/>
      <c r="DND1" s="53"/>
      <c r="DNE1" s="53"/>
      <c r="DNF1" s="53"/>
      <c r="DNG1" s="53"/>
      <c r="DNH1" s="53"/>
      <c r="DNI1" s="53"/>
      <c r="DNJ1" s="53"/>
      <c r="DNK1" s="53"/>
      <c r="DNL1" s="53"/>
      <c r="DNM1" s="53"/>
      <c r="DNN1" s="53"/>
      <c r="DNO1" s="53"/>
      <c r="DNP1" s="53"/>
      <c r="DNQ1" s="53"/>
      <c r="DNR1" s="53"/>
      <c r="DNS1" s="53"/>
      <c r="DNT1" s="53"/>
      <c r="DNU1" s="53"/>
      <c r="DNV1" s="53"/>
      <c r="DNW1" s="53"/>
      <c r="DNX1" s="53"/>
      <c r="DNY1" s="53"/>
      <c r="DNZ1" s="53"/>
      <c r="DOA1" s="53"/>
      <c r="DOB1" s="53"/>
      <c r="DOC1" s="53"/>
      <c r="DOD1" s="53"/>
      <c r="DOE1" s="53"/>
      <c r="DOF1" s="53"/>
      <c r="DOG1" s="53"/>
      <c r="DOH1" s="53"/>
      <c r="DOI1" s="53"/>
      <c r="DOJ1" s="53"/>
      <c r="DOK1" s="53"/>
      <c r="DOL1" s="53"/>
      <c r="DOM1" s="53"/>
      <c r="DON1" s="53"/>
      <c r="DOO1" s="53"/>
      <c r="DOP1" s="53"/>
      <c r="DOQ1" s="53"/>
      <c r="DOR1" s="53"/>
      <c r="DOS1" s="53"/>
      <c r="DOT1" s="53"/>
      <c r="DOU1" s="53"/>
      <c r="DOV1" s="53"/>
      <c r="DOW1" s="53"/>
      <c r="DOX1" s="53"/>
      <c r="DOY1" s="53"/>
      <c r="DOZ1" s="53"/>
      <c r="DPA1" s="53"/>
      <c r="DPB1" s="53"/>
      <c r="DPC1" s="53"/>
      <c r="DPD1" s="53"/>
      <c r="DPE1" s="53"/>
      <c r="DPF1" s="53"/>
      <c r="DPG1" s="53"/>
      <c r="DPH1" s="53"/>
      <c r="DPI1" s="53"/>
      <c r="DPJ1" s="53"/>
      <c r="DPK1" s="53"/>
      <c r="DPL1" s="53"/>
      <c r="DPM1" s="53"/>
      <c r="DPN1" s="53"/>
      <c r="DPO1" s="53"/>
      <c r="DPP1" s="53"/>
      <c r="DPQ1" s="53"/>
      <c r="DPR1" s="53"/>
      <c r="DPS1" s="53"/>
      <c r="DPT1" s="53"/>
      <c r="DPU1" s="53"/>
      <c r="DPV1" s="53"/>
      <c r="DPW1" s="53"/>
      <c r="DPX1" s="53"/>
      <c r="DPY1" s="53"/>
      <c r="DPZ1" s="53"/>
      <c r="DQA1" s="53"/>
      <c r="DQB1" s="53"/>
      <c r="DQC1" s="53"/>
      <c r="DQD1" s="53"/>
      <c r="DQE1" s="53"/>
      <c r="DQF1" s="53"/>
      <c r="DQG1" s="53"/>
      <c r="DQH1" s="53"/>
      <c r="DQI1" s="53"/>
      <c r="DQJ1" s="53"/>
      <c r="DQK1" s="53"/>
      <c r="DQL1" s="53"/>
      <c r="DQM1" s="53"/>
      <c r="DQN1" s="53"/>
      <c r="DQO1" s="53"/>
      <c r="DQP1" s="53"/>
      <c r="DQQ1" s="53"/>
      <c r="DQR1" s="53"/>
      <c r="DQS1" s="53"/>
      <c r="DQT1" s="53"/>
      <c r="DQU1" s="53"/>
      <c r="DQV1" s="53"/>
      <c r="DQW1" s="53"/>
      <c r="DQX1" s="53"/>
      <c r="DQY1" s="53"/>
      <c r="DQZ1" s="53"/>
      <c r="DRA1" s="53"/>
      <c r="DRB1" s="53"/>
      <c r="DRC1" s="53"/>
      <c r="DRD1" s="53"/>
      <c r="DRE1" s="53"/>
      <c r="DRF1" s="53"/>
      <c r="DRG1" s="53"/>
      <c r="DRH1" s="53"/>
      <c r="DRI1" s="53"/>
      <c r="DRJ1" s="53"/>
      <c r="DRK1" s="53"/>
      <c r="DRL1" s="53"/>
      <c r="DRM1" s="53"/>
      <c r="DRN1" s="53"/>
      <c r="DRO1" s="53"/>
      <c r="DRP1" s="53"/>
      <c r="DRQ1" s="53"/>
      <c r="DRR1" s="53"/>
      <c r="DRS1" s="53"/>
      <c r="DRT1" s="53"/>
      <c r="DRU1" s="53"/>
      <c r="DRV1" s="53"/>
      <c r="DRW1" s="53"/>
      <c r="DRX1" s="53"/>
      <c r="DRY1" s="53"/>
      <c r="DRZ1" s="53"/>
      <c r="DSA1" s="53"/>
      <c r="DSB1" s="53"/>
      <c r="DSC1" s="53"/>
      <c r="DSD1" s="53"/>
      <c r="DSE1" s="53"/>
      <c r="DSF1" s="53"/>
      <c r="DSG1" s="53"/>
      <c r="DSH1" s="53"/>
      <c r="DSI1" s="53"/>
      <c r="DSJ1" s="53"/>
      <c r="DSK1" s="53"/>
      <c r="DSL1" s="53"/>
      <c r="DSM1" s="53"/>
      <c r="DSN1" s="53"/>
      <c r="DSO1" s="53"/>
      <c r="DSP1" s="53"/>
      <c r="DSQ1" s="53"/>
      <c r="DSR1" s="53"/>
      <c r="DSS1" s="53"/>
      <c r="DST1" s="53"/>
      <c r="DSU1" s="53"/>
      <c r="DSV1" s="53"/>
      <c r="DSW1" s="53"/>
      <c r="DSX1" s="53"/>
      <c r="DSY1" s="53"/>
      <c r="DSZ1" s="53"/>
      <c r="DTA1" s="53"/>
      <c r="DTB1" s="53"/>
      <c r="DTC1" s="53"/>
      <c r="DTD1" s="53"/>
      <c r="DTE1" s="53"/>
      <c r="DTF1" s="53"/>
      <c r="DTG1" s="53"/>
      <c r="DTH1" s="53"/>
      <c r="DTI1" s="53"/>
      <c r="DTJ1" s="53"/>
      <c r="DTK1" s="53"/>
      <c r="DTL1" s="53"/>
      <c r="DTM1" s="53"/>
      <c r="DTN1" s="53"/>
      <c r="DTO1" s="53"/>
      <c r="DTP1" s="53"/>
      <c r="DTQ1" s="53"/>
      <c r="DTR1" s="53"/>
      <c r="DTS1" s="53"/>
      <c r="DTT1" s="53"/>
      <c r="DTU1" s="53"/>
      <c r="DTV1" s="53"/>
      <c r="DTW1" s="53"/>
      <c r="DTX1" s="53"/>
      <c r="DTY1" s="53"/>
      <c r="DTZ1" s="53"/>
      <c r="DUA1" s="53"/>
      <c r="DUB1" s="53"/>
      <c r="DUC1" s="53"/>
      <c r="DUD1" s="53"/>
      <c r="DUE1" s="53"/>
      <c r="DUF1" s="53"/>
      <c r="DUG1" s="53"/>
      <c r="DUH1" s="53"/>
      <c r="DUI1" s="53"/>
      <c r="DUJ1" s="53"/>
      <c r="DUK1" s="53"/>
      <c r="DUL1" s="53"/>
      <c r="DUM1" s="53"/>
      <c r="DUN1" s="53"/>
      <c r="DUO1" s="53"/>
      <c r="DUP1" s="53"/>
      <c r="DUQ1" s="53"/>
      <c r="DUR1" s="53"/>
      <c r="DUS1" s="53"/>
      <c r="DUT1" s="53"/>
      <c r="DUU1" s="53"/>
      <c r="DUV1" s="53"/>
      <c r="DUW1" s="53"/>
      <c r="DUX1" s="53"/>
      <c r="DUY1" s="53"/>
      <c r="DUZ1" s="53"/>
      <c r="DVA1" s="53"/>
      <c r="DVB1" s="53"/>
      <c r="DVC1" s="53"/>
      <c r="DVD1" s="53"/>
      <c r="DVE1" s="53"/>
      <c r="DVF1" s="53"/>
      <c r="DVG1" s="53"/>
      <c r="DVH1" s="53"/>
      <c r="DVI1" s="53"/>
      <c r="DVJ1" s="53"/>
      <c r="DVK1" s="53"/>
      <c r="DVL1" s="53"/>
      <c r="DVM1" s="53"/>
      <c r="DVN1" s="53"/>
      <c r="DVO1" s="53"/>
      <c r="DVP1" s="53"/>
      <c r="DVQ1" s="53"/>
      <c r="DVR1" s="53"/>
      <c r="DVS1" s="53"/>
      <c r="DVT1" s="53"/>
      <c r="DVU1" s="53"/>
      <c r="DVV1" s="53"/>
      <c r="DVW1" s="53"/>
      <c r="DVX1" s="53"/>
      <c r="DVY1" s="53"/>
      <c r="DVZ1" s="53"/>
      <c r="DWA1" s="53"/>
      <c r="DWB1" s="53"/>
      <c r="DWC1" s="53"/>
      <c r="DWD1" s="53"/>
      <c r="DWE1" s="53"/>
      <c r="DWF1" s="53"/>
      <c r="DWG1" s="53"/>
      <c r="DWH1" s="53"/>
      <c r="DWI1" s="53"/>
      <c r="DWJ1" s="53"/>
      <c r="DWK1" s="53"/>
      <c r="DWL1" s="53"/>
      <c r="DWM1" s="53"/>
      <c r="DWN1" s="53"/>
      <c r="DWO1" s="53"/>
      <c r="DWP1" s="53"/>
      <c r="DWQ1" s="53"/>
      <c r="DWR1" s="53"/>
      <c r="DWS1" s="53"/>
      <c r="DWT1" s="53"/>
      <c r="DWU1" s="53"/>
      <c r="DWV1" s="53"/>
      <c r="DWW1" s="53"/>
      <c r="DWX1" s="53"/>
      <c r="DWY1" s="53"/>
      <c r="DWZ1" s="53"/>
      <c r="DXA1" s="53"/>
      <c r="DXB1" s="53"/>
      <c r="DXC1" s="53"/>
      <c r="DXD1" s="53"/>
      <c r="DXE1" s="53"/>
      <c r="DXF1" s="53"/>
      <c r="DXG1" s="53"/>
      <c r="DXH1" s="53"/>
      <c r="DXI1" s="53"/>
      <c r="DXJ1" s="53"/>
      <c r="DXK1" s="53"/>
      <c r="DXL1" s="53"/>
      <c r="DXM1" s="53"/>
      <c r="DXN1" s="53"/>
      <c r="DXO1" s="53"/>
      <c r="DXP1" s="53"/>
      <c r="DXQ1" s="53"/>
      <c r="DXR1" s="53"/>
      <c r="DXS1" s="53"/>
      <c r="DXT1" s="53"/>
      <c r="DXU1" s="53"/>
      <c r="DXV1" s="53"/>
      <c r="DXW1" s="53"/>
      <c r="DXX1" s="53"/>
      <c r="DXY1" s="53"/>
      <c r="DXZ1" s="53"/>
      <c r="DYA1" s="53"/>
      <c r="DYB1" s="53"/>
      <c r="DYC1" s="53"/>
      <c r="DYD1" s="53"/>
      <c r="DYE1" s="53"/>
      <c r="DYF1" s="53"/>
      <c r="DYG1" s="53"/>
      <c r="DYH1" s="53"/>
      <c r="DYI1" s="53"/>
      <c r="DYJ1" s="53"/>
      <c r="DYK1" s="53"/>
      <c r="DYL1" s="53"/>
      <c r="DYM1" s="53"/>
      <c r="DYN1" s="53"/>
      <c r="DYO1" s="53"/>
      <c r="DYP1" s="53"/>
      <c r="DYQ1" s="53"/>
      <c r="DYR1" s="53"/>
      <c r="DYS1" s="53"/>
      <c r="DYT1" s="53"/>
      <c r="DYU1" s="53"/>
      <c r="DYV1" s="53"/>
      <c r="DYW1" s="53"/>
      <c r="DYX1" s="53"/>
      <c r="DYY1" s="53"/>
      <c r="DYZ1" s="53"/>
      <c r="DZA1" s="53"/>
      <c r="DZB1" s="53"/>
      <c r="DZC1" s="53"/>
      <c r="DZD1" s="53"/>
      <c r="DZE1" s="53"/>
      <c r="DZF1" s="53"/>
      <c r="DZG1" s="53"/>
      <c r="DZH1" s="53"/>
      <c r="DZI1" s="53"/>
      <c r="DZJ1" s="53"/>
      <c r="DZK1" s="53"/>
      <c r="DZL1" s="53"/>
      <c r="DZM1" s="53"/>
      <c r="DZN1" s="53"/>
      <c r="DZO1" s="53"/>
      <c r="DZP1" s="53"/>
      <c r="DZQ1" s="53"/>
      <c r="DZR1" s="53"/>
      <c r="DZS1" s="53"/>
      <c r="DZT1" s="53"/>
      <c r="DZU1" s="53"/>
      <c r="DZV1" s="53"/>
      <c r="DZW1" s="53"/>
      <c r="DZX1" s="53"/>
      <c r="DZY1" s="53"/>
      <c r="DZZ1" s="53"/>
      <c r="EAA1" s="53"/>
      <c r="EAB1" s="53"/>
      <c r="EAC1" s="53"/>
      <c r="EAD1" s="53"/>
      <c r="EAE1" s="53"/>
      <c r="EAF1" s="53"/>
      <c r="EAG1" s="53"/>
      <c r="EAH1" s="53"/>
      <c r="EAI1" s="53"/>
      <c r="EAJ1" s="53"/>
      <c r="EAK1" s="53"/>
      <c r="EAL1" s="53"/>
      <c r="EAM1" s="53"/>
      <c r="EAN1" s="53"/>
      <c r="EAO1" s="53"/>
      <c r="EAP1" s="53"/>
      <c r="EAQ1" s="53"/>
      <c r="EAR1" s="53"/>
      <c r="EAS1" s="53"/>
      <c r="EAT1" s="53"/>
      <c r="EAU1" s="53"/>
      <c r="EAV1" s="53"/>
      <c r="EAW1" s="53"/>
      <c r="EAX1" s="53"/>
      <c r="EAY1" s="53"/>
      <c r="EAZ1" s="53"/>
      <c r="EBA1" s="53"/>
      <c r="EBB1" s="53"/>
      <c r="EBC1" s="53"/>
      <c r="EBD1" s="53"/>
      <c r="EBE1" s="53"/>
      <c r="EBF1" s="53"/>
      <c r="EBG1" s="53"/>
      <c r="EBH1" s="53"/>
      <c r="EBI1" s="53"/>
      <c r="EBJ1" s="53"/>
      <c r="EBK1" s="53"/>
      <c r="EBL1" s="53"/>
      <c r="EBM1" s="53"/>
      <c r="EBN1" s="53"/>
      <c r="EBO1" s="53"/>
      <c r="EBP1" s="53"/>
      <c r="EBQ1" s="53"/>
      <c r="EBR1" s="53"/>
      <c r="EBS1" s="53"/>
      <c r="EBT1" s="53"/>
      <c r="EBU1" s="53"/>
      <c r="EBV1" s="53"/>
      <c r="EBW1" s="53"/>
      <c r="EBX1" s="53"/>
      <c r="EBY1" s="53"/>
      <c r="EBZ1" s="53"/>
      <c r="ECA1" s="53"/>
      <c r="ECB1" s="53"/>
      <c r="ECC1" s="53"/>
      <c r="ECD1" s="53"/>
      <c r="ECE1" s="53"/>
      <c r="ECF1" s="53"/>
      <c r="ECG1" s="53"/>
      <c r="ECH1" s="53"/>
      <c r="ECI1" s="53"/>
      <c r="ECJ1" s="53"/>
      <c r="ECK1" s="53"/>
      <c r="ECL1" s="53"/>
      <c r="ECM1" s="53"/>
      <c r="ECN1" s="53"/>
      <c r="ECO1" s="53"/>
      <c r="ECP1" s="53"/>
      <c r="ECQ1" s="53"/>
      <c r="ECR1" s="53"/>
      <c r="ECS1" s="53"/>
      <c r="ECT1" s="53"/>
      <c r="ECU1" s="53"/>
      <c r="ECV1" s="53"/>
      <c r="ECW1" s="53"/>
      <c r="ECX1" s="53"/>
      <c r="ECY1" s="53"/>
      <c r="ECZ1" s="53"/>
      <c r="EDA1" s="53"/>
      <c r="EDB1" s="53"/>
      <c r="EDC1" s="53"/>
      <c r="EDD1" s="53"/>
      <c r="EDE1" s="53"/>
      <c r="EDF1" s="53"/>
      <c r="EDG1" s="53"/>
      <c r="EDH1" s="53"/>
      <c r="EDI1" s="53"/>
      <c r="EDJ1" s="53"/>
      <c r="EDK1" s="53"/>
      <c r="EDL1" s="53"/>
      <c r="EDM1" s="53"/>
      <c r="EDN1" s="53"/>
      <c r="EDO1" s="53"/>
      <c r="EDP1" s="53"/>
      <c r="EDQ1" s="53"/>
      <c r="EDR1" s="53"/>
      <c r="EDS1" s="53"/>
      <c r="EDT1" s="53"/>
      <c r="EDU1" s="53"/>
      <c r="EDV1" s="53"/>
      <c r="EDW1" s="53"/>
      <c r="EDX1" s="53"/>
      <c r="EDY1" s="53"/>
      <c r="EDZ1" s="53"/>
      <c r="EEA1" s="53"/>
      <c r="EEB1" s="53"/>
      <c r="EEC1" s="53"/>
      <c r="EED1" s="53"/>
      <c r="EEE1" s="53"/>
      <c r="EEF1" s="53"/>
      <c r="EEG1" s="53"/>
      <c r="EEH1" s="53"/>
      <c r="EEI1" s="53"/>
      <c r="EEJ1" s="53"/>
      <c r="EEK1" s="53"/>
      <c r="EEL1" s="53"/>
      <c r="EEM1" s="53"/>
      <c r="EEN1" s="53"/>
      <c r="EEO1" s="53"/>
      <c r="EEP1" s="53"/>
      <c r="EEQ1" s="53"/>
      <c r="EER1" s="53"/>
      <c r="EES1" s="53"/>
      <c r="EET1" s="53"/>
      <c r="EEU1" s="53"/>
      <c r="EEV1" s="53"/>
      <c r="EEW1" s="53"/>
      <c r="EEX1" s="53"/>
      <c r="EEY1" s="53"/>
      <c r="EEZ1" s="53"/>
      <c r="EFA1" s="53"/>
      <c r="EFB1" s="53"/>
      <c r="EFC1" s="53"/>
      <c r="EFD1" s="53"/>
      <c r="EFE1" s="53"/>
      <c r="EFF1" s="53"/>
      <c r="EFG1" s="53"/>
      <c r="EFH1" s="53"/>
      <c r="EFI1" s="53"/>
      <c r="EFJ1" s="53"/>
      <c r="EFK1" s="53"/>
      <c r="EFL1" s="53"/>
      <c r="EFM1" s="53"/>
      <c r="EFN1" s="53"/>
      <c r="EFO1" s="53"/>
      <c r="EFP1" s="53"/>
      <c r="EFQ1" s="53"/>
      <c r="EFR1" s="53"/>
      <c r="EFS1" s="53"/>
      <c r="EFT1" s="53"/>
      <c r="EFU1" s="53"/>
      <c r="EFV1" s="53"/>
      <c r="EFW1" s="53"/>
      <c r="EFX1" s="53"/>
      <c r="EFY1" s="53"/>
      <c r="EFZ1" s="53"/>
      <c r="EGA1" s="53"/>
      <c r="EGB1" s="53"/>
      <c r="EGC1" s="53"/>
      <c r="EGD1" s="53"/>
      <c r="EGE1" s="53"/>
      <c r="EGF1" s="53"/>
      <c r="EGG1" s="53"/>
      <c r="EGH1" s="53"/>
      <c r="EGI1" s="53"/>
      <c r="EGJ1" s="53"/>
      <c r="EGK1" s="53"/>
      <c r="EGL1" s="53"/>
      <c r="EGM1" s="53"/>
      <c r="EGN1" s="53"/>
      <c r="EGO1" s="53"/>
      <c r="EGP1" s="53"/>
      <c r="EGQ1" s="53"/>
      <c r="EGR1" s="53"/>
      <c r="EGS1" s="53"/>
      <c r="EGT1" s="53"/>
      <c r="EGU1" s="53"/>
      <c r="EGV1" s="53"/>
      <c r="EGW1" s="53"/>
      <c r="EGX1" s="53"/>
      <c r="EGY1" s="53"/>
      <c r="EGZ1" s="53"/>
      <c r="EHA1" s="53"/>
      <c r="EHB1" s="53"/>
      <c r="EHC1" s="53"/>
      <c r="EHD1" s="53"/>
      <c r="EHE1" s="53"/>
      <c r="EHF1" s="53"/>
      <c r="EHG1" s="53"/>
      <c r="EHH1" s="53"/>
      <c r="EHI1" s="53"/>
      <c r="EHJ1" s="53"/>
      <c r="EHK1" s="53"/>
      <c r="EHL1" s="53"/>
      <c r="EHM1" s="53"/>
      <c r="EHN1" s="53"/>
      <c r="EHO1" s="53"/>
      <c r="EHP1" s="53"/>
      <c r="EHQ1" s="53"/>
      <c r="EHR1" s="53"/>
      <c r="EHS1" s="53"/>
      <c r="EHT1" s="53"/>
      <c r="EHU1" s="53"/>
      <c r="EHV1" s="53"/>
      <c r="EHW1" s="53"/>
      <c r="EHX1" s="53"/>
      <c r="EHY1" s="53"/>
      <c r="EHZ1" s="53"/>
      <c r="EIA1" s="53"/>
      <c r="EIB1" s="53"/>
      <c r="EIC1" s="53"/>
      <c r="EID1" s="53"/>
      <c r="EIE1" s="53"/>
      <c r="EIF1" s="53"/>
      <c r="EIG1" s="53"/>
      <c r="EIH1" s="53"/>
      <c r="EII1" s="53"/>
      <c r="EIJ1" s="53"/>
      <c r="EIK1" s="53"/>
      <c r="EIL1" s="53"/>
      <c r="EIM1" s="53"/>
      <c r="EIN1" s="53"/>
      <c r="EIO1" s="53"/>
      <c r="EIP1" s="53"/>
      <c r="EIQ1" s="53"/>
      <c r="EIR1" s="53"/>
      <c r="EIS1" s="53"/>
      <c r="EIT1" s="53"/>
      <c r="EIU1" s="53"/>
      <c r="EIV1" s="53"/>
      <c r="EIW1" s="53"/>
      <c r="EIX1" s="53"/>
      <c r="EIY1" s="53"/>
      <c r="EIZ1" s="53"/>
      <c r="EJA1" s="53"/>
      <c r="EJB1" s="53"/>
      <c r="EJC1" s="53"/>
      <c r="EJD1" s="53"/>
      <c r="EJE1" s="53"/>
      <c r="EJF1" s="53"/>
      <c r="EJG1" s="53"/>
      <c r="EJH1" s="53"/>
      <c r="EJI1" s="53"/>
      <c r="EJJ1" s="53"/>
      <c r="EJK1" s="53"/>
      <c r="EJL1" s="53"/>
      <c r="EJM1" s="53"/>
      <c r="EJN1" s="53"/>
      <c r="EJO1" s="53"/>
      <c r="EJP1" s="53"/>
      <c r="EJQ1" s="53"/>
      <c r="EJR1" s="53"/>
      <c r="EJS1" s="53"/>
      <c r="EJT1" s="53"/>
      <c r="EJU1" s="53"/>
      <c r="EJV1" s="53"/>
      <c r="EJW1" s="53"/>
      <c r="EJX1" s="53"/>
      <c r="EJY1" s="53"/>
      <c r="EJZ1" s="53"/>
      <c r="EKA1" s="53"/>
      <c r="EKB1" s="53"/>
      <c r="EKC1" s="53"/>
      <c r="EKD1" s="53"/>
      <c r="EKE1" s="53"/>
      <c r="EKF1" s="53"/>
      <c r="EKG1" s="53"/>
      <c r="EKH1" s="53"/>
      <c r="EKI1" s="53"/>
      <c r="EKJ1" s="53"/>
      <c r="EKK1" s="53"/>
      <c r="EKL1" s="53"/>
      <c r="EKM1" s="53"/>
      <c r="EKN1" s="53"/>
      <c r="EKO1" s="53"/>
      <c r="EKP1" s="53"/>
      <c r="EKQ1" s="53"/>
      <c r="EKR1" s="53"/>
      <c r="EKS1" s="53"/>
      <c r="EKT1" s="53"/>
      <c r="EKU1" s="53"/>
      <c r="EKV1" s="53"/>
      <c r="EKW1" s="53"/>
      <c r="EKX1" s="53"/>
      <c r="EKY1" s="53"/>
      <c r="EKZ1" s="53"/>
      <c r="ELA1" s="53"/>
      <c r="ELB1" s="53"/>
      <c r="ELC1" s="53"/>
      <c r="ELD1" s="53"/>
      <c r="ELE1" s="53"/>
      <c r="ELF1" s="53"/>
      <c r="ELG1" s="53"/>
      <c r="ELH1" s="53"/>
      <c r="ELI1" s="53"/>
      <c r="ELJ1" s="53"/>
      <c r="ELK1" s="53"/>
      <c r="ELL1" s="53"/>
      <c r="ELM1" s="53"/>
      <c r="ELN1" s="53"/>
      <c r="ELO1" s="53"/>
      <c r="ELP1" s="53"/>
      <c r="ELQ1" s="53"/>
      <c r="ELR1" s="53"/>
      <c r="ELS1" s="53"/>
      <c r="ELT1" s="53"/>
      <c r="ELU1" s="53"/>
      <c r="ELV1" s="53"/>
      <c r="ELW1" s="53"/>
      <c r="ELX1" s="53"/>
      <c r="ELY1" s="53"/>
      <c r="ELZ1" s="53"/>
      <c r="EMA1" s="53"/>
      <c r="EMB1" s="53"/>
      <c r="EMC1" s="53"/>
      <c r="EMD1" s="53"/>
      <c r="EME1" s="53"/>
      <c r="EMF1" s="53"/>
      <c r="EMG1" s="53"/>
      <c r="EMH1" s="53"/>
      <c r="EMI1" s="53"/>
      <c r="EMJ1" s="53"/>
      <c r="EMK1" s="53"/>
      <c r="EML1" s="53"/>
      <c r="EMM1" s="53"/>
      <c r="EMN1" s="53"/>
      <c r="EMO1" s="53"/>
      <c r="EMP1" s="53"/>
      <c r="EMQ1" s="53"/>
      <c r="EMR1" s="53"/>
      <c r="EMS1" s="53"/>
      <c r="EMT1" s="53"/>
      <c r="EMU1" s="53"/>
      <c r="EMV1" s="53"/>
      <c r="EMW1" s="53"/>
      <c r="EMX1" s="53"/>
      <c r="EMY1" s="53"/>
      <c r="EMZ1" s="53"/>
      <c r="ENA1" s="53"/>
      <c r="ENB1" s="53"/>
      <c r="ENC1" s="53"/>
      <c r="END1" s="53"/>
      <c r="ENE1" s="53"/>
      <c r="ENF1" s="53"/>
      <c r="ENG1" s="53"/>
      <c r="ENH1" s="53"/>
      <c r="ENI1" s="53"/>
      <c r="ENJ1" s="53"/>
      <c r="ENK1" s="53"/>
      <c r="ENL1" s="53"/>
      <c r="ENM1" s="53"/>
      <c r="ENN1" s="53"/>
      <c r="ENO1" s="53"/>
      <c r="ENP1" s="53"/>
      <c r="ENQ1" s="53"/>
      <c r="ENR1" s="53"/>
      <c r="ENS1" s="53"/>
      <c r="ENT1" s="53"/>
      <c r="ENU1" s="53"/>
      <c r="ENV1" s="53"/>
      <c r="ENW1" s="53"/>
      <c r="ENX1" s="53"/>
      <c r="ENY1" s="53"/>
      <c r="ENZ1" s="53"/>
      <c r="EOA1" s="53"/>
      <c r="EOB1" s="53"/>
      <c r="EOC1" s="53"/>
      <c r="EOD1" s="53"/>
      <c r="EOE1" s="53"/>
      <c r="EOF1" s="53"/>
      <c r="EOG1" s="53"/>
      <c r="EOH1" s="53"/>
      <c r="EOI1" s="53"/>
      <c r="EOJ1" s="53"/>
      <c r="EOK1" s="53"/>
      <c r="EOL1" s="53"/>
      <c r="EOM1" s="53"/>
      <c r="EON1" s="53"/>
      <c r="EOO1" s="53"/>
      <c r="EOP1" s="53"/>
      <c r="EOQ1" s="53"/>
      <c r="EOR1" s="53"/>
      <c r="EOS1" s="53"/>
      <c r="EOT1" s="53"/>
      <c r="EOU1" s="53"/>
      <c r="EOV1" s="53"/>
      <c r="EOW1" s="53"/>
      <c r="EOX1" s="53"/>
      <c r="EOY1" s="53"/>
      <c r="EOZ1" s="53"/>
      <c r="EPA1" s="53"/>
      <c r="EPB1" s="53"/>
      <c r="EPC1" s="53"/>
      <c r="EPD1" s="53"/>
      <c r="EPE1" s="53"/>
      <c r="EPF1" s="53"/>
      <c r="EPG1" s="53"/>
      <c r="EPH1" s="53"/>
      <c r="EPI1" s="53"/>
      <c r="EPJ1" s="53"/>
      <c r="EPK1" s="53"/>
      <c r="EPL1" s="53"/>
      <c r="EPM1" s="53"/>
      <c r="EPN1" s="53"/>
      <c r="EPO1" s="53"/>
      <c r="EPP1" s="53"/>
      <c r="EPQ1" s="53"/>
      <c r="EPR1" s="53"/>
      <c r="EPS1" s="53"/>
      <c r="EPT1" s="53"/>
      <c r="EPU1" s="53"/>
      <c r="EPV1" s="53"/>
      <c r="EPW1" s="53"/>
      <c r="EPX1" s="53"/>
      <c r="EPY1" s="53"/>
      <c r="EPZ1" s="53"/>
      <c r="EQA1" s="53"/>
      <c r="EQB1" s="53"/>
      <c r="EQC1" s="53"/>
      <c r="EQD1" s="53"/>
      <c r="EQE1" s="53"/>
      <c r="EQF1" s="53"/>
      <c r="EQG1" s="53"/>
      <c r="EQH1" s="53"/>
      <c r="EQI1" s="53"/>
      <c r="EQJ1" s="53"/>
      <c r="EQK1" s="53"/>
      <c r="EQL1" s="53"/>
      <c r="EQM1" s="53"/>
      <c r="EQN1" s="53"/>
      <c r="EQO1" s="53"/>
      <c r="EQP1" s="53"/>
      <c r="EQQ1" s="53"/>
      <c r="EQR1" s="53"/>
      <c r="EQS1" s="53"/>
      <c r="EQT1" s="53"/>
      <c r="EQU1" s="53"/>
      <c r="EQV1" s="53"/>
      <c r="EQW1" s="53"/>
      <c r="EQX1" s="53"/>
      <c r="EQY1" s="53"/>
      <c r="EQZ1" s="53"/>
      <c r="ERA1" s="53"/>
      <c r="ERB1" s="53"/>
      <c r="ERC1" s="53"/>
      <c r="ERD1" s="53"/>
      <c r="ERE1" s="53"/>
      <c r="ERF1" s="53"/>
      <c r="ERG1" s="53"/>
      <c r="ERH1" s="53"/>
      <c r="ERI1" s="53"/>
      <c r="ERJ1" s="53"/>
      <c r="ERK1" s="53"/>
      <c r="ERL1" s="53"/>
      <c r="ERM1" s="53"/>
      <c r="ERN1" s="53"/>
      <c r="ERO1" s="53"/>
      <c r="ERP1" s="53"/>
      <c r="ERQ1" s="53"/>
      <c r="ERR1" s="53"/>
      <c r="ERS1" s="53"/>
      <c r="ERT1" s="53"/>
      <c r="ERU1" s="53"/>
      <c r="ERV1" s="53"/>
      <c r="ERW1" s="53"/>
      <c r="ERX1" s="53"/>
      <c r="ERY1" s="53"/>
      <c r="ERZ1" s="53"/>
      <c r="ESA1" s="53"/>
      <c r="ESB1" s="53"/>
      <c r="ESC1" s="53"/>
      <c r="ESD1" s="53"/>
      <c r="ESE1" s="53"/>
      <c r="ESF1" s="53"/>
      <c r="ESG1" s="53"/>
      <c r="ESH1" s="53"/>
      <c r="ESI1" s="53"/>
      <c r="ESJ1" s="53"/>
      <c r="ESK1" s="53"/>
      <c r="ESL1" s="53"/>
      <c r="ESM1" s="53"/>
      <c r="ESN1" s="53"/>
      <c r="ESO1" s="53"/>
      <c r="ESP1" s="53"/>
      <c r="ESQ1" s="53"/>
      <c r="ESR1" s="53"/>
      <c r="ESS1" s="53"/>
      <c r="EST1" s="53"/>
      <c r="ESU1" s="53"/>
      <c r="ESV1" s="53"/>
      <c r="ESW1" s="53"/>
      <c r="ESX1" s="53"/>
      <c r="ESY1" s="53"/>
      <c r="ESZ1" s="53"/>
      <c r="ETA1" s="53"/>
      <c r="ETB1" s="53"/>
      <c r="ETC1" s="53"/>
      <c r="ETD1" s="53"/>
      <c r="ETE1" s="53"/>
      <c r="ETF1" s="53"/>
      <c r="ETG1" s="53"/>
      <c r="ETH1" s="53"/>
      <c r="ETI1" s="53"/>
      <c r="ETJ1" s="53"/>
      <c r="ETK1" s="53"/>
      <c r="ETL1" s="53"/>
      <c r="ETM1" s="53"/>
      <c r="ETN1" s="53"/>
      <c r="ETO1" s="53"/>
      <c r="ETP1" s="53"/>
      <c r="ETQ1" s="53"/>
      <c r="ETR1" s="53"/>
      <c r="ETS1" s="53"/>
      <c r="ETT1" s="53"/>
      <c r="ETU1" s="53"/>
      <c r="ETV1" s="53"/>
      <c r="ETW1" s="53"/>
      <c r="ETX1" s="53"/>
      <c r="ETY1" s="53"/>
      <c r="ETZ1" s="53"/>
      <c r="EUA1" s="53"/>
      <c r="EUB1" s="53"/>
      <c r="EUC1" s="53"/>
      <c r="EUD1" s="53"/>
      <c r="EUE1" s="53"/>
      <c r="EUF1" s="53"/>
      <c r="EUG1" s="53"/>
      <c r="EUH1" s="53"/>
      <c r="EUI1" s="53"/>
      <c r="EUJ1" s="53"/>
      <c r="EUK1" s="53"/>
      <c r="EUL1" s="53"/>
      <c r="EUM1" s="53"/>
      <c r="EUN1" s="53"/>
      <c r="EUO1" s="53"/>
      <c r="EUP1" s="53"/>
      <c r="EUQ1" s="53"/>
      <c r="EUR1" s="53"/>
      <c r="EUS1" s="53"/>
      <c r="EUT1" s="53"/>
      <c r="EUU1" s="53"/>
      <c r="EUV1" s="53"/>
      <c r="EUW1" s="53"/>
      <c r="EUX1" s="53"/>
      <c r="EUY1" s="53"/>
      <c r="EUZ1" s="53"/>
      <c r="EVA1" s="53"/>
      <c r="EVB1" s="53"/>
      <c r="EVC1" s="53"/>
      <c r="EVD1" s="53"/>
      <c r="EVE1" s="53"/>
      <c r="EVF1" s="53"/>
      <c r="EVG1" s="53"/>
      <c r="EVH1" s="53"/>
      <c r="EVI1" s="53"/>
      <c r="EVJ1" s="53"/>
      <c r="EVK1" s="53"/>
      <c r="EVL1" s="53"/>
      <c r="EVM1" s="53"/>
      <c r="EVN1" s="53"/>
      <c r="EVO1" s="53"/>
      <c r="EVP1" s="53"/>
      <c r="EVQ1" s="53"/>
      <c r="EVR1" s="53"/>
      <c r="EVS1" s="53"/>
      <c r="EVT1" s="53"/>
      <c r="EVU1" s="53"/>
      <c r="EVV1" s="53"/>
      <c r="EVW1" s="53"/>
      <c r="EVX1" s="53"/>
      <c r="EVY1" s="53"/>
      <c r="EVZ1" s="53"/>
      <c r="EWA1" s="53"/>
      <c r="EWB1" s="53"/>
      <c r="EWC1" s="53"/>
      <c r="EWD1" s="53"/>
      <c r="EWE1" s="53"/>
      <c r="EWF1" s="53"/>
      <c r="EWG1" s="53"/>
      <c r="EWH1" s="53"/>
      <c r="EWI1" s="53"/>
      <c r="EWJ1" s="53"/>
      <c r="EWK1" s="53"/>
      <c r="EWL1" s="53"/>
      <c r="EWM1" s="53"/>
      <c r="EWN1" s="53"/>
      <c r="EWO1" s="53"/>
      <c r="EWP1" s="53"/>
      <c r="EWQ1" s="53"/>
      <c r="EWR1" s="53"/>
      <c r="EWS1" s="53"/>
      <c r="EWT1" s="53"/>
      <c r="EWU1" s="53"/>
      <c r="EWV1" s="53"/>
      <c r="EWW1" s="53"/>
      <c r="EWX1" s="53"/>
      <c r="EWY1" s="53"/>
      <c r="EWZ1" s="53"/>
      <c r="EXA1" s="53"/>
      <c r="EXB1" s="53"/>
      <c r="EXC1" s="53"/>
      <c r="EXD1" s="53"/>
      <c r="EXE1" s="53"/>
      <c r="EXF1" s="53"/>
      <c r="EXG1" s="53"/>
      <c r="EXH1" s="53"/>
      <c r="EXI1" s="53"/>
      <c r="EXJ1" s="53"/>
      <c r="EXK1" s="53"/>
      <c r="EXL1" s="53"/>
      <c r="EXM1" s="53"/>
      <c r="EXN1" s="53"/>
      <c r="EXO1" s="53"/>
      <c r="EXP1" s="53"/>
      <c r="EXQ1" s="53"/>
      <c r="EXR1" s="53"/>
      <c r="EXS1" s="53"/>
      <c r="EXT1" s="53"/>
      <c r="EXU1" s="53"/>
      <c r="EXV1" s="53"/>
      <c r="EXW1" s="53"/>
      <c r="EXX1" s="53"/>
      <c r="EXY1" s="53"/>
      <c r="EXZ1" s="53"/>
      <c r="EYA1" s="53"/>
      <c r="EYB1" s="53"/>
      <c r="EYC1" s="53"/>
      <c r="EYD1" s="53"/>
      <c r="EYE1" s="53"/>
      <c r="EYF1" s="53"/>
      <c r="EYG1" s="53"/>
      <c r="EYH1" s="53"/>
      <c r="EYI1" s="53"/>
      <c r="EYJ1" s="53"/>
      <c r="EYK1" s="53"/>
      <c r="EYL1" s="53"/>
      <c r="EYM1" s="53"/>
      <c r="EYN1" s="53"/>
      <c r="EYO1" s="53"/>
      <c r="EYP1" s="53"/>
      <c r="EYQ1" s="53"/>
      <c r="EYR1" s="53"/>
      <c r="EYS1" s="53"/>
      <c r="EYT1" s="53"/>
      <c r="EYU1" s="53"/>
      <c r="EYV1" s="53"/>
      <c r="EYW1" s="53"/>
      <c r="EYX1" s="53"/>
      <c r="EYY1" s="53"/>
      <c r="EYZ1" s="53"/>
      <c r="EZA1" s="53"/>
      <c r="EZB1" s="53"/>
      <c r="EZC1" s="53"/>
      <c r="EZD1" s="53"/>
      <c r="EZE1" s="53"/>
      <c r="EZF1" s="53"/>
      <c r="EZG1" s="53"/>
      <c r="EZH1" s="53"/>
      <c r="EZI1" s="53"/>
      <c r="EZJ1" s="53"/>
      <c r="EZK1" s="53"/>
      <c r="EZL1" s="53"/>
      <c r="EZM1" s="53"/>
      <c r="EZN1" s="53"/>
      <c r="EZO1" s="53"/>
      <c r="EZP1" s="53"/>
      <c r="EZQ1" s="53"/>
      <c r="EZR1" s="53"/>
      <c r="EZS1" s="53"/>
      <c r="EZT1" s="53"/>
      <c r="EZU1" s="53"/>
      <c r="EZV1" s="53"/>
      <c r="EZW1" s="53"/>
      <c r="EZX1" s="53"/>
      <c r="EZY1" s="53"/>
      <c r="EZZ1" s="53"/>
      <c r="FAA1" s="53"/>
      <c r="FAB1" s="53"/>
      <c r="FAC1" s="53"/>
      <c r="FAD1" s="53"/>
      <c r="FAE1" s="53"/>
      <c r="FAF1" s="53"/>
      <c r="FAG1" s="53"/>
      <c r="FAH1" s="53"/>
      <c r="FAI1" s="53"/>
      <c r="FAJ1" s="53"/>
      <c r="FAK1" s="53"/>
      <c r="FAL1" s="53"/>
      <c r="FAM1" s="53"/>
      <c r="FAN1" s="53"/>
      <c r="FAO1" s="53"/>
      <c r="FAP1" s="53"/>
      <c r="FAQ1" s="53"/>
      <c r="FAR1" s="53"/>
      <c r="FAS1" s="53"/>
      <c r="FAT1" s="53"/>
      <c r="FAU1" s="53"/>
      <c r="FAV1" s="53"/>
      <c r="FAW1" s="53"/>
      <c r="FAX1" s="53"/>
      <c r="FAY1" s="53"/>
      <c r="FAZ1" s="53"/>
      <c r="FBA1" s="53"/>
      <c r="FBB1" s="53"/>
      <c r="FBC1" s="53"/>
      <c r="FBD1" s="53"/>
      <c r="FBE1" s="53"/>
      <c r="FBF1" s="53"/>
      <c r="FBG1" s="53"/>
      <c r="FBH1" s="53"/>
      <c r="FBI1" s="53"/>
      <c r="FBJ1" s="53"/>
      <c r="FBK1" s="53"/>
      <c r="FBL1" s="53"/>
      <c r="FBM1" s="53"/>
      <c r="FBN1" s="53"/>
      <c r="FBO1" s="53"/>
      <c r="FBP1" s="53"/>
      <c r="FBQ1" s="53"/>
      <c r="FBR1" s="53"/>
      <c r="FBS1" s="53"/>
      <c r="FBT1" s="53"/>
      <c r="FBU1" s="53"/>
      <c r="FBV1" s="53"/>
      <c r="FBW1" s="53"/>
      <c r="FBX1" s="53"/>
      <c r="FBY1" s="53"/>
      <c r="FBZ1" s="53"/>
      <c r="FCA1" s="53"/>
      <c r="FCB1" s="53"/>
      <c r="FCC1" s="53"/>
      <c r="FCD1" s="53"/>
      <c r="FCE1" s="53"/>
      <c r="FCF1" s="53"/>
      <c r="FCG1" s="53"/>
      <c r="FCH1" s="53"/>
      <c r="FCI1" s="53"/>
      <c r="FCJ1" s="53"/>
      <c r="FCK1" s="53"/>
      <c r="FCL1" s="53"/>
      <c r="FCM1" s="53"/>
      <c r="FCN1" s="53"/>
      <c r="FCO1" s="53"/>
      <c r="FCP1" s="53"/>
      <c r="FCQ1" s="53"/>
      <c r="FCR1" s="53"/>
      <c r="FCS1" s="53"/>
      <c r="FCT1" s="53"/>
      <c r="FCU1" s="53"/>
      <c r="FCV1" s="53"/>
      <c r="FCW1" s="53"/>
      <c r="FCX1" s="53"/>
      <c r="FCY1" s="53"/>
      <c r="FCZ1" s="53"/>
      <c r="FDA1" s="53"/>
      <c r="FDB1" s="53"/>
      <c r="FDC1" s="53"/>
      <c r="FDD1" s="53"/>
      <c r="FDE1" s="53"/>
      <c r="FDF1" s="53"/>
      <c r="FDG1" s="53"/>
      <c r="FDH1" s="53"/>
      <c r="FDI1" s="53"/>
      <c r="FDJ1" s="53"/>
      <c r="FDK1" s="53"/>
      <c r="FDL1" s="53"/>
      <c r="FDM1" s="53"/>
      <c r="FDN1" s="53"/>
      <c r="FDO1" s="53"/>
      <c r="FDP1" s="53"/>
      <c r="FDQ1" s="53"/>
      <c r="FDR1" s="53"/>
      <c r="FDS1" s="53"/>
      <c r="FDT1" s="53"/>
      <c r="FDU1" s="53"/>
      <c r="FDV1" s="53"/>
      <c r="FDW1" s="53"/>
      <c r="FDX1" s="53"/>
      <c r="FDY1" s="53"/>
      <c r="FDZ1" s="53"/>
      <c r="FEA1" s="53"/>
      <c r="FEB1" s="53"/>
      <c r="FEC1" s="53"/>
      <c r="FED1" s="53"/>
      <c r="FEE1" s="53"/>
      <c r="FEF1" s="53"/>
      <c r="FEG1" s="53"/>
      <c r="FEH1" s="53"/>
      <c r="FEI1" s="53"/>
      <c r="FEJ1" s="53"/>
      <c r="FEK1" s="53"/>
      <c r="FEL1" s="53"/>
      <c r="FEM1" s="53"/>
      <c r="FEN1" s="53"/>
      <c r="FEO1" s="53"/>
      <c r="FEP1" s="53"/>
      <c r="FEQ1" s="53"/>
      <c r="FER1" s="53"/>
      <c r="FES1" s="53"/>
      <c r="FET1" s="53"/>
      <c r="FEU1" s="53"/>
      <c r="FEV1" s="53"/>
      <c r="FEW1" s="53"/>
      <c r="FEX1" s="53"/>
      <c r="FEY1" s="53"/>
      <c r="FEZ1" s="53"/>
      <c r="FFA1" s="53"/>
      <c r="FFB1" s="53"/>
      <c r="FFC1" s="53"/>
      <c r="FFD1" s="53"/>
      <c r="FFE1" s="53"/>
      <c r="FFF1" s="53"/>
      <c r="FFG1" s="53"/>
      <c r="FFH1" s="53"/>
      <c r="FFI1" s="53"/>
      <c r="FFJ1" s="53"/>
      <c r="FFK1" s="53"/>
      <c r="FFL1" s="53"/>
      <c r="FFM1" s="53"/>
      <c r="FFN1" s="53"/>
      <c r="FFO1" s="53"/>
      <c r="FFP1" s="53"/>
      <c r="FFQ1" s="53"/>
      <c r="FFR1" s="53"/>
      <c r="FFS1" s="53"/>
      <c r="FFT1" s="53"/>
      <c r="FFU1" s="53"/>
      <c r="FFV1" s="53"/>
      <c r="FFW1" s="53"/>
      <c r="FFX1" s="53"/>
      <c r="FFY1" s="53"/>
      <c r="FFZ1" s="53"/>
      <c r="FGA1" s="53"/>
      <c r="FGB1" s="53"/>
      <c r="FGC1" s="53"/>
      <c r="FGD1" s="53"/>
      <c r="FGE1" s="53"/>
      <c r="FGF1" s="53"/>
      <c r="FGG1" s="53"/>
      <c r="FGH1" s="53"/>
      <c r="FGI1" s="53"/>
      <c r="FGJ1" s="53"/>
      <c r="FGK1" s="53"/>
      <c r="FGL1" s="53"/>
      <c r="FGM1" s="53"/>
      <c r="FGN1" s="53"/>
      <c r="FGO1" s="53"/>
      <c r="FGP1" s="53"/>
      <c r="FGQ1" s="53"/>
      <c r="FGR1" s="53"/>
      <c r="FGS1" s="53"/>
      <c r="FGT1" s="53"/>
      <c r="FGU1" s="53"/>
      <c r="FGV1" s="53"/>
      <c r="FGW1" s="53"/>
      <c r="FGX1" s="53"/>
      <c r="FGY1" s="53"/>
      <c r="FGZ1" s="53"/>
      <c r="FHA1" s="53"/>
      <c r="FHB1" s="53"/>
      <c r="FHC1" s="53"/>
      <c r="FHD1" s="53"/>
      <c r="FHE1" s="53"/>
      <c r="FHF1" s="53"/>
      <c r="FHG1" s="53"/>
      <c r="FHH1" s="53"/>
      <c r="FHI1" s="53"/>
      <c r="FHJ1" s="53"/>
      <c r="FHK1" s="53"/>
      <c r="FHL1" s="53"/>
      <c r="FHM1" s="53"/>
      <c r="FHN1" s="53"/>
      <c r="FHO1" s="53"/>
      <c r="FHP1" s="53"/>
      <c r="FHQ1" s="53"/>
      <c r="FHR1" s="53"/>
      <c r="FHS1" s="53"/>
      <c r="FHT1" s="53"/>
      <c r="FHU1" s="53"/>
      <c r="FHV1" s="53"/>
      <c r="FHW1" s="53"/>
      <c r="FHX1" s="53"/>
      <c r="FHY1" s="53"/>
      <c r="FHZ1" s="53"/>
      <c r="FIA1" s="53"/>
      <c r="FIB1" s="53"/>
      <c r="FIC1" s="53"/>
      <c r="FID1" s="53"/>
      <c r="FIE1" s="53"/>
      <c r="FIF1" s="53"/>
      <c r="FIG1" s="53"/>
      <c r="FIH1" s="53"/>
      <c r="FII1" s="53"/>
      <c r="FIJ1" s="53"/>
      <c r="FIK1" s="53"/>
      <c r="FIL1" s="53"/>
      <c r="FIM1" s="53"/>
      <c r="FIN1" s="53"/>
      <c r="FIO1" s="53"/>
      <c r="FIP1" s="53"/>
      <c r="FIQ1" s="53"/>
      <c r="FIR1" s="53"/>
      <c r="FIS1" s="53"/>
      <c r="FIT1" s="53"/>
      <c r="FIU1" s="53"/>
      <c r="FIV1" s="53"/>
      <c r="FIW1" s="53"/>
      <c r="FIX1" s="53"/>
      <c r="FIY1" s="53"/>
      <c r="FIZ1" s="53"/>
      <c r="FJA1" s="53"/>
      <c r="FJB1" s="53"/>
      <c r="FJC1" s="53"/>
      <c r="FJD1" s="53"/>
      <c r="FJE1" s="53"/>
      <c r="FJF1" s="53"/>
      <c r="FJG1" s="53"/>
      <c r="FJH1" s="53"/>
      <c r="FJI1" s="53"/>
      <c r="FJJ1" s="53"/>
      <c r="FJK1" s="53"/>
      <c r="FJL1" s="53"/>
      <c r="FJM1" s="53"/>
      <c r="FJN1" s="53"/>
      <c r="FJO1" s="53"/>
      <c r="FJP1" s="53"/>
      <c r="FJQ1" s="53"/>
      <c r="FJR1" s="53"/>
      <c r="FJS1" s="53"/>
      <c r="FJT1" s="53"/>
      <c r="FJU1" s="53"/>
      <c r="FJV1" s="53"/>
      <c r="FJW1" s="53"/>
      <c r="FJX1" s="53"/>
      <c r="FJY1" s="53"/>
      <c r="FJZ1" s="53"/>
      <c r="FKA1" s="53"/>
      <c r="FKB1" s="53"/>
      <c r="FKC1" s="53"/>
      <c r="FKD1" s="53"/>
      <c r="FKE1" s="53"/>
      <c r="FKF1" s="53"/>
      <c r="FKG1" s="53"/>
      <c r="FKH1" s="53"/>
      <c r="FKI1" s="53"/>
      <c r="FKJ1" s="53"/>
      <c r="FKK1" s="53"/>
      <c r="FKL1" s="53"/>
      <c r="FKM1" s="53"/>
      <c r="FKN1" s="53"/>
      <c r="FKO1" s="53"/>
      <c r="FKP1" s="53"/>
      <c r="FKQ1" s="53"/>
      <c r="FKR1" s="53"/>
      <c r="FKS1" s="53"/>
      <c r="FKT1" s="53"/>
      <c r="FKU1" s="53"/>
      <c r="FKV1" s="53"/>
      <c r="FKW1" s="53"/>
      <c r="FKX1" s="53"/>
      <c r="FKY1" s="53"/>
      <c r="FKZ1" s="53"/>
      <c r="FLA1" s="53"/>
      <c r="FLB1" s="53"/>
      <c r="FLC1" s="53"/>
      <c r="FLD1" s="53"/>
      <c r="FLE1" s="53"/>
      <c r="FLF1" s="53"/>
      <c r="FLG1" s="53"/>
      <c r="FLH1" s="53"/>
      <c r="FLI1" s="53"/>
      <c r="FLJ1" s="53"/>
      <c r="FLK1" s="53"/>
      <c r="FLL1" s="53"/>
      <c r="FLM1" s="53"/>
      <c r="FLN1" s="53"/>
      <c r="FLO1" s="53"/>
      <c r="FLP1" s="53"/>
      <c r="FLQ1" s="53"/>
      <c r="FLR1" s="53"/>
      <c r="FLS1" s="53"/>
      <c r="FLT1" s="53"/>
      <c r="FLU1" s="53"/>
      <c r="FLV1" s="53"/>
      <c r="FLW1" s="53"/>
      <c r="FLX1" s="53"/>
      <c r="FLY1" s="53"/>
      <c r="FLZ1" s="53"/>
      <c r="FMA1" s="53"/>
      <c r="FMB1" s="53"/>
      <c r="FMC1" s="53"/>
      <c r="FMD1" s="53"/>
      <c r="FME1" s="53"/>
      <c r="FMF1" s="53"/>
      <c r="FMG1" s="53"/>
      <c r="FMH1" s="53"/>
      <c r="FMI1" s="53"/>
      <c r="FMJ1" s="53"/>
      <c r="FMK1" s="53"/>
      <c r="FML1" s="53"/>
      <c r="FMM1" s="53"/>
      <c r="FMN1" s="53"/>
      <c r="FMO1" s="53"/>
      <c r="FMP1" s="53"/>
      <c r="FMQ1" s="53"/>
      <c r="FMR1" s="53"/>
      <c r="FMS1" s="53"/>
      <c r="FMT1" s="53"/>
      <c r="FMU1" s="53"/>
      <c r="FMV1" s="53"/>
      <c r="FMW1" s="53"/>
      <c r="FMX1" s="53"/>
      <c r="FMY1" s="53"/>
      <c r="FMZ1" s="53"/>
      <c r="FNA1" s="53"/>
      <c r="FNB1" s="53"/>
      <c r="FNC1" s="53"/>
      <c r="FND1" s="53"/>
      <c r="FNE1" s="53"/>
      <c r="FNF1" s="53"/>
      <c r="FNG1" s="53"/>
      <c r="FNH1" s="53"/>
      <c r="FNI1" s="53"/>
      <c r="FNJ1" s="53"/>
      <c r="FNK1" s="53"/>
      <c r="FNL1" s="53"/>
      <c r="FNM1" s="53"/>
      <c r="FNN1" s="53"/>
      <c r="FNO1" s="53"/>
      <c r="FNP1" s="53"/>
      <c r="FNQ1" s="53"/>
      <c r="FNR1" s="53"/>
      <c r="FNS1" s="53"/>
      <c r="FNT1" s="53"/>
      <c r="FNU1" s="53"/>
      <c r="FNV1" s="53"/>
      <c r="FNW1" s="53"/>
      <c r="FNX1" s="53"/>
      <c r="FNY1" s="53"/>
      <c r="FNZ1" s="53"/>
      <c r="FOA1" s="53"/>
      <c r="FOB1" s="53"/>
      <c r="FOC1" s="53"/>
      <c r="FOD1" s="53"/>
      <c r="FOE1" s="53"/>
      <c r="FOF1" s="53"/>
      <c r="FOG1" s="53"/>
      <c r="FOH1" s="53"/>
      <c r="FOI1" s="53"/>
      <c r="FOJ1" s="53"/>
      <c r="FOK1" s="53"/>
      <c r="FOL1" s="53"/>
      <c r="FOM1" s="53"/>
      <c r="FON1" s="53"/>
      <c r="FOO1" s="53"/>
      <c r="FOP1" s="53"/>
      <c r="FOQ1" s="53"/>
      <c r="FOR1" s="53"/>
      <c r="FOS1" s="53"/>
      <c r="FOT1" s="53"/>
      <c r="FOU1" s="53"/>
      <c r="FOV1" s="53"/>
      <c r="FOW1" s="53"/>
      <c r="FOX1" s="53"/>
      <c r="FOY1" s="53"/>
      <c r="FOZ1" s="53"/>
      <c r="FPA1" s="53"/>
      <c r="FPB1" s="53"/>
      <c r="FPC1" s="53"/>
      <c r="FPD1" s="53"/>
      <c r="FPE1" s="53"/>
      <c r="FPF1" s="53"/>
      <c r="FPG1" s="53"/>
      <c r="FPH1" s="53"/>
      <c r="FPI1" s="53"/>
      <c r="FPJ1" s="53"/>
      <c r="FPK1" s="53"/>
      <c r="FPL1" s="53"/>
      <c r="FPM1" s="53"/>
      <c r="FPN1" s="53"/>
      <c r="FPO1" s="53"/>
      <c r="FPP1" s="53"/>
      <c r="FPQ1" s="53"/>
      <c r="FPR1" s="53"/>
      <c r="FPS1" s="53"/>
      <c r="FPT1" s="53"/>
      <c r="FPU1" s="53"/>
      <c r="FPV1" s="53"/>
      <c r="FPW1" s="53"/>
      <c r="FPX1" s="53"/>
      <c r="FPY1" s="53"/>
      <c r="FPZ1" s="53"/>
      <c r="FQA1" s="53"/>
      <c r="FQB1" s="53"/>
      <c r="FQC1" s="53"/>
      <c r="FQD1" s="53"/>
      <c r="FQE1" s="53"/>
      <c r="FQF1" s="53"/>
      <c r="FQG1" s="53"/>
      <c r="FQH1" s="53"/>
      <c r="FQI1" s="53"/>
      <c r="FQJ1" s="53"/>
      <c r="FQK1" s="53"/>
      <c r="FQL1" s="53"/>
      <c r="FQM1" s="53"/>
      <c r="FQN1" s="53"/>
      <c r="FQO1" s="53"/>
      <c r="FQP1" s="53"/>
      <c r="FQQ1" s="53"/>
      <c r="FQR1" s="53"/>
      <c r="FQS1" s="53"/>
      <c r="FQT1" s="53"/>
      <c r="FQU1" s="53"/>
      <c r="FQV1" s="53"/>
      <c r="FQW1" s="53"/>
      <c r="FQX1" s="53"/>
      <c r="FQY1" s="53"/>
      <c r="FQZ1" s="53"/>
      <c r="FRA1" s="53"/>
      <c r="FRB1" s="53"/>
      <c r="FRC1" s="53"/>
      <c r="FRD1" s="53"/>
      <c r="FRE1" s="53"/>
      <c r="FRF1" s="53"/>
      <c r="FRG1" s="53"/>
      <c r="FRH1" s="53"/>
      <c r="FRI1" s="53"/>
      <c r="FRJ1" s="53"/>
      <c r="FRK1" s="53"/>
      <c r="FRL1" s="53"/>
      <c r="FRM1" s="53"/>
      <c r="FRN1" s="53"/>
      <c r="FRO1" s="53"/>
      <c r="FRP1" s="53"/>
      <c r="FRQ1" s="53"/>
      <c r="FRR1" s="53"/>
      <c r="FRS1" s="53"/>
      <c r="FRT1" s="53"/>
      <c r="FRU1" s="53"/>
      <c r="FRV1" s="53"/>
      <c r="FRW1" s="53"/>
      <c r="FRX1" s="53"/>
      <c r="FRY1" s="53"/>
      <c r="FRZ1" s="53"/>
      <c r="FSA1" s="53"/>
      <c r="FSB1" s="53"/>
      <c r="FSC1" s="53"/>
      <c r="FSD1" s="53"/>
      <c r="FSE1" s="53"/>
      <c r="FSF1" s="53"/>
      <c r="FSG1" s="53"/>
      <c r="FSH1" s="53"/>
      <c r="FSI1" s="53"/>
      <c r="FSJ1" s="53"/>
      <c r="FSK1" s="53"/>
      <c r="FSL1" s="53"/>
      <c r="FSM1" s="53"/>
      <c r="FSN1" s="53"/>
      <c r="FSO1" s="53"/>
      <c r="FSP1" s="53"/>
      <c r="FSQ1" s="53"/>
      <c r="FSR1" s="53"/>
      <c r="FSS1" s="53"/>
      <c r="FST1" s="53"/>
      <c r="FSU1" s="53"/>
      <c r="FSV1" s="53"/>
      <c r="FSW1" s="53"/>
      <c r="FSX1" s="53"/>
      <c r="FSY1" s="53"/>
      <c r="FSZ1" s="53"/>
      <c r="FTA1" s="53"/>
      <c r="FTB1" s="53"/>
      <c r="FTC1" s="53"/>
      <c r="FTD1" s="53"/>
      <c r="FTE1" s="53"/>
      <c r="FTF1" s="53"/>
      <c r="FTG1" s="53"/>
      <c r="FTH1" s="53"/>
      <c r="FTI1" s="53"/>
      <c r="FTJ1" s="53"/>
      <c r="FTK1" s="53"/>
      <c r="FTL1" s="53"/>
      <c r="FTM1" s="53"/>
      <c r="FTN1" s="53"/>
      <c r="FTO1" s="53"/>
      <c r="FTP1" s="53"/>
      <c r="FTQ1" s="53"/>
      <c r="FTR1" s="53"/>
      <c r="FTS1" s="53"/>
      <c r="FTT1" s="53"/>
      <c r="FTU1" s="53"/>
      <c r="FTV1" s="53"/>
      <c r="FTW1" s="53"/>
      <c r="FTX1" s="53"/>
      <c r="FTY1" s="53"/>
      <c r="FTZ1" s="53"/>
      <c r="FUA1" s="53"/>
      <c r="FUB1" s="53"/>
      <c r="FUC1" s="53"/>
      <c r="FUD1" s="53"/>
      <c r="FUE1" s="53"/>
      <c r="FUF1" s="53"/>
      <c r="FUG1" s="53"/>
      <c r="FUH1" s="53"/>
      <c r="FUI1" s="53"/>
      <c r="FUJ1" s="53"/>
      <c r="FUK1" s="53"/>
      <c r="FUL1" s="53"/>
      <c r="FUM1" s="53"/>
      <c r="FUN1" s="53"/>
      <c r="FUO1" s="53"/>
      <c r="FUP1" s="53"/>
      <c r="FUQ1" s="53"/>
      <c r="FUR1" s="53"/>
      <c r="FUS1" s="53"/>
      <c r="FUT1" s="53"/>
      <c r="FUU1" s="53"/>
      <c r="FUV1" s="53"/>
      <c r="FUW1" s="53"/>
      <c r="FUX1" s="53"/>
      <c r="FUY1" s="53"/>
      <c r="FUZ1" s="53"/>
      <c r="FVA1" s="53"/>
      <c r="FVB1" s="53"/>
      <c r="FVC1" s="53"/>
      <c r="FVD1" s="53"/>
      <c r="FVE1" s="53"/>
      <c r="FVF1" s="53"/>
      <c r="FVG1" s="53"/>
      <c r="FVH1" s="53"/>
      <c r="FVI1" s="53"/>
      <c r="FVJ1" s="53"/>
      <c r="FVK1" s="53"/>
      <c r="FVL1" s="53"/>
      <c r="FVM1" s="53"/>
      <c r="FVN1" s="53"/>
      <c r="FVO1" s="53"/>
      <c r="FVP1" s="53"/>
      <c r="FVQ1" s="53"/>
      <c r="FVR1" s="53"/>
      <c r="FVS1" s="53"/>
      <c r="FVT1" s="53"/>
      <c r="FVU1" s="53"/>
      <c r="FVV1" s="53"/>
      <c r="FVW1" s="53"/>
      <c r="FVX1" s="53"/>
      <c r="FVY1" s="53"/>
      <c r="FVZ1" s="53"/>
      <c r="FWA1" s="53"/>
      <c r="FWB1" s="53"/>
      <c r="FWC1" s="53"/>
      <c r="FWD1" s="53"/>
      <c r="FWE1" s="53"/>
      <c r="FWF1" s="53"/>
      <c r="FWG1" s="53"/>
      <c r="FWH1" s="53"/>
      <c r="FWI1" s="53"/>
      <c r="FWJ1" s="53"/>
      <c r="FWK1" s="53"/>
      <c r="FWL1" s="53"/>
      <c r="FWM1" s="53"/>
      <c r="FWN1" s="53"/>
      <c r="FWO1" s="53"/>
      <c r="FWP1" s="53"/>
      <c r="FWQ1" s="53"/>
      <c r="FWR1" s="53"/>
      <c r="FWS1" s="53"/>
      <c r="FWT1" s="53"/>
      <c r="FWU1" s="53"/>
      <c r="FWV1" s="53"/>
      <c r="FWW1" s="53"/>
      <c r="FWX1" s="53"/>
      <c r="FWY1" s="53"/>
      <c r="FWZ1" s="53"/>
      <c r="FXA1" s="53"/>
      <c r="FXB1" s="53"/>
      <c r="FXC1" s="53"/>
      <c r="FXD1" s="53"/>
      <c r="FXE1" s="53"/>
      <c r="FXF1" s="53"/>
      <c r="FXG1" s="53"/>
      <c r="FXH1" s="53"/>
      <c r="FXI1" s="53"/>
      <c r="FXJ1" s="53"/>
      <c r="FXK1" s="53"/>
      <c r="FXL1" s="53"/>
      <c r="FXM1" s="53"/>
      <c r="FXN1" s="53"/>
      <c r="FXO1" s="53"/>
      <c r="FXP1" s="53"/>
      <c r="FXQ1" s="53"/>
      <c r="FXR1" s="53"/>
      <c r="FXS1" s="53"/>
      <c r="FXT1" s="53"/>
      <c r="FXU1" s="53"/>
      <c r="FXV1" s="53"/>
      <c r="FXW1" s="53"/>
      <c r="FXX1" s="53"/>
      <c r="FXY1" s="53"/>
      <c r="FXZ1" s="53"/>
      <c r="FYA1" s="53"/>
      <c r="FYB1" s="53"/>
      <c r="FYC1" s="53"/>
      <c r="FYD1" s="53"/>
      <c r="FYE1" s="53"/>
      <c r="FYF1" s="53"/>
      <c r="FYG1" s="53"/>
      <c r="FYH1" s="53"/>
      <c r="FYI1" s="53"/>
      <c r="FYJ1" s="53"/>
      <c r="FYK1" s="53"/>
      <c r="FYL1" s="53"/>
      <c r="FYM1" s="53"/>
      <c r="FYN1" s="53"/>
      <c r="FYO1" s="53"/>
      <c r="FYP1" s="53"/>
      <c r="FYQ1" s="53"/>
      <c r="FYR1" s="53"/>
      <c r="FYS1" s="53"/>
      <c r="FYT1" s="53"/>
      <c r="FYU1" s="53"/>
      <c r="FYV1" s="53"/>
      <c r="FYW1" s="53"/>
      <c r="FYX1" s="53"/>
      <c r="FYY1" s="53"/>
      <c r="FYZ1" s="53"/>
      <c r="FZA1" s="53"/>
      <c r="FZB1" s="53"/>
      <c r="FZC1" s="53"/>
      <c r="FZD1" s="53"/>
      <c r="FZE1" s="53"/>
      <c r="FZF1" s="53"/>
      <c r="FZG1" s="53"/>
      <c r="FZH1" s="53"/>
      <c r="FZI1" s="53"/>
      <c r="FZJ1" s="53"/>
      <c r="FZK1" s="53"/>
      <c r="FZL1" s="53"/>
      <c r="FZM1" s="53"/>
      <c r="FZN1" s="53"/>
      <c r="FZO1" s="53"/>
      <c r="FZP1" s="53"/>
      <c r="FZQ1" s="53"/>
      <c r="FZR1" s="53"/>
      <c r="FZS1" s="53"/>
      <c r="FZT1" s="53"/>
      <c r="FZU1" s="53"/>
      <c r="FZV1" s="53"/>
      <c r="FZW1" s="53"/>
      <c r="FZX1" s="53"/>
      <c r="FZY1" s="53"/>
      <c r="FZZ1" s="53"/>
      <c r="GAA1" s="53"/>
      <c r="GAB1" s="53"/>
      <c r="GAC1" s="53"/>
      <c r="GAD1" s="53"/>
      <c r="GAE1" s="53"/>
      <c r="GAF1" s="53"/>
      <c r="GAG1" s="53"/>
      <c r="GAH1" s="53"/>
      <c r="GAI1" s="53"/>
      <c r="GAJ1" s="53"/>
      <c r="GAK1" s="53"/>
      <c r="GAL1" s="53"/>
      <c r="GAM1" s="53"/>
      <c r="GAN1" s="53"/>
      <c r="GAO1" s="53"/>
      <c r="GAP1" s="53"/>
      <c r="GAQ1" s="53"/>
      <c r="GAR1" s="53"/>
      <c r="GAS1" s="53"/>
      <c r="GAT1" s="53"/>
      <c r="GAU1" s="53"/>
      <c r="GAV1" s="53"/>
      <c r="GAW1" s="53"/>
      <c r="GAX1" s="53"/>
      <c r="GAY1" s="53"/>
      <c r="GAZ1" s="53"/>
      <c r="GBA1" s="53"/>
      <c r="GBB1" s="53"/>
      <c r="GBC1" s="53"/>
      <c r="GBD1" s="53"/>
      <c r="GBE1" s="53"/>
      <c r="GBF1" s="53"/>
      <c r="GBG1" s="53"/>
      <c r="GBH1" s="53"/>
      <c r="GBI1" s="53"/>
      <c r="GBJ1" s="53"/>
      <c r="GBK1" s="53"/>
      <c r="GBL1" s="53"/>
      <c r="GBM1" s="53"/>
      <c r="GBN1" s="53"/>
      <c r="GBO1" s="53"/>
      <c r="GBP1" s="53"/>
      <c r="GBQ1" s="53"/>
      <c r="GBR1" s="53"/>
      <c r="GBS1" s="53"/>
      <c r="GBT1" s="53"/>
      <c r="GBU1" s="53"/>
      <c r="GBV1" s="53"/>
      <c r="GBW1" s="53"/>
      <c r="GBX1" s="53"/>
      <c r="GBY1" s="53"/>
      <c r="GBZ1" s="53"/>
      <c r="GCA1" s="53"/>
      <c r="GCB1" s="53"/>
      <c r="GCC1" s="53"/>
      <c r="GCD1" s="53"/>
      <c r="GCE1" s="53"/>
      <c r="GCF1" s="53"/>
      <c r="GCG1" s="53"/>
      <c r="GCH1" s="53"/>
      <c r="GCI1" s="53"/>
      <c r="GCJ1" s="53"/>
      <c r="GCK1" s="53"/>
      <c r="GCL1" s="53"/>
      <c r="GCM1" s="53"/>
      <c r="GCN1" s="53"/>
      <c r="GCO1" s="53"/>
      <c r="GCP1" s="53"/>
      <c r="GCQ1" s="53"/>
      <c r="GCR1" s="53"/>
      <c r="GCS1" s="53"/>
      <c r="GCT1" s="53"/>
      <c r="GCU1" s="53"/>
      <c r="GCV1" s="53"/>
      <c r="GCW1" s="53"/>
      <c r="GCX1" s="53"/>
      <c r="GCY1" s="53"/>
      <c r="GCZ1" s="53"/>
      <c r="GDA1" s="53"/>
      <c r="GDB1" s="53"/>
      <c r="GDC1" s="53"/>
      <c r="GDD1" s="53"/>
      <c r="GDE1" s="53"/>
      <c r="GDF1" s="53"/>
      <c r="GDG1" s="53"/>
      <c r="GDH1" s="53"/>
      <c r="GDI1" s="53"/>
      <c r="GDJ1" s="53"/>
      <c r="GDK1" s="53"/>
      <c r="GDL1" s="53"/>
      <c r="GDM1" s="53"/>
      <c r="GDN1" s="53"/>
      <c r="GDO1" s="53"/>
      <c r="GDP1" s="53"/>
      <c r="GDQ1" s="53"/>
      <c r="GDR1" s="53"/>
      <c r="GDS1" s="53"/>
      <c r="GDT1" s="53"/>
      <c r="GDU1" s="53"/>
      <c r="GDV1" s="53"/>
      <c r="GDW1" s="53"/>
      <c r="GDX1" s="53"/>
      <c r="GDY1" s="53"/>
      <c r="GDZ1" s="53"/>
      <c r="GEA1" s="53"/>
      <c r="GEB1" s="53"/>
      <c r="GEC1" s="53"/>
      <c r="GED1" s="53"/>
      <c r="GEE1" s="53"/>
      <c r="GEF1" s="53"/>
      <c r="GEG1" s="53"/>
      <c r="GEH1" s="53"/>
      <c r="GEI1" s="53"/>
      <c r="GEJ1" s="53"/>
      <c r="GEK1" s="53"/>
      <c r="GEL1" s="53"/>
      <c r="GEM1" s="53"/>
      <c r="GEN1" s="53"/>
      <c r="GEO1" s="53"/>
      <c r="GEP1" s="53"/>
      <c r="GEQ1" s="53"/>
      <c r="GER1" s="53"/>
      <c r="GES1" s="53"/>
      <c r="GET1" s="53"/>
      <c r="GEU1" s="53"/>
      <c r="GEV1" s="53"/>
      <c r="GEW1" s="53"/>
      <c r="GEX1" s="53"/>
      <c r="GEY1" s="53"/>
      <c r="GEZ1" s="53"/>
      <c r="GFA1" s="53"/>
      <c r="GFB1" s="53"/>
      <c r="GFC1" s="53"/>
      <c r="GFD1" s="53"/>
      <c r="GFE1" s="53"/>
      <c r="GFF1" s="53"/>
      <c r="GFG1" s="53"/>
      <c r="GFH1" s="53"/>
      <c r="GFI1" s="53"/>
      <c r="GFJ1" s="53"/>
      <c r="GFK1" s="53"/>
      <c r="GFL1" s="53"/>
      <c r="GFM1" s="53"/>
      <c r="GFN1" s="53"/>
      <c r="GFO1" s="53"/>
      <c r="GFP1" s="53"/>
      <c r="GFQ1" s="53"/>
      <c r="GFR1" s="53"/>
      <c r="GFS1" s="53"/>
      <c r="GFT1" s="53"/>
      <c r="GFU1" s="53"/>
      <c r="GFV1" s="53"/>
      <c r="GFW1" s="53"/>
      <c r="GFX1" s="53"/>
      <c r="GFY1" s="53"/>
      <c r="GFZ1" s="53"/>
      <c r="GGA1" s="53"/>
      <c r="GGB1" s="53"/>
      <c r="GGC1" s="53"/>
      <c r="GGD1" s="53"/>
      <c r="GGE1" s="53"/>
      <c r="GGF1" s="53"/>
      <c r="GGG1" s="53"/>
      <c r="GGH1" s="53"/>
      <c r="GGI1" s="53"/>
      <c r="GGJ1" s="53"/>
      <c r="GGK1" s="53"/>
      <c r="GGL1" s="53"/>
      <c r="GGM1" s="53"/>
      <c r="GGN1" s="53"/>
      <c r="GGO1" s="53"/>
      <c r="GGP1" s="53"/>
      <c r="GGQ1" s="53"/>
      <c r="GGR1" s="53"/>
      <c r="GGS1" s="53"/>
      <c r="GGT1" s="53"/>
      <c r="GGU1" s="53"/>
      <c r="GGV1" s="53"/>
      <c r="GGW1" s="53"/>
      <c r="GGX1" s="53"/>
      <c r="GGY1" s="53"/>
      <c r="GGZ1" s="53"/>
      <c r="GHA1" s="53"/>
      <c r="GHB1" s="53"/>
      <c r="GHC1" s="53"/>
      <c r="GHD1" s="53"/>
      <c r="GHE1" s="53"/>
      <c r="GHF1" s="53"/>
      <c r="GHG1" s="53"/>
      <c r="GHH1" s="53"/>
      <c r="GHI1" s="53"/>
      <c r="GHJ1" s="53"/>
      <c r="GHK1" s="53"/>
      <c r="GHL1" s="53"/>
      <c r="GHM1" s="53"/>
      <c r="GHN1" s="53"/>
      <c r="GHO1" s="53"/>
      <c r="GHP1" s="53"/>
      <c r="GHQ1" s="53"/>
      <c r="GHR1" s="53"/>
      <c r="GHS1" s="53"/>
      <c r="GHT1" s="53"/>
      <c r="GHU1" s="53"/>
      <c r="GHV1" s="53"/>
      <c r="GHW1" s="53"/>
      <c r="GHX1" s="53"/>
      <c r="GHY1" s="53"/>
      <c r="GHZ1" s="53"/>
      <c r="GIA1" s="53"/>
      <c r="GIB1" s="53"/>
      <c r="GIC1" s="53"/>
      <c r="GID1" s="53"/>
      <c r="GIE1" s="53"/>
      <c r="GIF1" s="53"/>
      <c r="GIG1" s="53"/>
      <c r="GIH1" s="53"/>
      <c r="GII1" s="53"/>
      <c r="GIJ1" s="53"/>
      <c r="GIK1" s="53"/>
      <c r="GIL1" s="53"/>
      <c r="GIM1" s="53"/>
      <c r="GIN1" s="53"/>
      <c r="GIO1" s="53"/>
      <c r="GIP1" s="53"/>
      <c r="GIQ1" s="53"/>
      <c r="GIR1" s="53"/>
      <c r="GIS1" s="53"/>
      <c r="GIT1" s="53"/>
      <c r="GIU1" s="53"/>
      <c r="GIV1" s="53"/>
      <c r="GIW1" s="53"/>
      <c r="GIX1" s="53"/>
      <c r="GIY1" s="53"/>
      <c r="GIZ1" s="53"/>
      <c r="GJA1" s="53"/>
      <c r="GJB1" s="53"/>
      <c r="GJC1" s="53"/>
      <c r="GJD1" s="53"/>
      <c r="GJE1" s="53"/>
      <c r="GJF1" s="53"/>
      <c r="GJG1" s="53"/>
      <c r="GJH1" s="53"/>
      <c r="GJI1" s="53"/>
      <c r="GJJ1" s="53"/>
      <c r="GJK1" s="53"/>
      <c r="GJL1" s="53"/>
      <c r="GJM1" s="53"/>
      <c r="GJN1" s="53"/>
      <c r="GJO1" s="53"/>
      <c r="GJP1" s="53"/>
      <c r="GJQ1" s="53"/>
      <c r="GJR1" s="53"/>
      <c r="GJS1" s="53"/>
      <c r="GJT1" s="53"/>
      <c r="GJU1" s="53"/>
      <c r="GJV1" s="53"/>
      <c r="GJW1" s="53"/>
      <c r="GJX1" s="53"/>
      <c r="GJY1" s="53"/>
      <c r="GJZ1" s="53"/>
      <c r="GKA1" s="53"/>
      <c r="GKB1" s="53"/>
      <c r="GKC1" s="53"/>
      <c r="GKD1" s="53"/>
      <c r="GKE1" s="53"/>
      <c r="GKF1" s="53"/>
      <c r="GKG1" s="53"/>
      <c r="GKH1" s="53"/>
      <c r="GKI1" s="53"/>
      <c r="GKJ1" s="53"/>
      <c r="GKK1" s="53"/>
      <c r="GKL1" s="53"/>
      <c r="GKM1" s="53"/>
      <c r="GKN1" s="53"/>
      <c r="GKO1" s="53"/>
      <c r="GKP1" s="53"/>
      <c r="GKQ1" s="53"/>
      <c r="GKR1" s="53"/>
      <c r="GKS1" s="53"/>
      <c r="GKT1" s="53"/>
      <c r="GKU1" s="53"/>
      <c r="GKV1" s="53"/>
      <c r="GKW1" s="53"/>
      <c r="GKX1" s="53"/>
      <c r="GKY1" s="53"/>
      <c r="GKZ1" s="53"/>
      <c r="GLA1" s="53"/>
      <c r="GLB1" s="53"/>
      <c r="GLC1" s="53"/>
      <c r="GLD1" s="53"/>
      <c r="GLE1" s="53"/>
      <c r="GLF1" s="53"/>
      <c r="GLG1" s="53"/>
      <c r="GLH1" s="53"/>
      <c r="GLI1" s="53"/>
      <c r="GLJ1" s="53"/>
      <c r="GLK1" s="53"/>
      <c r="GLL1" s="53"/>
      <c r="GLM1" s="53"/>
      <c r="GLN1" s="53"/>
      <c r="GLO1" s="53"/>
      <c r="GLP1" s="53"/>
      <c r="GLQ1" s="53"/>
      <c r="GLR1" s="53"/>
      <c r="GLS1" s="53"/>
      <c r="GLT1" s="53"/>
      <c r="GLU1" s="53"/>
      <c r="GLV1" s="53"/>
      <c r="GLW1" s="53"/>
      <c r="GLX1" s="53"/>
      <c r="GLY1" s="53"/>
      <c r="GLZ1" s="53"/>
      <c r="GMA1" s="53"/>
      <c r="GMB1" s="53"/>
      <c r="GMC1" s="53"/>
      <c r="GMD1" s="53"/>
      <c r="GME1" s="53"/>
      <c r="GMF1" s="53"/>
      <c r="GMG1" s="53"/>
      <c r="GMH1" s="53"/>
      <c r="GMI1" s="53"/>
      <c r="GMJ1" s="53"/>
      <c r="GMK1" s="53"/>
      <c r="GML1" s="53"/>
      <c r="GMM1" s="53"/>
      <c r="GMN1" s="53"/>
      <c r="GMO1" s="53"/>
      <c r="GMP1" s="53"/>
      <c r="GMQ1" s="53"/>
      <c r="GMR1" s="53"/>
      <c r="GMS1" s="53"/>
      <c r="GMT1" s="53"/>
      <c r="GMU1" s="53"/>
      <c r="GMV1" s="53"/>
      <c r="GMW1" s="53"/>
      <c r="GMX1" s="53"/>
      <c r="GMY1" s="53"/>
      <c r="GMZ1" s="53"/>
      <c r="GNA1" s="53"/>
      <c r="GNB1" s="53"/>
      <c r="GNC1" s="53"/>
      <c r="GND1" s="53"/>
      <c r="GNE1" s="53"/>
      <c r="GNF1" s="53"/>
      <c r="GNG1" s="53"/>
      <c r="GNH1" s="53"/>
      <c r="GNI1" s="53"/>
      <c r="GNJ1" s="53"/>
      <c r="GNK1" s="53"/>
      <c r="GNL1" s="53"/>
      <c r="GNM1" s="53"/>
      <c r="GNN1" s="53"/>
      <c r="GNO1" s="53"/>
      <c r="GNP1" s="53"/>
      <c r="GNQ1" s="53"/>
      <c r="GNR1" s="53"/>
      <c r="GNS1" s="53"/>
      <c r="GNT1" s="53"/>
      <c r="GNU1" s="53"/>
      <c r="GNV1" s="53"/>
      <c r="GNW1" s="53"/>
      <c r="GNX1" s="53"/>
      <c r="GNY1" s="53"/>
      <c r="GNZ1" s="53"/>
      <c r="GOA1" s="53"/>
      <c r="GOB1" s="53"/>
      <c r="GOC1" s="53"/>
      <c r="GOD1" s="53"/>
      <c r="GOE1" s="53"/>
      <c r="GOF1" s="53"/>
      <c r="GOG1" s="53"/>
      <c r="GOH1" s="53"/>
      <c r="GOI1" s="53"/>
      <c r="GOJ1" s="53"/>
      <c r="GOK1" s="53"/>
      <c r="GOL1" s="53"/>
      <c r="GOM1" s="53"/>
      <c r="GON1" s="53"/>
      <c r="GOO1" s="53"/>
      <c r="GOP1" s="53"/>
      <c r="GOQ1" s="53"/>
      <c r="GOR1" s="53"/>
      <c r="GOS1" s="53"/>
      <c r="GOT1" s="53"/>
      <c r="GOU1" s="53"/>
      <c r="GOV1" s="53"/>
      <c r="GOW1" s="53"/>
      <c r="GOX1" s="53"/>
      <c r="GOY1" s="53"/>
      <c r="GOZ1" s="53"/>
      <c r="GPA1" s="53"/>
      <c r="GPB1" s="53"/>
      <c r="GPC1" s="53"/>
      <c r="GPD1" s="53"/>
      <c r="GPE1" s="53"/>
      <c r="GPF1" s="53"/>
      <c r="GPG1" s="53"/>
      <c r="GPH1" s="53"/>
      <c r="GPI1" s="53"/>
      <c r="GPJ1" s="53"/>
      <c r="GPK1" s="53"/>
      <c r="GPL1" s="53"/>
      <c r="GPM1" s="53"/>
      <c r="GPN1" s="53"/>
      <c r="GPO1" s="53"/>
      <c r="GPP1" s="53"/>
      <c r="GPQ1" s="53"/>
      <c r="GPR1" s="53"/>
      <c r="GPS1" s="53"/>
      <c r="GPT1" s="53"/>
      <c r="GPU1" s="53"/>
      <c r="GPV1" s="53"/>
      <c r="GPW1" s="53"/>
      <c r="GPX1" s="53"/>
      <c r="GPY1" s="53"/>
      <c r="GPZ1" s="53"/>
      <c r="GQA1" s="53"/>
      <c r="GQB1" s="53"/>
      <c r="GQC1" s="53"/>
      <c r="GQD1" s="53"/>
      <c r="GQE1" s="53"/>
      <c r="GQF1" s="53"/>
      <c r="GQG1" s="53"/>
      <c r="GQH1" s="53"/>
      <c r="GQI1" s="53"/>
      <c r="GQJ1" s="53"/>
      <c r="GQK1" s="53"/>
      <c r="GQL1" s="53"/>
      <c r="GQM1" s="53"/>
      <c r="GQN1" s="53"/>
      <c r="GQO1" s="53"/>
      <c r="GQP1" s="53"/>
      <c r="GQQ1" s="53"/>
      <c r="GQR1" s="53"/>
      <c r="GQS1" s="53"/>
      <c r="GQT1" s="53"/>
      <c r="GQU1" s="53"/>
      <c r="GQV1" s="53"/>
      <c r="GQW1" s="53"/>
      <c r="GQX1" s="53"/>
      <c r="GQY1" s="53"/>
      <c r="GQZ1" s="53"/>
      <c r="GRA1" s="53"/>
      <c r="GRB1" s="53"/>
      <c r="GRC1" s="53"/>
      <c r="GRD1" s="53"/>
      <c r="GRE1" s="53"/>
      <c r="GRF1" s="53"/>
      <c r="GRG1" s="53"/>
      <c r="GRH1" s="53"/>
      <c r="GRI1" s="53"/>
      <c r="GRJ1" s="53"/>
      <c r="GRK1" s="53"/>
      <c r="GRL1" s="53"/>
      <c r="GRM1" s="53"/>
      <c r="GRN1" s="53"/>
      <c r="GRO1" s="53"/>
      <c r="GRP1" s="53"/>
      <c r="GRQ1" s="53"/>
      <c r="GRR1" s="53"/>
      <c r="GRS1" s="53"/>
      <c r="GRT1" s="53"/>
      <c r="GRU1" s="53"/>
      <c r="GRV1" s="53"/>
      <c r="GRW1" s="53"/>
      <c r="GRX1" s="53"/>
      <c r="GRY1" s="53"/>
      <c r="GRZ1" s="53"/>
      <c r="GSA1" s="53"/>
      <c r="GSB1" s="53"/>
      <c r="GSC1" s="53"/>
      <c r="GSD1" s="53"/>
      <c r="GSE1" s="53"/>
      <c r="GSF1" s="53"/>
      <c r="GSG1" s="53"/>
      <c r="GSH1" s="53"/>
      <c r="GSI1" s="53"/>
      <c r="GSJ1" s="53"/>
      <c r="GSK1" s="53"/>
      <c r="GSL1" s="53"/>
      <c r="GSM1" s="53"/>
      <c r="GSN1" s="53"/>
      <c r="GSO1" s="53"/>
      <c r="GSP1" s="53"/>
      <c r="GSQ1" s="53"/>
      <c r="GSR1" s="53"/>
      <c r="GSS1" s="53"/>
      <c r="GST1" s="53"/>
      <c r="GSU1" s="53"/>
      <c r="GSV1" s="53"/>
      <c r="GSW1" s="53"/>
      <c r="GSX1" s="53"/>
      <c r="GSY1" s="53"/>
      <c r="GSZ1" s="53"/>
      <c r="GTA1" s="53"/>
      <c r="GTB1" s="53"/>
      <c r="GTC1" s="53"/>
      <c r="GTD1" s="53"/>
      <c r="GTE1" s="53"/>
      <c r="GTF1" s="53"/>
      <c r="GTG1" s="53"/>
      <c r="GTH1" s="53"/>
      <c r="GTI1" s="53"/>
      <c r="GTJ1" s="53"/>
      <c r="GTK1" s="53"/>
      <c r="GTL1" s="53"/>
      <c r="GTM1" s="53"/>
      <c r="GTN1" s="53"/>
      <c r="GTO1" s="53"/>
      <c r="GTP1" s="53"/>
      <c r="GTQ1" s="53"/>
      <c r="GTR1" s="53"/>
      <c r="GTS1" s="53"/>
      <c r="GTT1" s="53"/>
      <c r="GTU1" s="53"/>
      <c r="GTV1" s="53"/>
      <c r="GTW1" s="53"/>
      <c r="GTX1" s="53"/>
      <c r="GTY1" s="53"/>
      <c r="GTZ1" s="53"/>
      <c r="GUA1" s="53"/>
      <c r="GUB1" s="53"/>
      <c r="GUC1" s="53"/>
      <c r="GUD1" s="53"/>
      <c r="GUE1" s="53"/>
      <c r="GUF1" s="53"/>
      <c r="GUG1" s="53"/>
      <c r="GUH1" s="53"/>
      <c r="GUI1" s="53"/>
      <c r="GUJ1" s="53"/>
      <c r="GUK1" s="53"/>
      <c r="GUL1" s="53"/>
      <c r="GUM1" s="53"/>
      <c r="GUN1" s="53"/>
      <c r="GUO1" s="53"/>
      <c r="GUP1" s="53"/>
      <c r="GUQ1" s="53"/>
      <c r="GUR1" s="53"/>
      <c r="GUS1" s="53"/>
      <c r="GUT1" s="53"/>
      <c r="GUU1" s="53"/>
      <c r="GUV1" s="53"/>
      <c r="GUW1" s="53"/>
      <c r="GUX1" s="53"/>
      <c r="GUY1" s="53"/>
      <c r="GUZ1" s="53"/>
      <c r="GVA1" s="53"/>
      <c r="GVB1" s="53"/>
      <c r="GVC1" s="53"/>
      <c r="GVD1" s="53"/>
      <c r="GVE1" s="53"/>
      <c r="GVF1" s="53"/>
      <c r="GVG1" s="53"/>
      <c r="GVH1" s="53"/>
      <c r="GVI1" s="53"/>
      <c r="GVJ1" s="53"/>
      <c r="GVK1" s="53"/>
      <c r="GVL1" s="53"/>
      <c r="GVM1" s="53"/>
      <c r="GVN1" s="53"/>
      <c r="GVO1" s="53"/>
      <c r="GVP1" s="53"/>
      <c r="GVQ1" s="53"/>
      <c r="GVR1" s="53"/>
      <c r="GVS1" s="53"/>
      <c r="GVT1" s="53"/>
      <c r="GVU1" s="53"/>
      <c r="GVV1" s="53"/>
      <c r="GVW1" s="53"/>
      <c r="GVX1" s="53"/>
      <c r="GVY1" s="53"/>
      <c r="GVZ1" s="53"/>
      <c r="GWA1" s="53"/>
      <c r="GWB1" s="53"/>
      <c r="GWC1" s="53"/>
      <c r="GWD1" s="53"/>
      <c r="GWE1" s="53"/>
      <c r="GWF1" s="53"/>
      <c r="GWG1" s="53"/>
      <c r="GWH1" s="53"/>
      <c r="GWI1" s="53"/>
      <c r="GWJ1" s="53"/>
      <c r="GWK1" s="53"/>
      <c r="GWL1" s="53"/>
      <c r="GWM1" s="53"/>
      <c r="GWN1" s="53"/>
      <c r="GWO1" s="53"/>
      <c r="GWP1" s="53"/>
      <c r="GWQ1" s="53"/>
      <c r="GWR1" s="53"/>
      <c r="GWS1" s="53"/>
      <c r="GWT1" s="53"/>
      <c r="GWU1" s="53"/>
      <c r="GWV1" s="53"/>
      <c r="GWW1" s="53"/>
      <c r="GWX1" s="53"/>
      <c r="GWY1" s="53"/>
      <c r="GWZ1" s="53"/>
      <c r="GXA1" s="53"/>
      <c r="GXB1" s="53"/>
      <c r="GXC1" s="53"/>
      <c r="GXD1" s="53"/>
      <c r="GXE1" s="53"/>
      <c r="GXF1" s="53"/>
      <c r="GXG1" s="53"/>
      <c r="GXH1" s="53"/>
      <c r="GXI1" s="53"/>
      <c r="GXJ1" s="53"/>
      <c r="GXK1" s="53"/>
      <c r="GXL1" s="53"/>
      <c r="GXM1" s="53"/>
      <c r="GXN1" s="53"/>
      <c r="GXO1" s="53"/>
      <c r="GXP1" s="53"/>
      <c r="GXQ1" s="53"/>
      <c r="GXR1" s="53"/>
      <c r="GXS1" s="53"/>
      <c r="GXT1" s="53"/>
      <c r="GXU1" s="53"/>
      <c r="GXV1" s="53"/>
      <c r="GXW1" s="53"/>
      <c r="GXX1" s="53"/>
      <c r="GXY1" s="53"/>
      <c r="GXZ1" s="53"/>
      <c r="GYA1" s="53"/>
      <c r="GYB1" s="53"/>
      <c r="GYC1" s="53"/>
      <c r="GYD1" s="53"/>
      <c r="GYE1" s="53"/>
      <c r="GYF1" s="53"/>
      <c r="GYG1" s="53"/>
      <c r="GYH1" s="53"/>
      <c r="GYI1" s="53"/>
      <c r="GYJ1" s="53"/>
      <c r="GYK1" s="53"/>
      <c r="GYL1" s="53"/>
      <c r="GYM1" s="53"/>
      <c r="GYN1" s="53"/>
      <c r="GYO1" s="53"/>
      <c r="GYP1" s="53"/>
      <c r="GYQ1" s="53"/>
      <c r="GYR1" s="53"/>
      <c r="GYS1" s="53"/>
      <c r="GYT1" s="53"/>
      <c r="GYU1" s="53"/>
      <c r="GYV1" s="53"/>
      <c r="GYW1" s="53"/>
      <c r="GYX1" s="53"/>
      <c r="GYY1" s="53"/>
      <c r="GYZ1" s="53"/>
      <c r="GZA1" s="53"/>
      <c r="GZB1" s="53"/>
      <c r="GZC1" s="53"/>
      <c r="GZD1" s="53"/>
      <c r="GZE1" s="53"/>
      <c r="GZF1" s="53"/>
      <c r="GZG1" s="53"/>
      <c r="GZH1" s="53"/>
      <c r="GZI1" s="53"/>
      <c r="GZJ1" s="53"/>
      <c r="GZK1" s="53"/>
      <c r="GZL1" s="53"/>
      <c r="GZM1" s="53"/>
      <c r="GZN1" s="53"/>
      <c r="GZO1" s="53"/>
      <c r="GZP1" s="53"/>
      <c r="GZQ1" s="53"/>
      <c r="GZR1" s="53"/>
      <c r="GZS1" s="53"/>
      <c r="GZT1" s="53"/>
      <c r="GZU1" s="53"/>
      <c r="GZV1" s="53"/>
      <c r="GZW1" s="53"/>
      <c r="GZX1" s="53"/>
      <c r="GZY1" s="53"/>
      <c r="GZZ1" s="53"/>
      <c r="HAA1" s="53"/>
      <c r="HAB1" s="53"/>
      <c r="HAC1" s="53"/>
      <c r="HAD1" s="53"/>
      <c r="HAE1" s="53"/>
      <c r="HAF1" s="53"/>
      <c r="HAG1" s="53"/>
      <c r="HAH1" s="53"/>
      <c r="HAI1" s="53"/>
      <c r="HAJ1" s="53"/>
      <c r="HAK1" s="53"/>
      <c r="HAL1" s="53"/>
      <c r="HAM1" s="53"/>
      <c r="HAN1" s="53"/>
      <c r="HAO1" s="53"/>
      <c r="HAP1" s="53"/>
      <c r="HAQ1" s="53"/>
      <c r="HAR1" s="53"/>
      <c r="HAS1" s="53"/>
      <c r="HAT1" s="53"/>
      <c r="HAU1" s="53"/>
      <c r="HAV1" s="53"/>
      <c r="HAW1" s="53"/>
      <c r="HAX1" s="53"/>
      <c r="HAY1" s="53"/>
      <c r="HAZ1" s="53"/>
      <c r="HBA1" s="53"/>
      <c r="HBB1" s="53"/>
      <c r="HBC1" s="53"/>
      <c r="HBD1" s="53"/>
      <c r="HBE1" s="53"/>
      <c r="HBF1" s="53"/>
      <c r="HBG1" s="53"/>
      <c r="HBH1" s="53"/>
      <c r="HBI1" s="53"/>
      <c r="HBJ1" s="53"/>
      <c r="HBK1" s="53"/>
      <c r="HBL1" s="53"/>
      <c r="HBM1" s="53"/>
      <c r="HBN1" s="53"/>
      <c r="HBO1" s="53"/>
      <c r="HBP1" s="53"/>
      <c r="HBQ1" s="53"/>
      <c r="HBR1" s="53"/>
      <c r="HBS1" s="53"/>
      <c r="HBT1" s="53"/>
      <c r="HBU1" s="53"/>
      <c r="HBV1" s="53"/>
      <c r="HBW1" s="53"/>
      <c r="HBX1" s="53"/>
      <c r="HBY1" s="53"/>
      <c r="HBZ1" s="53"/>
      <c r="HCA1" s="53"/>
      <c r="HCB1" s="53"/>
      <c r="HCC1" s="53"/>
      <c r="HCD1" s="53"/>
      <c r="HCE1" s="53"/>
      <c r="HCF1" s="53"/>
      <c r="HCG1" s="53"/>
      <c r="HCH1" s="53"/>
      <c r="HCI1" s="53"/>
      <c r="HCJ1" s="53"/>
      <c r="HCK1" s="53"/>
      <c r="HCL1" s="53"/>
      <c r="HCM1" s="53"/>
      <c r="HCN1" s="53"/>
      <c r="HCO1" s="53"/>
      <c r="HCP1" s="53"/>
      <c r="HCQ1" s="53"/>
      <c r="HCR1" s="53"/>
      <c r="HCS1" s="53"/>
      <c r="HCT1" s="53"/>
      <c r="HCU1" s="53"/>
      <c r="HCV1" s="53"/>
      <c r="HCW1" s="53"/>
      <c r="HCX1" s="53"/>
      <c r="HCY1" s="53"/>
      <c r="HCZ1" s="53"/>
      <c r="HDA1" s="53"/>
      <c r="HDB1" s="53"/>
      <c r="HDC1" s="53"/>
      <c r="HDD1" s="53"/>
      <c r="HDE1" s="53"/>
      <c r="HDF1" s="53"/>
      <c r="HDG1" s="53"/>
      <c r="HDH1" s="53"/>
      <c r="HDI1" s="53"/>
      <c r="HDJ1" s="53"/>
      <c r="HDK1" s="53"/>
      <c r="HDL1" s="53"/>
      <c r="HDM1" s="53"/>
      <c r="HDN1" s="53"/>
      <c r="HDO1" s="53"/>
      <c r="HDP1" s="53"/>
      <c r="HDQ1" s="53"/>
      <c r="HDR1" s="53"/>
      <c r="HDS1" s="53"/>
      <c r="HDT1" s="53"/>
      <c r="HDU1" s="53"/>
      <c r="HDV1" s="53"/>
      <c r="HDW1" s="53"/>
      <c r="HDX1" s="53"/>
      <c r="HDY1" s="53"/>
      <c r="HDZ1" s="53"/>
      <c r="HEA1" s="53"/>
      <c r="HEB1" s="53"/>
      <c r="HEC1" s="53"/>
      <c r="HED1" s="53"/>
      <c r="HEE1" s="53"/>
      <c r="HEF1" s="53"/>
      <c r="HEG1" s="53"/>
      <c r="HEH1" s="53"/>
      <c r="HEI1" s="53"/>
      <c r="HEJ1" s="53"/>
      <c r="HEK1" s="53"/>
      <c r="HEL1" s="53"/>
      <c r="HEM1" s="53"/>
      <c r="HEN1" s="53"/>
      <c r="HEO1" s="53"/>
      <c r="HEP1" s="53"/>
      <c r="HEQ1" s="53"/>
      <c r="HER1" s="53"/>
      <c r="HES1" s="53"/>
      <c r="HET1" s="53"/>
      <c r="HEU1" s="53"/>
      <c r="HEV1" s="53"/>
      <c r="HEW1" s="53"/>
      <c r="HEX1" s="53"/>
      <c r="HEY1" s="53"/>
      <c r="HEZ1" s="53"/>
      <c r="HFA1" s="53"/>
      <c r="HFB1" s="53"/>
      <c r="HFC1" s="53"/>
      <c r="HFD1" s="53"/>
      <c r="HFE1" s="53"/>
      <c r="HFF1" s="53"/>
      <c r="HFG1" s="53"/>
      <c r="HFH1" s="53"/>
      <c r="HFI1" s="53"/>
      <c r="HFJ1" s="53"/>
      <c r="HFK1" s="53"/>
      <c r="HFL1" s="53"/>
      <c r="HFM1" s="53"/>
      <c r="HFN1" s="53"/>
      <c r="HFO1" s="53"/>
      <c r="HFP1" s="53"/>
      <c r="HFQ1" s="53"/>
      <c r="HFR1" s="53"/>
      <c r="HFS1" s="53"/>
      <c r="HFT1" s="53"/>
      <c r="HFU1" s="53"/>
      <c r="HFV1" s="53"/>
      <c r="HFW1" s="53"/>
      <c r="HFX1" s="53"/>
      <c r="HFY1" s="53"/>
      <c r="HFZ1" s="53"/>
      <c r="HGA1" s="53"/>
      <c r="HGB1" s="53"/>
      <c r="HGC1" s="53"/>
      <c r="HGD1" s="53"/>
      <c r="HGE1" s="53"/>
      <c r="HGF1" s="53"/>
      <c r="HGG1" s="53"/>
      <c r="HGH1" s="53"/>
      <c r="HGI1" s="53"/>
      <c r="HGJ1" s="53"/>
      <c r="HGK1" s="53"/>
      <c r="HGL1" s="53"/>
      <c r="HGM1" s="53"/>
      <c r="HGN1" s="53"/>
      <c r="HGO1" s="53"/>
      <c r="HGP1" s="53"/>
      <c r="HGQ1" s="53"/>
      <c r="HGR1" s="53"/>
      <c r="HGS1" s="53"/>
      <c r="HGT1" s="53"/>
      <c r="HGU1" s="53"/>
      <c r="HGV1" s="53"/>
      <c r="HGW1" s="53"/>
      <c r="HGX1" s="53"/>
      <c r="HGY1" s="53"/>
      <c r="HGZ1" s="53"/>
      <c r="HHA1" s="53"/>
      <c r="HHB1" s="53"/>
      <c r="HHC1" s="53"/>
      <c r="HHD1" s="53"/>
      <c r="HHE1" s="53"/>
      <c r="HHF1" s="53"/>
      <c r="HHG1" s="53"/>
      <c r="HHH1" s="53"/>
      <c r="HHI1" s="53"/>
      <c r="HHJ1" s="53"/>
      <c r="HHK1" s="53"/>
      <c r="HHL1" s="53"/>
      <c r="HHM1" s="53"/>
      <c r="HHN1" s="53"/>
      <c r="HHO1" s="53"/>
      <c r="HHP1" s="53"/>
      <c r="HHQ1" s="53"/>
      <c r="HHR1" s="53"/>
      <c r="HHS1" s="53"/>
      <c r="HHT1" s="53"/>
      <c r="HHU1" s="53"/>
      <c r="HHV1" s="53"/>
      <c r="HHW1" s="53"/>
      <c r="HHX1" s="53"/>
      <c r="HHY1" s="53"/>
      <c r="HHZ1" s="53"/>
      <c r="HIA1" s="53"/>
      <c r="HIB1" s="53"/>
      <c r="HIC1" s="53"/>
      <c r="HID1" s="53"/>
      <c r="HIE1" s="53"/>
      <c r="HIF1" s="53"/>
      <c r="HIG1" s="53"/>
      <c r="HIH1" s="53"/>
      <c r="HII1" s="53"/>
      <c r="HIJ1" s="53"/>
      <c r="HIK1" s="53"/>
      <c r="HIL1" s="53"/>
      <c r="HIM1" s="53"/>
      <c r="HIN1" s="53"/>
      <c r="HIO1" s="53"/>
      <c r="HIP1" s="53"/>
      <c r="HIQ1" s="53"/>
      <c r="HIR1" s="53"/>
      <c r="HIS1" s="53"/>
      <c r="HIT1" s="53"/>
      <c r="HIU1" s="53"/>
      <c r="HIV1" s="53"/>
      <c r="HIW1" s="53"/>
      <c r="HIX1" s="53"/>
      <c r="HIY1" s="53"/>
      <c r="HIZ1" s="53"/>
      <c r="HJA1" s="53"/>
      <c r="HJB1" s="53"/>
      <c r="HJC1" s="53"/>
      <c r="HJD1" s="53"/>
      <c r="HJE1" s="53"/>
      <c r="HJF1" s="53"/>
      <c r="HJG1" s="53"/>
      <c r="HJH1" s="53"/>
      <c r="HJI1" s="53"/>
      <c r="HJJ1" s="53"/>
      <c r="HJK1" s="53"/>
      <c r="HJL1" s="53"/>
      <c r="HJM1" s="53"/>
      <c r="HJN1" s="53"/>
      <c r="HJO1" s="53"/>
      <c r="HJP1" s="53"/>
      <c r="HJQ1" s="53"/>
      <c r="HJR1" s="53"/>
      <c r="HJS1" s="53"/>
      <c r="HJT1" s="53"/>
      <c r="HJU1" s="53"/>
      <c r="HJV1" s="53"/>
      <c r="HJW1" s="53"/>
      <c r="HJX1" s="53"/>
      <c r="HJY1" s="53"/>
      <c r="HJZ1" s="53"/>
      <c r="HKA1" s="53"/>
      <c r="HKB1" s="53"/>
      <c r="HKC1" s="53"/>
      <c r="HKD1" s="53"/>
      <c r="HKE1" s="53"/>
      <c r="HKF1" s="53"/>
      <c r="HKG1" s="53"/>
      <c r="HKH1" s="53"/>
      <c r="HKI1" s="53"/>
      <c r="HKJ1" s="53"/>
      <c r="HKK1" s="53"/>
      <c r="HKL1" s="53"/>
      <c r="HKM1" s="53"/>
      <c r="HKN1" s="53"/>
      <c r="HKO1" s="53"/>
      <c r="HKP1" s="53"/>
      <c r="HKQ1" s="53"/>
      <c r="HKR1" s="53"/>
      <c r="HKS1" s="53"/>
      <c r="HKT1" s="53"/>
      <c r="HKU1" s="53"/>
      <c r="HKV1" s="53"/>
      <c r="HKW1" s="53"/>
      <c r="HKX1" s="53"/>
      <c r="HKY1" s="53"/>
      <c r="HKZ1" s="53"/>
      <c r="HLA1" s="53"/>
      <c r="HLB1" s="53"/>
      <c r="HLC1" s="53"/>
      <c r="HLD1" s="53"/>
      <c r="HLE1" s="53"/>
      <c r="HLF1" s="53"/>
      <c r="HLG1" s="53"/>
      <c r="HLH1" s="53"/>
      <c r="HLI1" s="53"/>
      <c r="HLJ1" s="53"/>
      <c r="HLK1" s="53"/>
      <c r="HLL1" s="53"/>
      <c r="HLM1" s="53"/>
      <c r="HLN1" s="53"/>
      <c r="HLO1" s="53"/>
      <c r="HLP1" s="53"/>
      <c r="HLQ1" s="53"/>
      <c r="HLR1" s="53"/>
      <c r="HLS1" s="53"/>
      <c r="HLT1" s="53"/>
      <c r="HLU1" s="53"/>
      <c r="HLV1" s="53"/>
      <c r="HLW1" s="53"/>
      <c r="HLX1" s="53"/>
      <c r="HLY1" s="53"/>
      <c r="HLZ1" s="53"/>
      <c r="HMA1" s="53"/>
      <c r="HMB1" s="53"/>
      <c r="HMC1" s="53"/>
      <c r="HMD1" s="53"/>
      <c r="HME1" s="53"/>
      <c r="HMF1" s="53"/>
      <c r="HMG1" s="53"/>
      <c r="HMH1" s="53"/>
      <c r="HMI1" s="53"/>
      <c r="HMJ1" s="53"/>
      <c r="HMK1" s="53"/>
      <c r="HML1" s="53"/>
      <c r="HMM1" s="53"/>
      <c r="HMN1" s="53"/>
      <c r="HMO1" s="53"/>
      <c r="HMP1" s="53"/>
      <c r="HMQ1" s="53"/>
      <c r="HMR1" s="53"/>
      <c r="HMS1" s="53"/>
      <c r="HMT1" s="53"/>
      <c r="HMU1" s="53"/>
      <c r="HMV1" s="53"/>
      <c r="HMW1" s="53"/>
      <c r="HMX1" s="53"/>
      <c r="HMY1" s="53"/>
      <c r="HMZ1" s="53"/>
      <c r="HNA1" s="53"/>
      <c r="HNB1" s="53"/>
      <c r="HNC1" s="53"/>
      <c r="HND1" s="53"/>
      <c r="HNE1" s="53"/>
      <c r="HNF1" s="53"/>
      <c r="HNG1" s="53"/>
      <c r="HNH1" s="53"/>
      <c r="HNI1" s="53"/>
      <c r="HNJ1" s="53"/>
      <c r="HNK1" s="53"/>
      <c r="HNL1" s="53"/>
      <c r="HNM1" s="53"/>
      <c r="HNN1" s="53"/>
      <c r="HNO1" s="53"/>
      <c r="HNP1" s="53"/>
      <c r="HNQ1" s="53"/>
      <c r="HNR1" s="53"/>
      <c r="HNS1" s="53"/>
      <c r="HNT1" s="53"/>
      <c r="HNU1" s="53"/>
      <c r="HNV1" s="53"/>
      <c r="HNW1" s="53"/>
      <c r="HNX1" s="53"/>
      <c r="HNY1" s="53"/>
      <c r="HNZ1" s="53"/>
      <c r="HOA1" s="53"/>
      <c r="HOB1" s="53"/>
      <c r="HOC1" s="53"/>
      <c r="HOD1" s="53"/>
      <c r="HOE1" s="53"/>
      <c r="HOF1" s="53"/>
      <c r="HOG1" s="53"/>
      <c r="HOH1" s="53"/>
      <c r="HOI1" s="53"/>
      <c r="HOJ1" s="53"/>
      <c r="HOK1" s="53"/>
      <c r="HOL1" s="53"/>
      <c r="HOM1" s="53"/>
      <c r="HON1" s="53"/>
      <c r="HOO1" s="53"/>
      <c r="HOP1" s="53"/>
      <c r="HOQ1" s="53"/>
      <c r="HOR1" s="53"/>
      <c r="HOS1" s="53"/>
      <c r="HOT1" s="53"/>
      <c r="HOU1" s="53"/>
      <c r="HOV1" s="53"/>
      <c r="HOW1" s="53"/>
      <c r="HOX1" s="53"/>
      <c r="HOY1" s="53"/>
      <c r="HOZ1" s="53"/>
      <c r="HPA1" s="53"/>
      <c r="HPB1" s="53"/>
      <c r="HPC1" s="53"/>
      <c r="HPD1" s="53"/>
      <c r="HPE1" s="53"/>
      <c r="HPF1" s="53"/>
      <c r="HPG1" s="53"/>
      <c r="HPH1" s="53"/>
      <c r="HPI1" s="53"/>
      <c r="HPJ1" s="53"/>
      <c r="HPK1" s="53"/>
      <c r="HPL1" s="53"/>
      <c r="HPM1" s="53"/>
      <c r="HPN1" s="53"/>
      <c r="HPO1" s="53"/>
      <c r="HPP1" s="53"/>
      <c r="HPQ1" s="53"/>
      <c r="HPR1" s="53"/>
      <c r="HPS1" s="53"/>
      <c r="HPT1" s="53"/>
      <c r="HPU1" s="53"/>
      <c r="HPV1" s="53"/>
      <c r="HPW1" s="53"/>
      <c r="HPX1" s="53"/>
      <c r="HPY1" s="53"/>
      <c r="HPZ1" s="53"/>
      <c r="HQA1" s="53"/>
      <c r="HQB1" s="53"/>
      <c r="HQC1" s="53"/>
      <c r="HQD1" s="53"/>
      <c r="HQE1" s="53"/>
      <c r="HQF1" s="53"/>
      <c r="HQG1" s="53"/>
      <c r="HQH1" s="53"/>
      <c r="HQI1" s="53"/>
      <c r="HQJ1" s="53"/>
      <c r="HQK1" s="53"/>
      <c r="HQL1" s="53"/>
      <c r="HQM1" s="53"/>
      <c r="HQN1" s="53"/>
      <c r="HQO1" s="53"/>
      <c r="HQP1" s="53"/>
      <c r="HQQ1" s="53"/>
      <c r="HQR1" s="53"/>
      <c r="HQS1" s="53"/>
      <c r="HQT1" s="53"/>
      <c r="HQU1" s="53"/>
      <c r="HQV1" s="53"/>
      <c r="HQW1" s="53"/>
      <c r="HQX1" s="53"/>
      <c r="HQY1" s="53"/>
      <c r="HQZ1" s="53"/>
      <c r="HRA1" s="53"/>
      <c r="HRB1" s="53"/>
      <c r="HRC1" s="53"/>
      <c r="HRD1" s="53"/>
      <c r="HRE1" s="53"/>
      <c r="HRF1" s="53"/>
      <c r="HRG1" s="53"/>
      <c r="HRH1" s="53"/>
      <c r="HRI1" s="53"/>
      <c r="HRJ1" s="53"/>
      <c r="HRK1" s="53"/>
      <c r="HRL1" s="53"/>
      <c r="HRM1" s="53"/>
      <c r="HRN1" s="53"/>
      <c r="HRO1" s="53"/>
      <c r="HRP1" s="53"/>
      <c r="HRQ1" s="53"/>
      <c r="HRR1" s="53"/>
      <c r="HRS1" s="53"/>
      <c r="HRT1" s="53"/>
      <c r="HRU1" s="53"/>
      <c r="HRV1" s="53"/>
      <c r="HRW1" s="53"/>
      <c r="HRX1" s="53"/>
      <c r="HRY1" s="53"/>
      <c r="HRZ1" s="53"/>
      <c r="HSA1" s="53"/>
      <c r="HSB1" s="53"/>
      <c r="HSC1" s="53"/>
      <c r="HSD1" s="53"/>
      <c r="HSE1" s="53"/>
      <c r="HSF1" s="53"/>
      <c r="HSG1" s="53"/>
      <c r="HSH1" s="53"/>
      <c r="HSI1" s="53"/>
      <c r="HSJ1" s="53"/>
      <c r="HSK1" s="53"/>
      <c r="HSL1" s="53"/>
      <c r="HSM1" s="53"/>
      <c r="HSN1" s="53"/>
      <c r="HSO1" s="53"/>
      <c r="HSP1" s="53"/>
      <c r="HSQ1" s="53"/>
      <c r="HSR1" s="53"/>
      <c r="HSS1" s="53"/>
      <c r="HST1" s="53"/>
      <c r="HSU1" s="53"/>
      <c r="HSV1" s="53"/>
      <c r="HSW1" s="53"/>
      <c r="HSX1" s="53"/>
      <c r="HSY1" s="53"/>
      <c r="HSZ1" s="53"/>
      <c r="HTA1" s="53"/>
      <c r="HTB1" s="53"/>
      <c r="HTC1" s="53"/>
      <c r="HTD1" s="53"/>
      <c r="HTE1" s="53"/>
      <c r="HTF1" s="53"/>
      <c r="HTG1" s="53"/>
      <c r="HTH1" s="53"/>
      <c r="HTI1" s="53"/>
      <c r="HTJ1" s="53"/>
      <c r="HTK1" s="53"/>
      <c r="HTL1" s="53"/>
      <c r="HTM1" s="53"/>
      <c r="HTN1" s="53"/>
      <c r="HTO1" s="53"/>
      <c r="HTP1" s="53"/>
      <c r="HTQ1" s="53"/>
      <c r="HTR1" s="53"/>
      <c r="HTS1" s="53"/>
      <c r="HTT1" s="53"/>
      <c r="HTU1" s="53"/>
      <c r="HTV1" s="53"/>
      <c r="HTW1" s="53"/>
      <c r="HTX1" s="53"/>
      <c r="HTY1" s="53"/>
      <c r="HTZ1" s="53"/>
      <c r="HUA1" s="53"/>
      <c r="HUB1" s="53"/>
      <c r="HUC1" s="53"/>
      <c r="HUD1" s="53"/>
      <c r="HUE1" s="53"/>
      <c r="HUF1" s="53"/>
      <c r="HUG1" s="53"/>
      <c r="HUH1" s="53"/>
      <c r="HUI1" s="53"/>
      <c r="HUJ1" s="53"/>
      <c r="HUK1" s="53"/>
      <c r="HUL1" s="53"/>
      <c r="HUM1" s="53"/>
      <c r="HUN1" s="53"/>
      <c r="HUO1" s="53"/>
      <c r="HUP1" s="53"/>
      <c r="HUQ1" s="53"/>
      <c r="HUR1" s="53"/>
      <c r="HUS1" s="53"/>
      <c r="HUT1" s="53"/>
      <c r="HUU1" s="53"/>
      <c r="HUV1" s="53"/>
      <c r="HUW1" s="53"/>
      <c r="HUX1" s="53"/>
      <c r="HUY1" s="53"/>
      <c r="HUZ1" s="53"/>
      <c r="HVA1" s="53"/>
      <c r="HVB1" s="53"/>
      <c r="HVC1" s="53"/>
      <c r="HVD1" s="53"/>
      <c r="HVE1" s="53"/>
      <c r="HVF1" s="53"/>
      <c r="HVG1" s="53"/>
      <c r="HVH1" s="53"/>
      <c r="HVI1" s="53"/>
      <c r="HVJ1" s="53"/>
      <c r="HVK1" s="53"/>
      <c r="HVL1" s="53"/>
      <c r="HVM1" s="53"/>
      <c r="HVN1" s="53"/>
      <c r="HVO1" s="53"/>
      <c r="HVP1" s="53"/>
      <c r="HVQ1" s="53"/>
      <c r="HVR1" s="53"/>
      <c r="HVS1" s="53"/>
      <c r="HVT1" s="53"/>
      <c r="HVU1" s="53"/>
      <c r="HVV1" s="53"/>
      <c r="HVW1" s="53"/>
      <c r="HVX1" s="53"/>
      <c r="HVY1" s="53"/>
      <c r="HVZ1" s="53"/>
      <c r="HWA1" s="53"/>
      <c r="HWB1" s="53"/>
      <c r="HWC1" s="53"/>
      <c r="HWD1" s="53"/>
      <c r="HWE1" s="53"/>
      <c r="HWF1" s="53"/>
      <c r="HWG1" s="53"/>
      <c r="HWH1" s="53"/>
      <c r="HWI1" s="53"/>
      <c r="HWJ1" s="53"/>
      <c r="HWK1" s="53"/>
      <c r="HWL1" s="53"/>
      <c r="HWM1" s="53"/>
      <c r="HWN1" s="53"/>
      <c r="HWO1" s="53"/>
      <c r="HWP1" s="53"/>
      <c r="HWQ1" s="53"/>
      <c r="HWR1" s="53"/>
      <c r="HWS1" s="53"/>
      <c r="HWT1" s="53"/>
      <c r="HWU1" s="53"/>
      <c r="HWV1" s="53"/>
      <c r="HWW1" s="53"/>
      <c r="HWX1" s="53"/>
      <c r="HWY1" s="53"/>
      <c r="HWZ1" s="53"/>
      <c r="HXA1" s="53"/>
      <c r="HXB1" s="53"/>
      <c r="HXC1" s="53"/>
      <c r="HXD1" s="53"/>
      <c r="HXE1" s="53"/>
      <c r="HXF1" s="53"/>
      <c r="HXG1" s="53"/>
      <c r="HXH1" s="53"/>
      <c r="HXI1" s="53"/>
      <c r="HXJ1" s="53"/>
      <c r="HXK1" s="53"/>
      <c r="HXL1" s="53"/>
      <c r="HXM1" s="53"/>
      <c r="HXN1" s="53"/>
      <c r="HXO1" s="53"/>
      <c r="HXP1" s="53"/>
      <c r="HXQ1" s="53"/>
      <c r="HXR1" s="53"/>
      <c r="HXS1" s="53"/>
      <c r="HXT1" s="53"/>
      <c r="HXU1" s="53"/>
      <c r="HXV1" s="53"/>
      <c r="HXW1" s="53"/>
      <c r="HXX1" s="53"/>
      <c r="HXY1" s="53"/>
      <c r="HXZ1" s="53"/>
      <c r="HYA1" s="53"/>
      <c r="HYB1" s="53"/>
      <c r="HYC1" s="53"/>
      <c r="HYD1" s="53"/>
      <c r="HYE1" s="53"/>
      <c r="HYF1" s="53"/>
      <c r="HYG1" s="53"/>
      <c r="HYH1" s="53"/>
      <c r="HYI1" s="53"/>
      <c r="HYJ1" s="53"/>
      <c r="HYK1" s="53"/>
      <c r="HYL1" s="53"/>
      <c r="HYM1" s="53"/>
      <c r="HYN1" s="53"/>
      <c r="HYO1" s="53"/>
      <c r="HYP1" s="53"/>
      <c r="HYQ1" s="53"/>
      <c r="HYR1" s="53"/>
      <c r="HYS1" s="53"/>
      <c r="HYT1" s="53"/>
      <c r="HYU1" s="53"/>
      <c r="HYV1" s="53"/>
      <c r="HYW1" s="53"/>
      <c r="HYX1" s="53"/>
      <c r="HYY1" s="53"/>
      <c r="HYZ1" s="53"/>
      <c r="HZA1" s="53"/>
      <c r="HZB1" s="53"/>
      <c r="HZC1" s="53"/>
      <c r="HZD1" s="53"/>
      <c r="HZE1" s="53"/>
      <c r="HZF1" s="53"/>
      <c r="HZG1" s="53"/>
      <c r="HZH1" s="53"/>
      <c r="HZI1" s="53"/>
      <c r="HZJ1" s="53"/>
      <c r="HZK1" s="53"/>
      <c r="HZL1" s="53"/>
      <c r="HZM1" s="53"/>
      <c r="HZN1" s="53"/>
      <c r="HZO1" s="53"/>
      <c r="HZP1" s="53"/>
      <c r="HZQ1" s="53"/>
      <c r="HZR1" s="53"/>
      <c r="HZS1" s="53"/>
      <c r="HZT1" s="53"/>
      <c r="HZU1" s="53"/>
      <c r="HZV1" s="53"/>
      <c r="HZW1" s="53"/>
      <c r="HZX1" s="53"/>
      <c r="HZY1" s="53"/>
      <c r="HZZ1" s="53"/>
      <c r="IAA1" s="53"/>
      <c r="IAB1" s="53"/>
      <c r="IAC1" s="53"/>
      <c r="IAD1" s="53"/>
      <c r="IAE1" s="53"/>
      <c r="IAF1" s="53"/>
      <c r="IAG1" s="53"/>
      <c r="IAH1" s="53"/>
      <c r="IAI1" s="53"/>
      <c r="IAJ1" s="53"/>
      <c r="IAK1" s="53"/>
      <c r="IAL1" s="53"/>
      <c r="IAM1" s="53"/>
      <c r="IAN1" s="53"/>
      <c r="IAO1" s="53"/>
      <c r="IAP1" s="53"/>
      <c r="IAQ1" s="53"/>
      <c r="IAR1" s="53"/>
      <c r="IAS1" s="53"/>
      <c r="IAT1" s="53"/>
      <c r="IAU1" s="53"/>
      <c r="IAV1" s="53"/>
      <c r="IAW1" s="53"/>
      <c r="IAX1" s="53"/>
      <c r="IAY1" s="53"/>
      <c r="IAZ1" s="53"/>
      <c r="IBA1" s="53"/>
      <c r="IBB1" s="53"/>
      <c r="IBC1" s="53"/>
      <c r="IBD1" s="53"/>
      <c r="IBE1" s="53"/>
      <c r="IBF1" s="53"/>
      <c r="IBG1" s="53"/>
      <c r="IBH1" s="53"/>
      <c r="IBI1" s="53"/>
      <c r="IBJ1" s="53"/>
      <c r="IBK1" s="53"/>
      <c r="IBL1" s="53"/>
      <c r="IBM1" s="53"/>
      <c r="IBN1" s="53"/>
      <c r="IBO1" s="53"/>
      <c r="IBP1" s="53"/>
      <c r="IBQ1" s="53"/>
      <c r="IBR1" s="53"/>
      <c r="IBS1" s="53"/>
      <c r="IBT1" s="53"/>
      <c r="IBU1" s="53"/>
      <c r="IBV1" s="53"/>
      <c r="IBW1" s="53"/>
      <c r="IBX1" s="53"/>
      <c r="IBY1" s="53"/>
      <c r="IBZ1" s="53"/>
      <c r="ICA1" s="53"/>
      <c r="ICB1" s="53"/>
      <c r="ICC1" s="53"/>
      <c r="ICD1" s="53"/>
      <c r="ICE1" s="53"/>
      <c r="ICF1" s="53"/>
      <c r="ICG1" s="53"/>
      <c r="ICH1" s="53"/>
      <c r="ICI1" s="53"/>
      <c r="ICJ1" s="53"/>
      <c r="ICK1" s="53"/>
      <c r="ICL1" s="53"/>
      <c r="ICM1" s="53"/>
      <c r="ICN1" s="53"/>
      <c r="ICO1" s="53"/>
      <c r="ICP1" s="53"/>
      <c r="ICQ1" s="53"/>
      <c r="ICR1" s="53"/>
      <c r="ICS1" s="53"/>
      <c r="ICT1" s="53"/>
      <c r="ICU1" s="53"/>
      <c r="ICV1" s="53"/>
      <c r="ICW1" s="53"/>
      <c r="ICX1" s="53"/>
      <c r="ICY1" s="53"/>
      <c r="ICZ1" s="53"/>
      <c r="IDA1" s="53"/>
      <c r="IDB1" s="53"/>
      <c r="IDC1" s="53"/>
      <c r="IDD1" s="53"/>
      <c r="IDE1" s="53"/>
      <c r="IDF1" s="53"/>
      <c r="IDG1" s="53"/>
      <c r="IDH1" s="53"/>
      <c r="IDI1" s="53"/>
      <c r="IDJ1" s="53"/>
      <c r="IDK1" s="53"/>
      <c r="IDL1" s="53"/>
      <c r="IDM1" s="53"/>
      <c r="IDN1" s="53"/>
      <c r="IDO1" s="53"/>
      <c r="IDP1" s="53"/>
      <c r="IDQ1" s="53"/>
      <c r="IDR1" s="53"/>
      <c r="IDS1" s="53"/>
      <c r="IDT1" s="53"/>
      <c r="IDU1" s="53"/>
      <c r="IDV1" s="53"/>
      <c r="IDW1" s="53"/>
      <c r="IDX1" s="53"/>
      <c r="IDY1" s="53"/>
      <c r="IDZ1" s="53"/>
      <c r="IEA1" s="53"/>
      <c r="IEB1" s="53"/>
      <c r="IEC1" s="53"/>
      <c r="IED1" s="53"/>
      <c r="IEE1" s="53"/>
      <c r="IEF1" s="53"/>
      <c r="IEG1" s="53"/>
      <c r="IEH1" s="53"/>
      <c r="IEI1" s="53"/>
      <c r="IEJ1" s="53"/>
      <c r="IEK1" s="53"/>
      <c r="IEL1" s="53"/>
      <c r="IEM1" s="53"/>
      <c r="IEN1" s="53"/>
      <c r="IEO1" s="53"/>
      <c r="IEP1" s="53"/>
      <c r="IEQ1" s="53"/>
      <c r="IER1" s="53"/>
      <c r="IES1" s="53"/>
      <c r="IET1" s="53"/>
      <c r="IEU1" s="53"/>
      <c r="IEV1" s="53"/>
      <c r="IEW1" s="53"/>
      <c r="IEX1" s="53"/>
      <c r="IEY1" s="53"/>
      <c r="IEZ1" s="53"/>
      <c r="IFA1" s="53"/>
      <c r="IFB1" s="53"/>
      <c r="IFC1" s="53"/>
      <c r="IFD1" s="53"/>
      <c r="IFE1" s="53"/>
      <c r="IFF1" s="53"/>
      <c r="IFG1" s="53"/>
      <c r="IFH1" s="53"/>
      <c r="IFI1" s="53"/>
      <c r="IFJ1" s="53"/>
      <c r="IFK1" s="53"/>
      <c r="IFL1" s="53"/>
      <c r="IFM1" s="53"/>
      <c r="IFN1" s="53"/>
      <c r="IFO1" s="53"/>
      <c r="IFP1" s="53"/>
      <c r="IFQ1" s="53"/>
      <c r="IFR1" s="53"/>
      <c r="IFS1" s="53"/>
      <c r="IFT1" s="53"/>
      <c r="IFU1" s="53"/>
      <c r="IFV1" s="53"/>
      <c r="IFW1" s="53"/>
      <c r="IFX1" s="53"/>
      <c r="IFY1" s="53"/>
      <c r="IFZ1" s="53"/>
      <c r="IGA1" s="53"/>
      <c r="IGB1" s="53"/>
      <c r="IGC1" s="53"/>
      <c r="IGD1" s="53"/>
      <c r="IGE1" s="53"/>
      <c r="IGF1" s="53"/>
      <c r="IGG1" s="53"/>
      <c r="IGH1" s="53"/>
      <c r="IGI1" s="53"/>
      <c r="IGJ1" s="53"/>
      <c r="IGK1" s="53"/>
      <c r="IGL1" s="53"/>
      <c r="IGM1" s="53"/>
      <c r="IGN1" s="53"/>
      <c r="IGO1" s="53"/>
      <c r="IGP1" s="53"/>
      <c r="IGQ1" s="53"/>
      <c r="IGR1" s="53"/>
      <c r="IGS1" s="53"/>
      <c r="IGT1" s="53"/>
      <c r="IGU1" s="53"/>
      <c r="IGV1" s="53"/>
      <c r="IGW1" s="53"/>
      <c r="IGX1" s="53"/>
      <c r="IGY1" s="53"/>
      <c r="IGZ1" s="53"/>
      <c r="IHA1" s="53"/>
      <c r="IHB1" s="53"/>
      <c r="IHC1" s="53"/>
      <c r="IHD1" s="53"/>
      <c r="IHE1" s="53"/>
      <c r="IHF1" s="53"/>
      <c r="IHG1" s="53"/>
      <c r="IHH1" s="53"/>
      <c r="IHI1" s="53"/>
      <c r="IHJ1" s="53"/>
      <c r="IHK1" s="53"/>
      <c r="IHL1" s="53"/>
      <c r="IHM1" s="53"/>
      <c r="IHN1" s="53"/>
      <c r="IHO1" s="53"/>
      <c r="IHP1" s="53"/>
      <c r="IHQ1" s="53"/>
      <c r="IHR1" s="53"/>
      <c r="IHS1" s="53"/>
      <c r="IHT1" s="53"/>
      <c r="IHU1" s="53"/>
      <c r="IHV1" s="53"/>
      <c r="IHW1" s="53"/>
      <c r="IHX1" s="53"/>
      <c r="IHY1" s="53"/>
      <c r="IHZ1" s="53"/>
      <c r="IIA1" s="53"/>
      <c r="IIB1" s="53"/>
      <c r="IIC1" s="53"/>
      <c r="IID1" s="53"/>
      <c r="IIE1" s="53"/>
      <c r="IIF1" s="53"/>
      <c r="IIG1" s="53"/>
      <c r="IIH1" s="53"/>
      <c r="III1" s="53"/>
      <c r="IIJ1" s="53"/>
      <c r="IIK1" s="53"/>
      <c r="IIL1" s="53"/>
      <c r="IIM1" s="53"/>
      <c r="IIN1" s="53"/>
      <c r="IIO1" s="53"/>
      <c r="IIP1" s="53"/>
      <c r="IIQ1" s="53"/>
      <c r="IIR1" s="53"/>
      <c r="IIS1" s="53"/>
      <c r="IIT1" s="53"/>
      <c r="IIU1" s="53"/>
      <c r="IIV1" s="53"/>
      <c r="IIW1" s="53"/>
      <c r="IIX1" s="53"/>
      <c r="IIY1" s="53"/>
      <c r="IIZ1" s="53"/>
      <c r="IJA1" s="53"/>
      <c r="IJB1" s="53"/>
      <c r="IJC1" s="53"/>
      <c r="IJD1" s="53"/>
      <c r="IJE1" s="53"/>
      <c r="IJF1" s="53"/>
      <c r="IJG1" s="53"/>
      <c r="IJH1" s="53"/>
      <c r="IJI1" s="53"/>
      <c r="IJJ1" s="53"/>
      <c r="IJK1" s="53"/>
      <c r="IJL1" s="53"/>
      <c r="IJM1" s="53"/>
      <c r="IJN1" s="53"/>
      <c r="IJO1" s="53"/>
      <c r="IJP1" s="53"/>
      <c r="IJQ1" s="53"/>
      <c r="IJR1" s="53"/>
      <c r="IJS1" s="53"/>
      <c r="IJT1" s="53"/>
      <c r="IJU1" s="53"/>
      <c r="IJV1" s="53"/>
      <c r="IJW1" s="53"/>
      <c r="IJX1" s="53"/>
      <c r="IJY1" s="53"/>
      <c r="IJZ1" s="53"/>
      <c r="IKA1" s="53"/>
      <c r="IKB1" s="53"/>
      <c r="IKC1" s="53"/>
      <c r="IKD1" s="53"/>
      <c r="IKE1" s="53"/>
      <c r="IKF1" s="53"/>
      <c r="IKG1" s="53"/>
      <c r="IKH1" s="53"/>
      <c r="IKI1" s="53"/>
      <c r="IKJ1" s="53"/>
      <c r="IKK1" s="53"/>
      <c r="IKL1" s="53"/>
      <c r="IKM1" s="53"/>
      <c r="IKN1" s="53"/>
      <c r="IKO1" s="53"/>
      <c r="IKP1" s="53"/>
      <c r="IKQ1" s="53"/>
      <c r="IKR1" s="53"/>
      <c r="IKS1" s="53"/>
      <c r="IKT1" s="53"/>
      <c r="IKU1" s="53"/>
      <c r="IKV1" s="53"/>
      <c r="IKW1" s="53"/>
      <c r="IKX1" s="53"/>
      <c r="IKY1" s="53"/>
      <c r="IKZ1" s="53"/>
      <c r="ILA1" s="53"/>
      <c r="ILB1" s="53"/>
      <c r="ILC1" s="53"/>
      <c r="ILD1" s="53"/>
      <c r="ILE1" s="53"/>
      <c r="ILF1" s="53"/>
      <c r="ILG1" s="53"/>
      <c r="ILH1" s="53"/>
      <c r="ILI1" s="53"/>
      <c r="ILJ1" s="53"/>
      <c r="ILK1" s="53"/>
      <c r="ILL1" s="53"/>
      <c r="ILM1" s="53"/>
      <c r="ILN1" s="53"/>
      <c r="ILO1" s="53"/>
      <c r="ILP1" s="53"/>
      <c r="ILQ1" s="53"/>
      <c r="ILR1" s="53"/>
      <c r="ILS1" s="53"/>
      <c r="ILT1" s="53"/>
      <c r="ILU1" s="53"/>
      <c r="ILV1" s="53"/>
      <c r="ILW1" s="53"/>
      <c r="ILX1" s="53"/>
      <c r="ILY1" s="53"/>
      <c r="ILZ1" s="53"/>
      <c r="IMA1" s="53"/>
      <c r="IMB1" s="53"/>
      <c r="IMC1" s="53"/>
      <c r="IMD1" s="53"/>
      <c r="IME1" s="53"/>
      <c r="IMF1" s="53"/>
      <c r="IMG1" s="53"/>
      <c r="IMH1" s="53"/>
      <c r="IMI1" s="53"/>
      <c r="IMJ1" s="53"/>
      <c r="IMK1" s="53"/>
      <c r="IML1" s="53"/>
      <c r="IMM1" s="53"/>
      <c r="IMN1" s="53"/>
      <c r="IMO1" s="53"/>
      <c r="IMP1" s="53"/>
      <c r="IMQ1" s="53"/>
      <c r="IMR1" s="53"/>
      <c r="IMS1" s="53"/>
      <c r="IMT1" s="53"/>
      <c r="IMU1" s="53"/>
      <c r="IMV1" s="53"/>
      <c r="IMW1" s="53"/>
      <c r="IMX1" s="53"/>
      <c r="IMY1" s="53"/>
      <c r="IMZ1" s="53"/>
      <c r="INA1" s="53"/>
      <c r="INB1" s="53"/>
      <c r="INC1" s="53"/>
      <c r="IND1" s="53"/>
      <c r="INE1" s="53"/>
      <c r="INF1" s="53"/>
      <c r="ING1" s="53"/>
      <c r="INH1" s="53"/>
      <c r="INI1" s="53"/>
      <c r="INJ1" s="53"/>
      <c r="INK1" s="53"/>
      <c r="INL1" s="53"/>
      <c r="INM1" s="53"/>
      <c r="INN1" s="53"/>
      <c r="INO1" s="53"/>
      <c r="INP1" s="53"/>
      <c r="INQ1" s="53"/>
      <c r="INR1" s="53"/>
      <c r="INS1" s="53"/>
      <c r="INT1" s="53"/>
      <c r="INU1" s="53"/>
      <c r="INV1" s="53"/>
      <c r="INW1" s="53"/>
      <c r="INX1" s="53"/>
      <c r="INY1" s="53"/>
      <c r="INZ1" s="53"/>
      <c r="IOA1" s="53"/>
      <c r="IOB1" s="53"/>
      <c r="IOC1" s="53"/>
      <c r="IOD1" s="53"/>
      <c r="IOE1" s="53"/>
      <c r="IOF1" s="53"/>
      <c r="IOG1" s="53"/>
      <c r="IOH1" s="53"/>
      <c r="IOI1" s="53"/>
      <c r="IOJ1" s="53"/>
      <c r="IOK1" s="53"/>
      <c r="IOL1" s="53"/>
      <c r="IOM1" s="53"/>
      <c r="ION1" s="53"/>
      <c r="IOO1" s="53"/>
      <c r="IOP1" s="53"/>
      <c r="IOQ1" s="53"/>
      <c r="IOR1" s="53"/>
      <c r="IOS1" s="53"/>
      <c r="IOT1" s="53"/>
      <c r="IOU1" s="53"/>
      <c r="IOV1" s="53"/>
      <c r="IOW1" s="53"/>
      <c r="IOX1" s="53"/>
      <c r="IOY1" s="53"/>
      <c r="IOZ1" s="53"/>
      <c r="IPA1" s="53"/>
      <c r="IPB1" s="53"/>
      <c r="IPC1" s="53"/>
      <c r="IPD1" s="53"/>
      <c r="IPE1" s="53"/>
      <c r="IPF1" s="53"/>
      <c r="IPG1" s="53"/>
      <c r="IPH1" s="53"/>
      <c r="IPI1" s="53"/>
      <c r="IPJ1" s="53"/>
      <c r="IPK1" s="53"/>
      <c r="IPL1" s="53"/>
      <c r="IPM1" s="53"/>
      <c r="IPN1" s="53"/>
      <c r="IPO1" s="53"/>
      <c r="IPP1" s="53"/>
      <c r="IPQ1" s="53"/>
      <c r="IPR1" s="53"/>
      <c r="IPS1" s="53"/>
      <c r="IPT1" s="53"/>
      <c r="IPU1" s="53"/>
      <c r="IPV1" s="53"/>
      <c r="IPW1" s="53"/>
      <c r="IPX1" s="53"/>
      <c r="IPY1" s="53"/>
      <c r="IPZ1" s="53"/>
      <c r="IQA1" s="53"/>
      <c r="IQB1" s="53"/>
      <c r="IQC1" s="53"/>
      <c r="IQD1" s="53"/>
      <c r="IQE1" s="53"/>
      <c r="IQF1" s="53"/>
      <c r="IQG1" s="53"/>
      <c r="IQH1" s="53"/>
      <c r="IQI1" s="53"/>
      <c r="IQJ1" s="53"/>
      <c r="IQK1" s="53"/>
      <c r="IQL1" s="53"/>
      <c r="IQM1" s="53"/>
      <c r="IQN1" s="53"/>
      <c r="IQO1" s="53"/>
      <c r="IQP1" s="53"/>
      <c r="IQQ1" s="53"/>
      <c r="IQR1" s="53"/>
      <c r="IQS1" s="53"/>
      <c r="IQT1" s="53"/>
      <c r="IQU1" s="53"/>
      <c r="IQV1" s="53"/>
      <c r="IQW1" s="53"/>
      <c r="IQX1" s="53"/>
      <c r="IQY1" s="53"/>
      <c r="IQZ1" s="53"/>
      <c r="IRA1" s="53"/>
      <c r="IRB1" s="53"/>
      <c r="IRC1" s="53"/>
      <c r="IRD1" s="53"/>
      <c r="IRE1" s="53"/>
      <c r="IRF1" s="53"/>
      <c r="IRG1" s="53"/>
      <c r="IRH1" s="53"/>
      <c r="IRI1" s="53"/>
      <c r="IRJ1" s="53"/>
      <c r="IRK1" s="53"/>
      <c r="IRL1" s="53"/>
      <c r="IRM1" s="53"/>
      <c r="IRN1" s="53"/>
      <c r="IRO1" s="53"/>
      <c r="IRP1" s="53"/>
      <c r="IRQ1" s="53"/>
      <c r="IRR1" s="53"/>
      <c r="IRS1" s="53"/>
      <c r="IRT1" s="53"/>
      <c r="IRU1" s="53"/>
      <c r="IRV1" s="53"/>
      <c r="IRW1" s="53"/>
      <c r="IRX1" s="53"/>
      <c r="IRY1" s="53"/>
      <c r="IRZ1" s="53"/>
      <c r="ISA1" s="53"/>
      <c r="ISB1" s="53"/>
      <c r="ISC1" s="53"/>
      <c r="ISD1" s="53"/>
      <c r="ISE1" s="53"/>
      <c r="ISF1" s="53"/>
      <c r="ISG1" s="53"/>
      <c r="ISH1" s="53"/>
      <c r="ISI1" s="53"/>
      <c r="ISJ1" s="53"/>
      <c r="ISK1" s="53"/>
      <c r="ISL1" s="53"/>
      <c r="ISM1" s="53"/>
      <c r="ISN1" s="53"/>
      <c r="ISO1" s="53"/>
      <c r="ISP1" s="53"/>
      <c r="ISQ1" s="53"/>
      <c r="ISR1" s="53"/>
      <c r="ISS1" s="53"/>
      <c r="IST1" s="53"/>
      <c r="ISU1" s="53"/>
      <c r="ISV1" s="53"/>
      <c r="ISW1" s="53"/>
      <c r="ISX1" s="53"/>
      <c r="ISY1" s="53"/>
      <c r="ISZ1" s="53"/>
      <c r="ITA1" s="53"/>
      <c r="ITB1" s="53"/>
      <c r="ITC1" s="53"/>
      <c r="ITD1" s="53"/>
      <c r="ITE1" s="53"/>
      <c r="ITF1" s="53"/>
      <c r="ITG1" s="53"/>
      <c r="ITH1" s="53"/>
      <c r="ITI1" s="53"/>
      <c r="ITJ1" s="53"/>
      <c r="ITK1" s="53"/>
      <c r="ITL1" s="53"/>
      <c r="ITM1" s="53"/>
      <c r="ITN1" s="53"/>
      <c r="ITO1" s="53"/>
      <c r="ITP1" s="53"/>
      <c r="ITQ1" s="53"/>
      <c r="ITR1" s="53"/>
      <c r="ITS1" s="53"/>
      <c r="ITT1" s="53"/>
      <c r="ITU1" s="53"/>
      <c r="ITV1" s="53"/>
      <c r="ITW1" s="53"/>
      <c r="ITX1" s="53"/>
      <c r="ITY1" s="53"/>
      <c r="ITZ1" s="53"/>
      <c r="IUA1" s="53"/>
      <c r="IUB1" s="53"/>
      <c r="IUC1" s="53"/>
      <c r="IUD1" s="53"/>
      <c r="IUE1" s="53"/>
      <c r="IUF1" s="53"/>
      <c r="IUG1" s="53"/>
      <c r="IUH1" s="53"/>
      <c r="IUI1" s="53"/>
      <c r="IUJ1" s="53"/>
      <c r="IUK1" s="53"/>
      <c r="IUL1" s="53"/>
      <c r="IUM1" s="53"/>
      <c r="IUN1" s="53"/>
      <c r="IUO1" s="53"/>
      <c r="IUP1" s="53"/>
      <c r="IUQ1" s="53"/>
      <c r="IUR1" s="53"/>
      <c r="IUS1" s="53"/>
      <c r="IUT1" s="53"/>
      <c r="IUU1" s="53"/>
      <c r="IUV1" s="53"/>
      <c r="IUW1" s="53"/>
      <c r="IUX1" s="53"/>
      <c r="IUY1" s="53"/>
      <c r="IUZ1" s="53"/>
      <c r="IVA1" s="53"/>
      <c r="IVB1" s="53"/>
      <c r="IVC1" s="53"/>
      <c r="IVD1" s="53"/>
      <c r="IVE1" s="53"/>
      <c r="IVF1" s="53"/>
      <c r="IVG1" s="53"/>
      <c r="IVH1" s="53"/>
      <c r="IVI1" s="53"/>
      <c r="IVJ1" s="53"/>
      <c r="IVK1" s="53"/>
      <c r="IVL1" s="53"/>
      <c r="IVM1" s="53"/>
      <c r="IVN1" s="53"/>
      <c r="IVO1" s="53"/>
      <c r="IVP1" s="53"/>
      <c r="IVQ1" s="53"/>
      <c r="IVR1" s="53"/>
      <c r="IVS1" s="53"/>
      <c r="IVT1" s="53"/>
      <c r="IVU1" s="53"/>
      <c r="IVV1" s="53"/>
      <c r="IVW1" s="53"/>
      <c r="IVX1" s="53"/>
      <c r="IVY1" s="53"/>
      <c r="IVZ1" s="53"/>
      <c r="IWA1" s="53"/>
      <c r="IWB1" s="53"/>
      <c r="IWC1" s="53"/>
      <c r="IWD1" s="53"/>
      <c r="IWE1" s="53"/>
      <c r="IWF1" s="53"/>
      <c r="IWG1" s="53"/>
      <c r="IWH1" s="53"/>
      <c r="IWI1" s="53"/>
      <c r="IWJ1" s="53"/>
      <c r="IWK1" s="53"/>
      <c r="IWL1" s="53"/>
      <c r="IWM1" s="53"/>
      <c r="IWN1" s="53"/>
      <c r="IWO1" s="53"/>
      <c r="IWP1" s="53"/>
      <c r="IWQ1" s="53"/>
      <c r="IWR1" s="53"/>
      <c r="IWS1" s="53"/>
      <c r="IWT1" s="53"/>
      <c r="IWU1" s="53"/>
      <c r="IWV1" s="53"/>
      <c r="IWW1" s="53"/>
      <c r="IWX1" s="53"/>
      <c r="IWY1" s="53"/>
      <c r="IWZ1" s="53"/>
      <c r="IXA1" s="53"/>
      <c r="IXB1" s="53"/>
      <c r="IXC1" s="53"/>
      <c r="IXD1" s="53"/>
      <c r="IXE1" s="53"/>
      <c r="IXF1" s="53"/>
      <c r="IXG1" s="53"/>
      <c r="IXH1" s="53"/>
      <c r="IXI1" s="53"/>
      <c r="IXJ1" s="53"/>
      <c r="IXK1" s="53"/>
      <c r="IXL1" s="53"/>
      <c r="IXM1" s="53"/>
      <c r="IXN1" s="53"/>
      <c r="IXO1" s="53"/>
      <c r="IXP1" s="53"/>
      <c r="IXQ1" s="53"/>
      <c r="IXR1" s="53"/>
      <c r="IXS1" s="53"/>
      <c r="IXT1" s="53"/>
      <c r="IXU1" s="53"/>
      <c r="IXV1" s="53"/>
      <c r="IXW1" s="53"/>
      <c r="IXX1" s="53"/>
      <c r="IXY1" s="53"/>
      <c r="IXZ1" s="53"/>
      <c r="IYA1" s="53"/>
      <c r="IYB1" s="53"/>
      <c r="IYC1" s="53"/>
      <c r="IYD1" s="53"/>
      <c r="IYE1" s="53"/>
      <c r="IYF1" s="53"/>
      <c r="IYG1" s="53"/>
      <c r="IYH1" s="53"/>
      <c r="IYI1" s="53"/>
      <c r="IYJ1" s="53"/>
      <c r="IYK1" s="53"/>
      <c r="IYL1" s="53"/>
      <c r="IYM1" s="53"/>
      <c r="IYN1" s="53"/>
      <c r="IYO1" s="53"/>
      <c r="IYP1" s="53"/>
      <c r="IYQ1" s="53"/>
      <c r="IYR1" s="53"/>
      <c r="IYS1" s="53"/>
      <c r="IYT1" s="53"/>
      <c r="IYU1" s="53"/>
      <c r="IYV1" s="53"/>
      <c r="IYW1" s="53"/>
      <c r="IYX1" s="53"/>
      <c r="IYY1" s="53"/>
      <c r="IYZ1" s="53"/>
      <c r="IZA1" s="53"/>
      <c r="IZB1" s="53"/>
      <c r="IZC1" s="53"/>
      <c r="IZD1" s="53"/>
      <c r="IZE1" s="53"/>
      <c r="IZF1" s="53"/>
      <c r="IZG1" s="53"/>
      <c r="IZH1" s="53"/>
      <c r="IZI1" s="53"/>
      <c r="IZJ1" s="53"/>
      <c r="IZK1" s="53"/>
      <c r="IZL1" s="53"/>
      <c r="IZM1" s="53"/>
      <c r="IZN1" s="53"/>
      <c r="IZO1" s="53"/>
      <c r="IZP1" s="53"/>
      <c r="IZQ1" s="53"/>
      <c r="IZR1" s="53"/>
      <c r="IZS1" s="53"/>
      <c r="IZT1" s="53"/>
      <c r="IZU1" s="53"/>
      <c r="IZV1" s="53"/>
      <c r="IZW1" s="53"/>
      <c r="IZX1" s="53"/>
      <c r="IZY1" s="53"/>
      <c r="IZZ1" s="53"/>
      <c r="JAA1" s="53"/>
      <c r="JAB1" s="53"/>
      <c r="JAC1" s="53"/>
      <c r="JAD1" s="53"/>
      <c r="JAE1" s="53"/>
      <c r="JAF1" s="53"/>
      <c r="JAG1" s="53"/>
      <c r="JAH1" s="53"/>
      <c r="JAI1" s="53"/>
      <c r="JAJ1" s="53"/>
      <c r="JAK1" s="53"/>
      <c r="JAL1" s="53"/>
      <c r="JAM1" s="53"/>
      <c r="JAN1" s="53"/>
      <c r="JAO1" s="53"/>
      <c r="JAP1" s="53"/>
      <c r="JAQ1" s="53"/>
      <c r="JAR1" s="53"/>
      <c r="JAS1" s="53"/>
      <c r="JAT1" s="53"/>
      <c r="JAU1" s="53"/>
      <c r="JAV1" s="53"/>
      <c r="JAW1" s="53"/>
      <c r="JAX1" s="53"/>
      <c r="JAY1" s="53"/>
      <c r="JAZ1" s="53"/>
      <c r="JBA1" s="53"/>
      <c r="JBB1" s="53"/>
      <c r="JBC1" s="53"/>
      <c r="JBD1" s="53"/>
      <c r="JBE1" s="53"/>
      <c r="JBF1" s="53"/>
      <c r="JBG1" s="53"/>
      <c r="JBH1" s="53"/>
      <c r="JBI1" s="53"/>
      <c r="JBJ1" s="53"/>
      <c r="JBK1" s="53"/>
      <c r="JBL1" s="53"/>
      <c r="JBM1" s="53"/>
      <c r="JBN1" s="53"/>
      <c r="JBO1" s="53"/>
      <c r="JBP1" s="53"/>
      <c r="JBQ1" s="53"/>
      <c r="JBR1" s="53"/>
      <c r="JBS1" s="53"/>
      <c r="JBT1" s="53"/>
      <c r="JBU1" s="53"/>
      <c r="JBV1" s="53"/>
      <c r="JBW1" s="53"/>
      <c r="JBX1" s="53"/>
      <c r="JBY1" s="53"/>
      <c r="JBZ1" s="53"/>
      <c r="JCA1" s="53"/>
      <c r="JCB1" s="53"/>
      <c r="JCC1" s="53"/>
      <c r="JCD1" s="53"/>
      <c r="JCE1" s="53"/>
      <c r="JCF1" s="53"/>
      <c r="JCG1" s="53"/>
      <c r="JCH1" s="53"/>
      <c r="JCI1" s="53"/>
      <c r="JCJ1" s="53"/>
      <c r="JCK1" s="53"/>
      <c r="JCL1" s="53"/>
      <c r="JCM1" s="53"/>
      <c r="JCN1" s="53"/>
      <c r="JCO1" s="53"/>
      <c r="JCP1" s="53"/>
      <c r="JCQ1" s="53"/>
      <c r="JCR1" s="53"/>
      <c r="JCS1" s="53"/>
      <c r="JCT1" s="53"/>
      <c r="JCU1" s="53"/>
      <c r="JCV1" s="53"/>
      <c r="JCW1" s="53"/>
      <c r="JCX1" s="53"/>
      <c r="JCY1" s="53"/>
      <c r="JCZ1" s="53"/>
      <c r="JDA1" s="53"/>
      <c r="JDB1" s="53"/>
      <c r="JDC1" s="53"/>
      <c r="JDD1" s="53"/>
      <c r="JDE1" s="53"/>
      <c r="JDF1" s="53"/>
      <c r="JDG1" s="53"/>
      <c r="JDH1" s="53"/>
      <c r="JDI1" s="53"/>
      <c r="JDJ1" s="53"/>
      <c r="JDK1" s="53"/>
      <c r="JDL1" s="53"/>
      <c r="JDM1" s="53"/>
      <c r="JDN1" s="53"/>
      <c r="JDO1" s="53"/>
      <c r="JDP1" s="53"/>
      <c r="JDQ1" s="53"/>
      <c r="JDR1" s="53"/>
      <c r="JDS1" s="53"/>
      <c r="JDT1" s="53"/>
      <c r="JDU1" s="53"/>
      <c r="JDV1" s="53"/>
      <c r="JDW1" s="53"/>
      <c r="JDX1" s="53"/>
      <c r="JDY1" s="53"/>
      <c r="JDZ1" s="53"/>
      <c r="JEA1" s="53"/>
      <c r="JEB1" s="53"/>
      <c r="JEC1" s="53"/>
      <c r="JED1" s="53"/>
      <c r="JEE1" s="53"/>
      <c r="JEF1" s="53"/>
      <c r="JEG1" s="53"/>
      <c r="JEH1" s="53"/>
      <c r="JEI1" s="53"/>
      <c r="JEJ1" s="53"/>
      <c r="JEK1" s="53"/>
      <c r="JEL1" s="53"/>
      <c r="JEM1" s="53"/>
      <c r="JEN1" s="53"/>
      <c r="JEO1" s="53"/>
      <c r="JEP1" s="53"/>
      <c r="JEQ1" s="53"/>
      <c r="JER1" s="53"/>
      <c r="JES1" s="53"/>
      <c r="JET1" s="53"/>
      <c r="JEU1" s="53"/>
      <c r="JEV1" s="53"/>
      <c r="JEW1" s="53"/>
      <c r="JEX1" s="53"/>
      <c r="JEY1" s="53"/>
      <c r="JEZ1" s="53"/>
      <c r="JFA1" s="53"/>
      <c r="JFB1" s="53"/>
      <c r="JFC1" s="53"/>
      <c r="JFD1" s="53"/>
      <c r="JFE1" s="53"/>
      <c r="JFF1" s="53"/>
      <c r="JFG1" s="53"/>
      <c r="JFH1" s="53"/>
      <c r="JFI1" s="53"/>
      <c r="JFJ1" s="53"/>
      <c r="JFK1" s="53"/>
      <c r="JFL1" s="53"/>
      <c r="JFM1" s="53"/>
      <c r="JFN1" s="53"/>
      <c r="JFO1" s="53"/>
      <c r="JFP1" s="53"/>
      <c r="JFQ1" s="53"/>
      <c r="JFR1" s="53"/>
      <c r="JFS1" s="53"/>
      <c r="JFT1" s="53"/>
      <c r="JFU1" s="53"/>
      <c r="JFV1" s="53"/>
      <c r="JFW1" s="53"/>
      <c r="JFX1" s="53"/>
      <c r="JFY1" s="53"/>
      <c r="JFZ1" s="53"/>
      <c r="JGA1" s="53"/>
      <c r="JGB1" s="53"/>
      <c r="JGC1" s="53"/>
      <c r="JGD1" s="53"/>
      <c r="JGE1" s="53"/>
      <c r="JGF1" s="53"/>
      <c r="JGG1" s="53"/>
      <c r="JGH1" s="53"/>
      <c r="JGI1" s="53"/>
      <c r="JGJ1" s="53"/>
      <c r="JGK1" s="53"/>
      <c r="JGL1" s="53"/>
      <c r="JGM1" s="53"/>
      <c r="JGN1" s="53"/>
      <c r="JGO1" s="53"/>
      <c r="JGP1" s="53"/>
      <c r="JGQ1" s="53"/>
      <c r="JGR1" s="53"/>
      <c r="JGS1" s="53"/>
      <c r="JGT1" s="53"/>
      <c r="JGU1" s="53"/>
      <c r="JGV1" s="53"/>
      <c r="JGW1" s="53"/>
      <c r="JGX1" s="53"/>
      <c r="JGY1" s="53"/>
      <c r="JGZ1" s="53"/>
      <c r="JHA1" s="53"/>
      <c r="JHB1" s="53"/>
      <c r="JHC1" s="53"/>
      <c r="JHD1" s="53"/>
      <c r="JHE1" s="53"/>
      <c r="JHF1" s="53"/>
      <c r="JHG1" s="53"/>
      <c r="JHH1" s="53"/>
      <c r="JHI1" s="53"/>
      <c r="JHJ1" s="53"/>
      <c r="JHK1" s="53"/>
      <c r="JHL1" s="53"/>
      <c r="JHM1" s="53"/>
      <c r="JHN1" s="53"/>
      <c r="JHO1" s="53"/>
      <c r="JHP1" s="53"/>
      <c r="JHQ1" s="53"/>
      <c r="JHR1" s="53"/>
      <c r="JHS1" s="53"/>
      <c r="JHT1" s="53"/>
      <c r="JHU1" s="53"/>
      <c r="JHV1" s="53"/>
      <c r="JHW1" s="53"/>
      <c r="JHX1" s="53"/>
      <c r="JHY1" s="53"/>
      <c r="JHZ1" s="53"/>
      <c r="JIA1" s="53"/>
      <c r="JIB1" s="53"/>
      <c r="JIC1" s="53"/>
      <c r="JID1" s="53"/>
      <c r="JIE1" s="53"/>
      <c r="JIF1" s="53"/>
      <c r="JIG1" s="53"/>
      <c r="JIH1" s="53"/>
      <c r="JII1" s="53"/>
      <c r="JIJ1" s="53"/>
      <c r="JIK1" s="53"/>
      <c r="JIL1" s="53"/>
      <c r="JIM1" s="53"/>
      <c r="JIN1" s="53"/>
      <c r="JIO1" s="53"/>
      <c r="JIP1" s="53"/>
      <c r="JIQ1" s="53"/>
      <c r="JIR1" s="53"/>
      <c r="JIS1" s="53"/>
      <c r="JIT1" s="53"/>
      <c r="JIU1" s="53"/>
      <c r="JIV1" s="53"/>
      <c r="JIW1" s="53"/>
      <c r="JIX1" s="53"/>
      <c r="JIY1" s="53"/>
      <c r="JIZ1" s="53"/>
      <c r="JJA1" s="53"/>
      <c r="JJB1" s="53"/>
      <c r="JJC1" s="53"/>
      <c r="JJD1" s="53"/>
      <c r="JJE1" s="53"/>
      <c r="JJF1" s="53"/>
      <c r="JJG1" s="53"/>
      <c r="JJH1" s="53"/>
      <c r="JJI1" s="53"/>
      <c r="JJJ1" s="53"/>
      <c r="JJK1" s="53"/>
      <c r="JJL1" s="53"/>
      <c r="JJM1" s="53"/>
      <c r="JJN1" s="53"/>
      <c r="JJO1" s="53"/>
      <c r="JJP1" s="53"/>
      <c r="JJQ1" s="53"/>
      <c r="JJR1" s="53"/>
      <c r="JJS1" s="53"/>
      <c r="JJT1" s="53"/>
      <c r="JJU1" s="53"/>
      <c r="JJV1" s="53"/>
      <c r="JJW1" s="53"/>
      <c r="JJX1" s="53"/>
      <c r="JJY1" s="53"/>
      <c r="JJZ1" s="53"/>
      <c r="JKA1" s="53"/>
      <c r="JKB1" s="53"/>
      <c r="JKC1" s="53"/>
      <c r="JKD1" s="53"/>
      <c r="JKE1" s="53"/>
      <c r="JKF1" s="53"/>
      <c r="JKG1" s="53"/>
      <c r="JKH1" s="53"/>
      <c r="JKI1" s="53"/>
      <c r="JKJ1" s="53"/>
      <c r="JKK1" s="53"/>
      <c r="JKL1" s="53"/>
      <c r="JKM1" s="53"/>
      <c r="JKN1" s="53"/>
      <c r="JKO1" s="53"/>
      <c r="JKP1" s="53"/>
      <c r="JKQ1" s="53"/>
      <c r="JKR1" s="53"/>
      <c r="JKS1" s="53"/>
      <c r="JKT1" s="53"/>
      <c r="JKU1" s="53"/>
      <c r="JKV1" s="53"/>
      <c r="JKW1" s="53"/>
      <c r="JKX1" s="53"/>
      <c r="JKY1" s="53"/>
      <c r="JKZ1" s="53"/>
      <c r="JLA1" s="53"/>
      <c r="JLB1" s="53"/>
      <c r="JLC1" s="53"/>
      <c r="JLD1" s="53"/>
      <c r="JLE1" s="53"/>
      <c r="JLF1" s="53"/>
      <c r="JLG1" s="53"/>
      <c r="JLH1" s="53"/>
      <c r="JLI1" s="53"/>
      <c r="JLJ1" s="53"/>
      <c r="JLK1" s="53"/>
      <c r="JLL1" s="53"/>
      <c r="JLM1" s="53"/>
      <c r="JLN1" s="53"/>
      <c r="JLO1" s="53"/>
      <c r="JLP1" s="53"/>
      <c r="JLQ1" s="53"/>
      <c r="JLR1" s="53"/>
      <c r="JLS1" s="53"/>
      <c r="JLT1" s="53"/>
      <c r="JLU1" s="53"/>
      <c r="JLV1" s="53"/>
      <c r="JLW1" s="53"/>
      <c r="JLX1" s="53"/>
      <c r="JLY1" s="53"/>
      <c r="JLZ1" s="53"/>
      <c r="JMA1" s="53"/>
      <c r="JMB1" s="53"/>
      <c r="JMC1" s="53"/>
      <c r="JMD1" s="53"/>
      <c r="JME1" s="53"/>
      <c r="JMF1" s="53"/>
      <c r="JMG1" s="53"/>
      <c r="JMH1" s="53"/>
      <c r="JMI1" s="53"/>
      <c r="JMJ1" s="53"/>
      <c r="JMK1" s="53"/>
      <c r="JML1" s="53"/>
      <c r="JMM1" s="53"/>
      <c r="JMN1" s="53"/>
      <c r="JMO1" s="53"/>
      <c r="JMP1" s="53"/>
      <c r="JMQ1" s="53"/>
      <c r="JMR1" s="53"/>
      <c r="JMS1" s="53"/>
      <c r="JMT1" s="53"/>
      <c r="JMU1" s="53"/>
      <c r="JMV1" s="53"/>
      <c r="JMW1" s="53"/>
      <c r="JMX1" s="53"/>
      <c r="JMY1" s="53"/>
      <c r="JMZ1" s="53"/>
      <c r="JNA1" s="53"/>
      <c r="JNB1" s="53"/>
      <c r="JNC1" s="53"/>
      <c r="JND1" s="53"/>
      <c r="JNE1" s="53"/>
      <c r="JNF1" s="53"/>
      <c r="JNG1" s="53"/>
      <c r="JNH1" s="53"/>
      <c r="JNI1" s="53"/>
      <c r="JNJ1" s="53"/>
      <c r="JNK1" s="53"/>
      <c r="JNL1" s="53"/>
      <c r="JNM1" s="53"/>
      <c r="JNN1" s="53"/>
      <c r="JNO1" s="53"/>
      <c r="JNP1" s="53"/>
      <c r="JNQ1" s="53"/>
      <c r="JNR1" s="53"/>
      <c r="JNS1" s="53"/>
      <c r="JNT1" s="53"/>
      <c r="JNU1" s="53"/>
      <c r="JNV1" s="53"/>
      <c r="JNW1" s="53"/>
      <c r="JNX1" s="53"/>
      <c r="JNY1" s="53"/>
      <c r="JNZ1" s="53"/>
      <c r="JOA1" s="53"/>
      <c r="JOB1" s="53"/>
      <c r="JOC1" s="53"/>
      <c r="JOD1" s="53"/>
      <c r="JOE1" s="53"/>
      <c r="JOF1" s="53"/>
      <c r="JOG1" s="53"/>
      <c r="JOH1" s="53"/>
      <c r="JOI1" s="53"/>
      <c r="JOJ1" s="53"/>
      <c r="JOK1" s="53"/>
      <c r="JOL1" s="53"/>
      <c r="JOM1" s="53"/>
      <c r="JON1" s="53"/>
      <c r="JOO1" s="53"/>
      <c r="JOP1" s="53"/>
      <c r="JOQ1" s="53"/>
      <c r="JOR1" s="53"/>
      <c r="JOS1" s="53"/>
      <c r="JOT1" s="53"/>
      <c r="JOU1" s="53"/>
      <c r="JOV1" s="53"/>
      <c r="JOW1" s="53"/>
      <c r="JOX1" s="53"/>
      <c r="JOY1" s="53"/>
      <c r="JOZ1" s="53"/>
      <c r="JPA1" s="53"/>
      <c r="JPB1" s="53"/>
      <c r="JPC1" s="53"/>
      <c r="JPD1" s="53"/>
      <c r="JPE1" s="53"/>
      <c r="JPF1" s="53"/>
      <c r="JPG1" s="53"/>
      <c r="JPH1" s="53"/>
      <c r="JPI1" s="53"/>
      <c r="JPJ1" s="53"/>
      <c r="JPK1" s="53"/>
      <c r="JPL1" s="53"/>
      <c r="JPM1" s="53"/>
      <c r="JPN1" s="53"/>
      <c r="JPO1" s="53"/>
      <c r="JPP1" s="53"/>
      <c r="JPQ1" s="53"/>
      <c r="JPR1" s="53"/>
      <c r="JPS1" s="53"/>
      <c r="JPT1" s="53"/>
      <c r="JPU1" s="53"/>
      <c r="JPV1" s="53"/>
      <c r="JPW1" s="53"/>
      <c r="JPX1" s="53"/>
      <c r="JPY1" s="53"/>
      <c r="JPZ1" s="53"/>
      <c r="JQA1" s="53"/>
      <c r="JQB1" s="53"/>
      <c r="JQC1" s="53"/>
      <c r="JQD1" s="53"/>
      <c r="JQE1" s="53"/>
      <c r="JQF1" s="53"/>
      <c r="JQG1" s="53"/>
      <c r="JQH1" s="53"/>
      <c r="JQI1" s="53"/>
      <c r="JQJ1" s="53"/>
      <c r="JQK1" s="53"/>
      <c r="JQL1" s="53"/>
      <c r="JQM1" s="53"/>
      <c r="JQN1" s="53"/>
      <c r="JQO1" s="53"/>
      <c r="JQP1" s="53"/>
      <c r="JQQ1" s="53"/>
      <c r="JQR1" s="53"/>
      <c r="JQS1" s="53"/>
      <c r="JQT1" s="53"/>
      <c r="JQU1" s="53"/>
      <c r="JQV1" s="53"/>
      <c r="JQW1" s="53"/>
      <c r="JQX1" s="53"/>
      <c r="JQY1" s="53"/>
      <c r="JQZ1" s="53"/>
      <c r="JRA1" s="53"/>
      <c r="JRB1" s="53"/>
      <c r="JRC1" s="53"/>
      <c r="JRD1" s="53"/>
      <c r="JRE1" s="53"/>
      <c r="JRF1" s="53"/>
      <c r="JRG1" s="53"/>
      <c r="JRH1" s="53"/>
      <c r="JRI1" s="53"/>
      <c r="JRJ1" s="53"/>
      <c r="JRK1" s="53"/>
      <c r="JRL1" s="53"/>
      <c r="JRM1" s="53"/>
      <c r="JRN1" s="53"/>
      <c r="JRO1" s="53"/>
      <c r="JRP1" s="53"/>
      <c r="JRQ1" s="53"/>
      <c r="JRR1" s="53"/>
      <c r="JRS1" s="53"/>
      <c r="JRT1" s="53"/>
      <c r="JRU1" s="53"/>
      <c r="JRV1" s="53"/>
      <c r="JRW1" s="53"/>
      <c r="JRX1" s="53"/>
      <c r="JRY1" s="53"/>
      <c r="JRZ1" s="53"/>
      <c r="JSA1" s="53"/>
      <c r="JSB1" s="53"/>
      <c r="JSC1" s="53"/>
      <c r="JSD1" s="53"/>
      <c r="JSE1" s="53"/>
      <c r="JSF1" s="53"/>
      <c r="JSG1" s="53"/>
      <c r="JSH1" s="53"/>
      <c r="JSI1" s="53"/>
      <c r="JSJ1" s="53"/>
      <c r="JSK1" s="53"/>
      <c r="JSL1" s="53"/>
      <c r="JSM1" s="53"/>
      <c r="JSN1" s="53"/>
      <c r="JSO1" s="53"/>
      <c r="JSP1" s="53"/>
      <c r="JSQ1" s="53"/>
      <c r="JSR1" s="53"/>
      <c r="JSS1" s="53"/>
      <c r="JST1" s="53"/>
      <c r="JSU1" s="53"/>
      <c r="JSV1" s="53"/>
      <c r="JSW1" s="53"/>
      <c r="JSX1" s="53"/>
      <c r="JSY1" s="53"/>
      <c r="JSZ1" s="53"/>
      <c r="JTA1" s="53"/>
      <c r="JTB1" s="53"/>
      <c r="JTC1" s="53"/>
      <c r="JTD1" s="53"/>
      <c r="JTE1" s="53"/>
      <c r="JTF1" s="53"/>
      <c r="JTG1" s="53"/>
      <c r="JTH1" s="53"/>
      <c r="JTI1" s="53"/>
      <c r="JTJ1" s="53"/>
      <c r="JTK1" s="53"/>
      <c r="JTL1" s="53"/>
      <c r="JTM1" s="53"/>
      <c r="JTN1" s="53"/>
      <c r="JTO1" s="53"/>
      <c r="JTP1" s="53"/>
      <c r="JTQ1" s="53"/>
      <c r="JTR1" s="53"/>
      <c r="JTS1" s="53"/>
      <c r="JTT1" s="53"/>
      <c r="JTU1" s="53"/>
      <c r="JTV1" s="53"/>
      <c r="JTW1" s="53"/>
      <c r="JTX1" s="53"/>
      <c r="JTY1" s="53"/>
      <c r="JTZ1" s="53"/>
      <c r="JUA1" s="53"/>
      <c r="JUB1" s="53"/>
      <c r="JUC1" s="53"/>
      <c r="JUD1" s="53"/>
      <c r="JUE1" s="53"/>
      <c r="JUF1" s="53"/>
      <c r="JUG1" s="53"/>
      <c r="JUH1" s="53"/>
      <c r="JUI1" s="53"/>
      <c r="JUJ1" s="53"/>
      <c r="JUK1" s="53"/>
      <c r="JUL1" s="53"/>
      <c r="JUM1" s="53"/>
      <c r="JUN1" s="53"/>
      <c r="JUO1" s="53"/>
      <c r="JUP1" s="53"/>
      <c r="JUQ1" s="53"/>
      <c r="JUR1" s="53"/>
      <c r="JUS1" s="53"/>
      <c r="JUT1" s="53"/>
      <c r="JUU1" s="53"/>
      <c r="JUV1" s="53"/>
      <c r="JUW1" s="53"/>
      <c r="JUX1" s="53"/>
      <c r="JUY1" s="53"/>
      <c r="JUZ1" s="53"/>
      <c r="JVA1" s="53"/>
      <c r="JVB1" s="53"/>
      <c r="JVC1" s="53"/>
      <c r="JVD1" s="53"/>
      <c r="JVE1" s="53"/>
      <c r="JVF1" s="53"/>
      <c r="JVG1" s="53"/>
      <c r="JVH1" s="53"/>
      <c r="JVI1" s="53"/>
      <c r="JVJ1" s="53"/>
      <c r="JVK1" s="53"/>
      <c r="JVL1" s="53"/>
      <c r="JVM1" s="53"/>
      <c r="JVN1" s="53"/>
      <c r="JVO1" s="53"/>
      <c r="JVP1" s="53"/>
      <c r="JVQ1" s="53"/>
      <c r="JVR1" s="53"/>
      <c r="JVS1" s="53"/>
      <c r="JVT1" s="53"/>
      <c r="JVU1" s="53"/>
      <c r="JVV1" s="53"/>
      <c r="JVW1" s="53"/>
      <c r="JVX1" s="53"/>
      <c r="JVY1" s="53"/>
      <c r="JVZ1" s="53"/>
      <c r="JWA1" s="53"/>
      <c r="JWB1" s="53"/>
      <c r="JWC1" s="53"/>
      <c r="JWD1" s="53"/>
      <c r="JWE1" s="53"/>
      <c r="JWF1" s="53"/>
      <c r="JWG1" s="53"/>
      <c r="JWH1" s="53"/>
      <c r="JWI1" s="53"/>
      <c r="JWJ1" s="53"/>
      <c r="JWK1" s="53"/>
      <c r="JWL1" s="53"/>
      <c r="JWM1" s="53"/>
      <c r="JWN1" s="53"/>
      <c r="JWO1" s="53"/>
      <c r="JWP1" s="53"/>
      <c r="JWQ1" s="53"/>
      <c r="JWR1" s="53"/>
      <c r="JWS1" s="53"/>
      <c r="JWT1" s="53"/>
      <c r="JWU1" s="53"/>
      <c r="JWV1" s="53"/>
      <c r="JWW1" s="53"/>
      <c r="JWX1" s="53"/>
      <c r="JWY1" s="53"/>
      <c r="JWZ1" s="53"/>
      <c r="JXA1" s="53"/>
      <c r="JXB1" s="53"/>
      <c r="JXC1" s="53"/>
      <c r="JXD1" s="53"/>
      <c r="JXE1" s="53"/>
      <c r="JXF1" s="53"/>
      <c r="JXG1" s="53"/>
      <c r="JXH1" s="53"/>
      <c r="JXI1" s="53"/>
      <c r="JXJ1" s="53"/>
      <c r="JXK1" s="53"/>
      <c r="JXL1" s="53"/>
      <c r="JXM1" s="53"/>
      <c r="JXN1" s="53"/>
      <c r="JXO1" s="53"/>
      <c r="JXP1" s="53"/>
      <c r="JXQ1" s="53"/>
      <c r="JXR1" s="53"/>
      <c r="JXS1" s="53"/>
      <c r="JXT1" s="53"/>
      <c r="JXU1" s="53"/>
      <c r="JXV1" s="53"/>
      <c r="JXW1" s="53"/>
      <c r="JXX1" s="53"/>
      <c r="JXY1" s="53"/>
      <c r="JXZ1" s="53"/>
      <c r="JYA1" s="53"/>
      <c r="JYB1" s="53"/>
      <c r="JYC1" s="53"/>
      <c r="JYD1" s="53"/>
      <c r="JYE1" s="53"/>
      <c r="JYF1" s="53"/>
      <c r="JYG1" s="53"/>
      <c r="JYH1" s="53"/>
      <c r="JYI1" s="53"/>
      <c r="JYJ1" s="53"/>
      <c r="JYK1" s="53"/>
      <c r="JYL1" s="53"/>
      <c r="JYM1" s="53"/>
      <c r="JYN1" s="53"/>
      <c r="JYO1" s="53"/>
      <c r="JYP1" s="53"/>
      <c r="JYQ1" s="53"/>
      <c r="JYR1" s="53"/>
      <c r="JYS1" s="53"/>
      <c r="JYT1" s="53"/>
      <c r="JYU1" s="53"/>
      <c r="JYV1" s="53"/>
      <c r="JYW1" s="53"/>
      <c r="JYX1" s="53"/>
      <c r="JYY1" s="53"/>
      <c r="JYZ1" s="53"/>
      <c r="JZA1" s="53"/>
      <c r="JZB1" s="53"/>
      <c r="JZC1" s="53"/>
      <c r="JZD1" s="53"/>
      <c r="JZE1" s="53"/>
      <c r="JZF1" s="53"/>
      <c r="JZG1" s="53"/>
      <c r="JZH1" s="53"/>
      <c r="JZI1" s="53"/>
      <c r="JZJ1" s="53"/>
      <c r="JZK1" s="53"/>
      <c r="JZL1" s="53"/>
      <c r="JZM1" s="53"/>
      <c r="JZN1" s="53"/>
      <c r="JZO1" s="53"/>
      <c r="JZP1" s="53"/>
      <c r="JZQ1" s="53"/>
      <c r="JZR1" s="53"/>
      <c r="JZS1" s="53"/>
      <c r="JZT1" s="53"/>
      <c r="JZU1" s="53"/>
      <c r="JZV1" s="53"/>
      <c r="JZW1" s="53"/>
      <c r="JZX1" s="53"/>
      <c r="JZY1" s="53"/>
      <c r="JZZ1" s="53"/>
      <c r="KAA1" s="53"/>
      <c r="KAB1" s="53"/>
      <c r="KAC1" s="53"/>
      <c r="KAD1" s="53"/>
      <c r="KAE1" s="53"/>
      <c r="KAF1" s="53"/>
      <c r="KAG1" s="53"/>
      <c r="KAH1" s="53"/>
      <c r="KAI1" s="53"/>
      <c r="KAJ1" s="53"/>
      <c r="KAK1" s="53"/>
      <c r="KAL1" s="53"/>
      <c r="KAM1" s="53"/>
      <c r="KAN1" s="53"/>
      <c r="KAO1" s="53"/>
      <c r="KAP1" s="53"/>
      <c r="KAQ1" s="53"/>
      <c r="KAR1" s="53"/>
      <c r="KAS1" s="53"/>
      <c r="KAT1" s="53"/>
      <c r="KAU1" s="53"/>
      <c r="KAV1" s="53"/>
      <c r="KAW1" s="53"/>
      <c r="KAX1" s="53"/>
      <c r="KAY1" s="53"/>
      <c r="KAZ1" s="53"/>
      <c r="KBA1" s="53"/>
      <c r="KBB1" s="53"/>
      <c r="KBC1" s="53"/>
      <c r="KBD1" s="53"/>
      <c r="KBE1" s="53"/>
      <c r="KBF1" s="53"/>
      <c r="KBG1" s="53"/>
      <c r="KBH1" s="53"/>
      <c r="KBI1" s="53"/>
      <c r="KBJ1" s="53"/>
      <c r="KBK1" s="53"/>
      <c r="KBL1" s="53"/>
      <c r="KBM1" s="53"/>
      <c r="KBN1" s="53"/>
      <c r="KBO1" s="53"/>
      <c r="KBP1" s="53"/>
      <c r="KBQ1" s="53"/>
      <c r="KBR1" s="53"/>
      <c r="KBS1" s="53"/>
      <c r="KBT1" s="53"/>
      <c r="KBU1" s="53"/>
      <c r="KBV1" s="53"/>
      <c r="KBW1" s="53"/>
      <c r="KBX1" s="53"/>
      <c r="KBY1" s="53"/>
      <c r="KBZ1" s="53"/>
      <c r="KCA1" s="53"/>
      <c r="KCB1" s="53"/>
      <c r="KCC1" s="53"/>
      <c r="KCD1" s="53"/>
      <c r="KCE1" s="53"/>
      <c r="KCF1" s="53"/>
      <c r="KCG1" s="53"/>
      <c r="KCH1" s="53"/>
      <c r="KCI1" s="53"/>
      <c r="KCJ1" s="53"/>
      <c r="KCK1" s="53"/>
      <c r="KCL1" s="53"/>
      <c r="KCM1" s="53"/>
      <c r="KCN1" s="53"/>
      <c r="KCO1" s="53"/>
      <c r="KCP1" s="53"/>
      <c r="KCQ1" s="53"/>
      <c r="KCR1" s="53"/>
      <c r="KCS1" s="53"/>
      <c r="KCT1" s="53"/>
      <c r="KCU1" s="53"/>
      <c r="KCV1" s="53"/>
      <c r="KCW1" s="53"/>
      <c r="KCX1" s="53"/>
      <c r="KCY1" s="53"/>
      <c r="KCZ1" s="53"/>
      <c r="KDA1" s="53"/>
      <c r="KDB1" s="53"/>
      <c r="KDC1" s="53"/>
      <c r="KDD1" s="53"/>
      <c r="KDE1" s="53"/>
      <c r="KDF1" s="53"/>
      <c r="KDG1" s="53"/>
      <c r="KDH1" s="53"/>
      <c r="KDI1" s="53"/>
      <c r="KDJ1" s="53"/>
      <c r="KDK1" s="53"/>
      <c r="KDL1" s="53"/>
      <c r="KDM1" s="53"/>
      <c r="KDN1" s="53"/>
      <c r="KDO1" s="53"/>
      <c r="KDP1" s="53"/>
      <c r="KDQ1" s="53"/>
      <c r="KDR1" s="53"/>
      <c r="KDS1" s="53"/>
      <c r="KDT1" s="53"/>
      <c r="KDU1" s="53"/>
      <c r="KDV1" s="53"/>
      <c r="KDW1" s="53"/>
      <c r="KDX1" s="53"/>
      <c r="KDY1" s="53"/>
      <c r="KDZ1" s="53"/>
      <c r="KEA1" s="53"/>
      <c r="KEB1" s="53"/>
      <c r="KEC1" s="53"/>
      <c r="KED1" s="53"/>
      <c r="KEE1" s="53"/>
      <c r="KEF1" s="53"/>
      <c r="KEG1" s="53"/>
      <c r="KEH1" s="53"/>
      <c r="KEI1" s="53"/>
      <c r="KEJ1" s="53"/>
      <c r="KEK1" s="53"/>
      <c r="KEL1" s="53"/>
      <c r="KEM1" s="53"/>
      <c r="KEN1" s="53"/>
      <c r="KEO1" s="53"/>
      <c r="KEP1" s="53"/>
      <c r="KEQ1" s="53"/>
      <c r="KER1" s="53"/>
      <c r="KES1" s="53"/>
      <c r="KET1" s="53"/>
      <c r="KEU1" s="53"/>
      <c r="KEV1" s="53"/>
      <c r="KEW1" s="53"/>
      <c r="KEX1" s="53"/>
      <c r="KEY1" s="53"/>
      <c r="KEZ1" s="53"/>
      <c r="KFA1" s="53"/>
      <c r="KFB1" s="53"/>
      <c r="KFC1" s="53"/>
      <c r="KFD1" s="53"/>
      <c r="KFE1" s="53"/>
      <c r="KFF1" s="53"/>
      <c r="KFG1" s="53"/>
      <c r="KFH1" s="53"/>
      <c r="KFI1" s="53"/>
      <c r="KFJ1" s="53"/>
      <c r="KFK1" s="53"/>
      <c r="KFL1" s="53"/>
      <c r="KFM1" s="53"/>
      <c r="KFN1" s="53"/>
      <c r="KFO1" s="53"/>
      <c r="KFP1" s="53"/>
      <c r="KFQ1" s="53"/>
      <c r="KFR1" s="53"/>
      <c r="KFS1" s="53"/>
      <c r="KFT1" s="53"/>
      <c r="KFU1" s="53"/>
      <c r="KFV1" s="53"/>
      <c r="KFW1" s="53"/>
      <c r="KFX1" s="53"/>
      <c r="KFY1" s="53"/>
      <c r="KFZ1" s="53"/>
      <c r="KGA1" s="53"/>
      <c r="KGB1" s="53"/>
      <c r="KGC1" s="53"/>
      <c r="KGD1" s="53"/>
      <c r="KGE1" s="53"/>
      <c r="KGF1" s="53"/>
      <c r="KGG1" s="53"/>
      <c r="KGH1" s="53"/>
      <c r="KGI1" s="53"/>
      <c r="KGJ1" s="53"/>
      <c r="KGK1" s="53"/>
      <c r="KGL1" s="53"/>
      <c r="KGM1" s="53"/>
      <c r="KGN1" s="53"/>
      <c r="KGO1" s="53"/>
      <c r="KGP1" s="53"/>
      <c r="KGQ1" s="53"/>
      <c r="KGR1" s="53"/>
      <c r="KGS1" s="53"/>
      <c r="KGT1" s="53"/>
      <c r="KGU1" s="53"/>
      <c r="KGV1" s="53"/>
      <c r="KGW1" s="53"/>
      <c r="KGX1" s="53"/>
      <c r="KGY1" s="53"/>
      <c r="KGZ1" s="53"/>
      <c r="KHA1" s="53"/>
      <c r="KHB1" s="53"/>
      <c r="KHC1" s="53"/>
      <c r="KHD1" s="53"/>
      <c r="KHE1" s="53"/>
      <c r="KHF1" s="53"/>
      <c r="KHG1" s="53"/>
      <c r="KHH1" s="53"/>
      <c r="KHI1" s="53"/>
      <c r="KHJ1" s="53"/>
      <c r="KHK1" s="53"/>
      <c r="KHL1" s="53"/>
      <c r="KHM1" s="53"/>
      <c r="KHN1" s="53"/>
      <c r="KHO1" s="53"/>
      <c r="KHP1" s="53"/>
      <c r="KHQ1" s="53"/>
      <c r="KHR1" s="53"/>
      <c r="KHS1" s="53"/>
      <c r="KHT1" s="53"/>
      <c r="KHU1" s="53"/>
      <c r="KHV1" s="53"/>
      <c r="KHW1" s="53"/>
      <c r="KHX1" s="53"/>
      <c r="KHY1" s="53"/>
      <c r="KHZ1" s="53"/>
      <c r="KIA1" s="53"/>
      <c r="KIB1" s="53"/>
      <c r="KIC1" s="53"/>
      <c r="KID1" s="53"/>
      <c r="KIE1" s="53"/>
      <c r="KIF1" s="53"/>
      <c r="KIG1" s="53"/>
      <c r="KIH1" s="53"/>
      <c r="KII1" s="53"/>
      <c r="KIJ1" s="53"/>
      <c r="KIK1" s="53"/>
      <c r="KIL1" s="53"/>
      <c r="KIM1" s="53"/>
      <c r="KIN1" s="53"/>
      <c r="KIO1" s="53"/>
      <c r="KIP1" s="53"/>
      <c r="KIQ1" s="53"/>
      <c r="KIR1" s="53"/>
      <c r="KIS1" s="53"/>
      <c r="KIT1" s="53"/>
      <c r="KIU1" s="53"/>
      <c r="KIV1" s="53"/>
      <c r="KIW1" s="53"/>
      <c r="KIX1" s="53"/>
      <c r="KIY1" s="53"/>
      <c r="KIZ1" s="53"/>
      <c r="KJA1" s="53"/>
      <c r="KJB1" s="53"/>
      <c r="KJC1" s="53"/>
      <c r="KJD1" s="53"/>
      <c r="KJE1" s="53"/>
      <c r="KJF1" s="53"/>
      <c r="KJG1" s="53"/>
      <c r="KJH1" s="53"/>
      <c r="KJI1" s="53"/>
      <c r="KJJ1" s="53"/>
      <c r="KJK1" s="53"/>
      <c r="KJL1" s="53"/>
      <c r="KJM1" s="53"/>
      <c r="KJN1" s="53"/>
      <c r="KJO1" s="53"/>
      <c r="KJP1" s="53"/>
      <c r="KJQ1" s="53"/>
      <c r="KJR1" s="53"/>
      <c r="KJS1" s="53"/>
      <c r="KJT1" s="53"/>
      <c r="KJU1" s="53"/>
      <c r="KJV1" s="53"/>
      <c r="KJW1" s="53"/>
      <c r="KJX1" s="53"/>
      <c r="KJY1" s="53"/>
      <c r="KJZ1" s="53"/>
      <c r="KKA1" s="53"/>
      <c r="KKB1" s="53"/>
      <c r="KKC1" s="53"/>
      <c r="KKD1" s="53"/>
      <c r="KKE1" s="53"/>
      <c r="KKF1" s="53"/>
      <c r="KKG1" s="53"/>
      <c r="KKH1" s="53"/>
      <c r="KKI1" s="53"/>
      <c r="KKJ1" s="53"/>
      <c r="KKK1" s="53"/>
      <c r="KKL1" s="53"/>
      <c r="KKM1" s="53"/>
      <c r="KKN1" s="53"/>
      <c r="KKO1" s="53"/>
      <c r="KKP1" s="53"/>
      <c r="KKQ1" s="53"/>
      <c r="KKR1" s="53"/>
      <c r="KKS1" s="53"/>
      <c r="KKT1" s="53"/>
      <c r="KKU1" s="53"/>
      <c r="KKV1" s="53"/>
      <c r="KKW1" s="53"/>
      <c r="KKX1" s="53"/>
      <c r="KKY1" s="53"/>
      <c r="KKZ1" s="53"/>
      <c r="KLA1" s="53"/>
      <c r="KLB1" s="53"/>
      <c r="KLC1" s="53"/>
      <c r="KLD1" s="53"/>
      <c r="KLE1" s="53"/>
      <c r="KLF1" s="53"/>
      <c r="KLG1" s="53"/>
      <c r="KLH1" s="53"/>
      <c r="KLI1" s="53"/>
      <c r="KLJ1" s="53"/>
      <c r="KLK1" s="53"/>
      <c r="KLL1" s="53"/>
      <c r="KLM1" s="53"/>
      <c r="KLN1" s="53"/>
      <c r="KLO1" s="53"/>
      <c r="KLP1" s="53"/>
      <c r="KLQ1" s="53"/>
      <c r="KLR1" s="53"/>
      <c r="KLS1" s="53"/>
      <c r="KLT1" s="53"/>
      <c r="KLU1" s="53"/>
      <c r="KLV1" s="53"/>
      <c r="KLW1" s="53"/>
      <c r="KLX1" s="53"/>
      <c r="KLY1" s="53"/>
      <c r="KLZ1" s="53"/>
      <c r="KMA1" s="53"/>
      <c r="KMB1" s="53"/>
      <c r="KMC1" s="53"/>
      <c r="KMD1" s="53"/>
      <c r="KME1" s="53"/>
      <c r="KMF1" s="53"/>
      <c r="KMG1" s="53"/>
      <c r="KMH1" s="53"/>
      <c r="KMI1" s="53"/>
      <c r="KMJ1" s="53"/>
      <c r="KMK1" s="53"/>
      <c r="KML1" s="53"/>
      <c r="KMM1" s="53"/>
      <c r="KMN1" s="53"/>
      <c r="KMO1" s="53"/>
      <c r="KMP1" s="53"/>
      <c r="KMQ1" s="53"/>
      <c r="KMR1" s="53"/>
      <c r="KMS1" s="53"/>
      <c r="KMT1" s="53"/>
      <c r="KMU1" s="53"/>
      <c r="KMV1" s="53"/>
      <c r="KMW1" s="53"/>
      <c r="KMX1" s="53"/>
      <c r="KMY1" s="53"/>
      <c r="KMZ1" s="53"/>
      <c r="KNA1" s="53"/>
      <c r="KNB1" s="53"/>
      <c r="KNC1" s="53"/>
      <c r="KND1" s="53"/>
      <c r="KNE1" s="53"/>
      <c r="KNF1" s="53"/>
      <c r="KNG1" s="53"/>
      <c r="KNH1" s="53"/>
      <c r="KNI1" s="53"/>
      <c r="KNJ1" s="53"/>
      <c r="KNK1" s="53"/>
      <c r="KNL1" s="53"/>
      <c r="KNM1" s="53"/>
      <c r="KNN1" s="53"/>
      <c r="KNO1" s="53"/>
      <c r="KNP1" s="53"/>
      <c r="KNQ1" s="53"/>
      <c r="KNR1" s="53"/>
      <c r="KNS1" s="53"/>
      <c r="KNT1" s="53"/>
      <c r="KNU1" s="53"/>
      <c r="KNV1" s="53"/>
      <c r="KNW1" s="53"/>
      <c r="KNX1" s="53"/>
      <c r="KNY1" s="53"/>
      <c r="KNZ1" s="53"/>
      <c r="KOA1" s="53"/>
      <c r="KOB1" s="53"/>
      <c r="KOC1" s="53"/>
      <c r="KOD1" s="53"/>
      <c r="KOE1" s="53"/>
      <c r="KOF1" s="53"/>
      <c r="KOG1" s="53"/>
      <c r="KOH1" s="53"/>
      <c r="KOI1" s="53"/>
      <c r="KOJ1" s="53"/>
      <c r="KOK1" s="53"/>
      <c r="KOL1" s="53"/>
      <c r="KOM1" s="53"/>
      <c r="KON1" s="53"/>
      <c r="KOO1" s="53"/>
      <c r="KOP1" s="53"/>
      <c r="KOQ1" s="53"/>
      <c r="KOR1" s="53"/>
      <c r="KOS1" s="53"/>
      <c r="KOT1" s="53"/>
      <c r="KOU1" s="53"/>
      <c r="KOV1" s="53"/>
      <c r="KOW1" s="53"/>
      <c r="KOX1" s="53"/>
      <c r="KOY1" s="53"/>
      <c r="KOZ1" s="53"/>
      <c r="KPA1" s="53"/>
      <c r="KPB1" s="53"/>
      <c r="KPC1" s="53"/>
      <c r="KPD1" s="53"/>
      <c r="KPE1" s="53"/>
      <c r="KPF1" s="53"/>
      <c r="KPG1" s="53"/>
      <c r="KPH1" s="53"/>
      <c r="KPI1" s="53"/>
      <c r="KPJ1" s="53"/>
      <c r="KPK1" s="53"/>
      <c r="KPL1" s="53"/>
      <c r="KPM1" s="53"/>
      <c r="KPN1" s="53"/>
      <c r="KPO1" s="53"/>
      <c r="KPP1" s="53"/>
      <c r="KPQ1" s="53"/>
      <c r="KPR1" s="53"/>
      <c r="KPS1" s="53"/>
      <c r="KPT1" s="53"/>
      <c r="KPU1" s="53"/>
      <c r="KPV1" s="53"/>
      <c r="KPW1" s="53"/>
      <c r="KPX1" s="53"/>
      <c r="KPY1" s="53"/>
      <c r="KPZ1" s="53"/>
      <c r="KQA1" s="53"/>
      <c r="KQB1" s="53"/>
      <c r="KQC1" s="53"/>
      <c r="KQD1" s="53"/>
      <c r="KQE1" s="53"/>
      <c r="KQF1" s="53"/>
      <c r="KQG1" s="53"/>
      <c r="KQH1" s="53"/>
      <c r="KQI1" s="53"/>
      <c r="KQJ1" s="53"/>
      <c r="KQK1" s="53"/>
      <c r="KQL1" s="53"/>
      <c r="KQM1" s="53"/>
      <c r="KQN1" s="53"/>
      <c r="KQO1" s="53"/>
      <c r="KQP1" s="53"/>
      <c r="KQQ1" s="53"/>
      <c r="KQR1" s="53"/>
      <c r="KQS1" s="53"/>
      <c r="KQT1" s="53"/>
      <c r="KQU1" s="53"/>
      <c r="KQV1" s="53"/>
      <c r="KQW1" s="53"/>
      <c r="KQX1" s="53"/>
      <c r="KQY1" s="53"/>
      <c r="KQZ1" s="53"/>
      <c r="KRA1" s="53"/>
      <c r="KRB1" s="53"/>
      <c r="KRC1" s="53"/>
      <c r="KRD1" s="53"/>
      <c r="KRE1" s="53"/>
      <c r="KRF1" s="53"/>
      <c r="KRG1" s="53"/>
      <c r="KRH1" s="53"/>
      <c r="KRI1" s="53"/>
      <c r="KRJ1" s="53"/>
      <c r="KRK1" s="53"/>
      <c r="KRL1" s="53"/>
      <c r="KRM1" s="53"/>
      <c r="KRN1" s="53"/>
      <c r="KRO1" s="53"/>
      <c r="KRP1" s="53"/>
      <c r="KRQ1" s="53"/>
      <c r="KRR1" s="53"/>
      <c r="KRS1" s="53"/>
      <c r="KRT1" s="53"/>
      <c r="KRU1" s="53"/>
      <c r="KRV1" s="53"/>
      <c r="KRW1" s="53"/>
      <c r="KRX1" s="53"/>
      <c r="KRY1" s="53"/>
      <c r="KRZ1" s="53"/>
      <c r="KSA1" s="53"/>
      <c r="KSB1" s="53"/>
      <c r="KSC1" s="53"/>
      <c r="KSD1" s="53"/>
      <c r="KSE1" s="53"/>
      <c r="KSF1" s="53"/>
      <c r="KSG1" s="53"/>
      <c r="KSH1" s="53"/>
      <c r="KSI1" s="53"/>
      <c r="KSJ1" s="53"/>
      <c r="KSK1" s="53"/>
      <c r="KSL1" s="53"/>
      <c r="KSM1" s="53"/>
      <c r="KSN1" s="53"/>
      <c r="KSO1" s="53"/>
      <c r="KSP1" s="53"/>
      <c r="KSQ1" s="53"/>
      <c r="KSR1" s="53"/>
      <c r="KSS1" s="53"/>
      <c r="KST1" s="53"/>
      <c r="KSU1" s="53"/>
      <c r="KSV1" s="53"/>
      <c r="KSW1" s="53"/>
      <c r="KSX1" s="53"/>
      <c r="KSY1" s="53"/>
      <c r="KSZ1" s="53"/>
      <c r="KTA1" s="53"/>
      <c r="KTB1" s="53"/>
      <c r="KTC1" s="53"/>
      <c r="KTD1" s="53"/>
      <c r="KTE1" s="53"/>
      <c r="KTF1" s="53"/>
      <c r="KTG1" s="53"/>
      <c r="KTH1" s="53"/>
      <c r="KTI1" s="53"/>
      <c r="KTJ1" s="53"/>
      <c r="KTK1" s="53"/>
      <c r="KTL1" s="53"/>
      <c r="KTM1" s="53"/>
      <c r="KTN1" s="53"/>
      <c r="KTO1" s="53"/>
      <c r="KTP1" s="53"/>
      <c r="KTQ1" s="53"/>
      <c r="KTR1" s="53"/>
      <c r="KTS1" s="53"/>
      <c r="KTT1" s="53"/>
      <c r="KTU1" s="53"/>
      <c r="KTV1" s="53"/>
      <c r="KTW1" s="53"/>
      <c r="KTX1" s="53"/>
      <c r="KTY1" s="53"/>
      <c r="KTZ1" s="53"/>
      <c r="KUA1" s="53"/>
      <c r="KUB1" s="53"/>
      <c r="KUC1" s="53"/>
      <c r="KUD1" s="53"/>
      <c r="KUE1" s="53"/>
      <c r="KUF1" s="53"/>
      <c r="KUG1" s="53"/>
      <c r="KUH1" s="53"/>
      <c r="KUI1" s="53"/>
      <c r="KUJ1" s="53"/>
      <c r="KUK1" s="53"/>
      <c r="KUL1" s="53"/>
      <c r="KUM1" s="53"/>
      <c r="KUN1" s="53"/>
      <c r="KUO1" s="53"/>
      <c r="KUP1" s="53"/>
      <c r="KUQ1" s="53"/>
      <c r="KUR1" s="53"/>
      <c r="KUS1" s="53"/>
      <c r="KUT1" s="53"/>
      <c r="KUU1" s="53"/>
      <c r="KUV1" s="53"/>
      <c r="KUW1" s="53"/>
      <c r="KUX1" s="53"/>
      <c r="KUY1" s="53"/>
      <c r="KUZ1" s="53"/>
      <c r="KVA1" s="53"/>
      <c r="KVB1" s="53"/>
      <c r="KVC1" s="53"/>
      <c r="KVD1" s="53"/>
      <c r="KVE1" s="53"/>
      <c r="KVF1" s="53"/>
      <c r="KVG1" s="53"/>
      <c r="KVH1" s="53"/>
      <c r="KVI1" s="53"/>
      <c r="KVJ1" s="53"/>
      <c r="KVK1" s="53"/>
      <c r="KVL1" s="53"/>
      <c r="KVM1" s="53"/>
      <c r="KVN1" s="53"/>
      <c r="KVO1" s="53"/>
      <c r="KVP1" s="53"/>
      <c r="KVQ1" s="53"/>
      <c r="KVR1" s="53"/>
      <c r="KVS1" s="53"/>
      <c r="KVT1" s="53"/>
      <c r="KVU1" s="53"/>
      <c r="KVV1" s="53"/>
      <c r="KVW1" s="53"/>
      <c r="KVX1" s="53"/>
      <c r="KVY1" s="53"/>
      <c r="KVZ1" s="53"/>
      <c r="KWA1" s="53"/>
      <c r="KWB1" s="53"/>
      <c r="KWC1" s="53"/>
      <c r="KWD1" s="53"/>
      <c r="KWE1" s="53"/>
      <c r="KWF1" s="53"/>
      <c r="KWG1" s="53"/>
      <c r="KWH1" s="53"/>
      <c r="KWI1" s="53"/>
      <c r="KWJ1" s="53"/>
      <c r="KWK1" s="53"/>
      <c r="KWL1" s="53"/>
      <c r="KWM1" s="53"/>
      <c r="KWN1" s="53"/>
      <c r="KWO1" s="53"/>
      <c r="KWP1" s="53"/>
      <c r="KWQ1" s="53"/>
      <c r="KWR1" s="53"/>
      <c r="KWS1" s="53"/>
      <c r="KWT1" s="53"/>
      <c r="KWU1" s="53"/>
      <c r="KWV1" s="53"/>
      <c r="KWW1" s="53"/>
      <c r="KWX1" s="53"/>
      <c r="KWY1" s="53"/>
      <c r="KWZ1" s="53"/>
      <c r="KXA1" s="53"/>
      <c r="KXB1" s="53"/>
      <c r="KXC1" s="53"/>
      <c r="KXD1" s="53"/>
      <c r="KXE1" s="53"/>
      <c r="KXF1" s="53"/>
      <c r="KXG1" s="53"/>
      <c r="KXH1" s="53"/>
      <c r="KXI1" s="53"/>
      <c r="KXJ1" s="53"/>
      <c r="KXK1" s="53"/>
      <c r="KXL1" s="53"/>
      <c r="KXM1" s="53"/>
      <c r="KXN1" s="53"/>
      <c r="KXO1" s="53"/>
      <c r="KXP1" s="53"/>
      <c r="KXQ1" s="53"/>
      <c r="KXR1" s="53"/>
      <c r="KXS1" s="53"/>
      <c r="KXT1" s="53"/>
      <c r="KXU1" s="53"/>
      <c r="KXV1" s="53"/>
      <c r="KXW1" s="53"/>
      <c r="KXX1" s="53"/>
      <c r="KXY1" s="53"/>
      <c r="KXZ1" s="53"/>
      <c r="KYA1" s="53"/>
      <c r="KYB1" s="53"/>
      <c r="KYC1" s="53"/>
      <c r="KYD1" s="53"/>
      <c r="KYE1" s="53"/>
      <c r="KYF1" s="53"/>
      <c r="KYG1" s="53"/>
      <c r="KYH1" s="53"/>
      <c r="KYI1" s="53"/>
      <c r="KYJ1" s="53"/>
      <c r="KYK1" s="53"/>
      <c r="KYL1" s="53"/>
      <c r="KYM1" s="53"/>
      <c r="KYN1" s="53"/>
      <c r="KYO1" s="53"/>
      <c r="KYP1" s="53"/>
      <c r="KYQ1" s="53"/>
      <c r="KYR1" s="53"/>
      <c r="KYS1" s="53"/>
      <c r="KYT1" s="53"/>
      <c r="KYU1" s="53"/>
      <c r="KYV1" s="53"/>
      <c r="KYW1" s="53"/>
      <c r="KYX1" s="53"/>
      <c r="KYY1" s="53"/>
      <c r="KYZ1" s="53"/>
      <c r="KZA1" s="53"/>
      <c r="KZB1" s="53"/>
      <c r="KZC1" s="53"/>
      <c r="KZD1" s="53"/>
      <c r="KZE1" s="53"/>
      <c r="KZF1" s="53"/>
      <c r="KZG1" s="53"/>
      <c r="KZH1" s="53"/>
      <c r="KZI1" s="53"/>
      <c r="KZJ1" s="53"/>
      <c r="KZK1" s="53"/>
      <c r="KZL1" s="53"/>
      <c r="KZM1" s="53"/>
      <c r="KZN1" s="53"/>
      <c r="KZO1" s="53"/>
      <c r="KZP1" s="53"/>
      <c r="KZQ1" s="53"/>
      <c r="KZR1" s="53"/>
      <c r="KZS1" s="53"/>
      <c r="KZT1" s="53"/>
      <c r="KZU1" s="53"/>
      <c r="KZV1" s="53"/>
      <c r="KZW1" s="53"/>
      <c r="KZX1" s="53"/>
      <c r="KZY1" s="53"/>
      <c r="KZZ1" s="53"/>
      <c r="LAA1" s="53"/>
      <c r="LAB1" s="53"/>
      <c r="LAC1" s="53"/>
      <c r="LAD1" s="53"/>
      <c r="LAE1" s="53"/>
      <c r="LAF1" s="53"/>
      <c r="LAG1" s="53"/>
      <c r="LAH1" s="53"/>
      <c r="LAI1" s="53"/>
      <c r="LAJ1" s="53"/>
      <c r="LAK1" s="53"/>
      <c r="LAL1" s="53"/>
      <c r="LAM1" s="53"/>
      <c r="LAN1" s="53"/>
      <c r="LAO1" s="53"/>
      <c r="LAP1" s="53"/>
      <c r="LAQ1" s="53"/>
      <c r="LAR1" s="53"/>
      <c r="LAS1" s="53"/>
      <c r="LAT1" s="53"/>
      <c r="LAU1" s="53"/>
      <c r="LAV1" s="53"/>
      <c r="LAW1" s="53"/>
      <c r="LAX1" s="53"/>
      <c r="LAY1" s="53"/>
      <c r="LAZ1" s="53"/>
      <c r="LBA1" s="53"/>
      <c r="LBB1" s="53"/>
      <c r="LBC1" s="53"/>
      <c r="LBD1" s="53"/>
      <c r="LBE1" s="53"/>
      <c r="LBF1" s="53"/>
      <c r="LBG1" s="53"/>
      <c r="LBH1" s="53"/>
      <c r="LBI1" s="53"/>
      <c r="LBJ1" s="53"/>
      <c r="LBK1" s="53"/>
      <c r="LBL1" s="53"/>
      <c r="LBM1" s="53"/>
      <c r="LBN1" s="53"/>
      <c r="LBO1" s="53"/>
      <c r="LBP1" s="53"/>
      <c r="LBQ1" s="53"/>
      <c r="LBR1" s="53"/>
      <c r="LBS1" s="53"/>
      <c r="LBT1" s="53"/>
      <c r="LBU1" s="53"/>
      <c r="LBV1" s="53"/>
      <c r="LBW1" s="53"/>
      <c r="LBX1" s="53"/>
      <c r="LBY1" s="53"/>
      <c r="LBZ1" s="53"/>
      <c r="LCA1" s="53"/>
      <c r="LCB1" s="53"/>
      <c r="LCC1" s="53"/>
      <c r="LCD1" s="53"/>
      <c r="LCE1" s="53"/>
      <c r="LCF1" s="53"/>
      <c r="LCG1" s="53"/>
      <c r="LCH1" s="53"/>
      <c r="LCI1" s="53"/>
      <c r="LCJ1" s="53"/>
      <c r="LCK1" s="53"/>
      <c r="LCL1" s="53"/>
      <c r="LCM1" s="53"/>
      <c r="LCN1" s="53"/>
      <c r="LCO1" s="53"/>
      <c r="LCP1" s="53"/>
      <c r="LCQ1" s="53"/>
      <c r="LCR1" s="53"/>
      <c r="LCS1" s="53"/>
      <c r="LCT1" s="53"/>
      <c r="LCU1" s="53"/>
      <c r="LCV1" s="53"/>
      <c r="LCW1" s="53"/>
      <c r="LCX1" s="53"/>
      <c r="LCY1" s="53"/>
      <c r="LCZ1" s="53"/>
      <c r="LDA1" s="53"/>
      <c r="LDB1" s="53"/>
      <c r="LDC1" s="53"/>
      <c r="LDD1" s="53"/>
      <c r="LDE1" s="53"/>
      <c r="LDF1" s="53"/>
      <c r="LDG1" s="53"/>
      <c r="LDH1" s="53"/>
      <c r="LDI1" s="53"/>
      <c r="LDJ1" s="53"/>
      <c r="LDK1" s="53"/>
      <c r="LDL1" s="53"/>
      <c r="LDM1" s="53"/>
      <c r="LDN1" s="53"/>
      <c r="LDO1" s="53"/>
      <c r="LDP1" s="53"/>
      <c r="LDQ1" s="53"/>
      <c r="LDR1" s="53"/>
      <c r="LDS1" s="53"/>
      <c r="LDT1" s="53"/>
      <c r="LDU1" s="53"/>
      <c r="LDV1" s="53"/>
      <c r="LDW1" s="53"/>
      <c r="LDX1" s="53"/>
      <c r="LDY1" s="53"/>
      <c r="LDZ1" s="53"/>
      <c r="LEA1" s="53"/>
      <c r="LEB1" s="53"/>
      <c r="LEC1" s="53"/>
      <c r="LED1" s="53"/>
      <c r="LEE1" s="53"/>
      <c r="LEF1" s="53"/>
      <c r="LEG1" s="53"/>
      <c r="LEH1" s="53"/>
      <c r="LEI1" s="53"/>
      <c r="LEJ1" s="53"/>
      <c r="LEK1" s="53"/>
      <c r="LEL1" s="53"/>
      <c r="LEM1" s="53"/>
      <c r="LEN1" s="53"/>
      <c r="LEO1" s="53"/>
      <c r="LEP1" s="53"/>
      <c r="LEQ1" s="53"/>
      <c r="LER1" s="53"/>
      <c r="LES1" s="53"/>
      <c r="LET1" s="53"/>
      <c r="LEU1" s="53"/>
      <c r="LEV1" s="53"/>
      <c r="LEW1" s="53"/>
      <c r="LEX1" s="53"/>
      <c r="LEY1" s="53"/>
      <c r="LEZ1" s="53"/>
      <c r="LFA1" s="53"/>
      <c r="LFB1" s="53"/>
      <c r="LFC1" s="53"/>
      <c r="LFD1" s="53"/>
      <c r="LFE1" s="53"/>
      <c r="LFF1" s="53"/>
      <c r="LFG1" s="53"/>
      <c r="LFH1" s="53"/>
      <c r="LFI1" s="53"/>
      <c r="LFJ1" s="53"/>
      <c r="LFK1" s="53"/>
      <c r="LFL1" s="53"/>
      <c r="LFM1" s="53"/>
      <c r="LFN1" s="53"/>
      <c r="LFO1" s="53"/>
      <c r="LFP1" s="53"/>
      <c r="LFQ1" s="53"/>
      <c r="LFR1" s="53"/>
      <c r="LFS1" s="53"/>
      <c r="LFT1" s="53"/>
      <c r="LFU1" s="53"/>
      <c r="LFV1" s="53"/>
      <c r="LFW1" s="53"/>
      <c r="LFX1" s="53"/>
      <c r="LFY1" s="53"/>
      <c r="LFZ1" s="53"/>
      <c r="LGA1" s="53"/>
      <c r="LGB1" s="53"/>
      <c r="LGC1" s="53"/>
      <c r="LGD1" s="53"/>
      <c r="LGE1" s="53"/>
      <c r="LGF1" s="53"/>
      <c r="LGG1" s="53"/>
      <c r="LGH1" s="53"/>
      <c r="LGI1" s="53"/>
      <c r="LGJ1" s="53"/>
      <c r="LGK1" s="53"/>
      <c r="LGL1" s="53"/>
      <c r="LGM1" s="53"/>
      <c r="LGN1" s="53"/>
      <c r="LGO1" s="53"/>
      <c r="LGP1" s="53"/>
      <c r="LGQ1" s="53"/>
      <c r="LGR1" s="53"/>
      <c r="LGS1" s="53"/>
      <c r="LGT1" s="53"/>
      <c r="LGU1" s="53"/>
      <c r="LGV1" s="53"/>
      <c r="LGW1" s="53"/>
      <c r="LGX1" s="53"/>
      <c r="LGY1" s="53"/>
      <c r="LGZ1" s="53"/>
      <c r="LHA1" s="53"/>
      <c r="LHB1" s="53"/>
      <c r="LHC1" s="53"/>
      <c r="LHD1" s="53"/>
      <c r="LHE1" s="53"/>
      <c r="LHF1" s="53"/>
      <c r="LHG1" s="53"/>
      <c r="LHH1" s="53"/>
      <c r="LHI1" s="53"/>
      <c r="LHJ1" s="53"/>
      <c r="LHK1" s="53"/>
      <c r="LHL1" s="53"/>
      <c r="LHM1" s="53"/>
      <c r="LHN1" s="53"/>
      <c r="LHO1" s="53"/>
      <c r="LHP1" s="53"/>
      <c r="LHQ1" s="53"/>
      <c r="LHR1" s="53"/>
      <c r="LHS1" s="53"/>
      <c r="LHT1" s="53"/>
      <c r="LHU1" s="53"/>
      <c r="LHV1" s="53"/>
      <c r="LHW1" s="53"/>
      <c r="LHX1" s="53"/>
      <c r="LHY1" s="53"/>
      <c r="LHZ1" s="53"/>
      <c r="LIA1" s="53"/>
      <c r="LIB1" s="53"/>
      <c r="LIC1" s="53"/>
      <c r="LID1" s="53"/>
      <c r="LIE1" s="53"/>
      <c r="LIF1" s="53"/>
      <c r="LIG1" s="53"/>
      <c r="LIH1" s="53"/>
      <c r="LII1" s="53"/>
      <c r="LIJ1" s="53"/>
      <c r="LIK1" s="53"/>
      <c r="LIL1" s="53"/>
      <c r="LIM1" s="53"/>
      <c r="LIN1" s="53"/>
      <c r="LIO1" s="53"/>
      <c r="LIP1" s="53"/>
      <c r="LIQ1" s="53"/>
      <c r="LIR1" s="53"/>
      <c r="LIS1" s="53"/>
      <c r="LIT1" s="53"/>
      <c r="LIU1" s="53"/>
      <c r="LIV1" s="53"/>
      <c r="LIW1" s="53"/>
      <c r="LIX1" s="53"/>
      <c r="LIY1" s="53"/>
      <c r="LIZ1" s="53"/>
      <c r="LJA1" s="53"/>
      <c r="LJB1" s="53"/>
      <c r="LJC1" s="53"/>
      <c r="LJD1" s="53"/>
      <c r="LJE1" s="53"/>
      <c r="LJF1" s="53"/>
      <c r="LJG1" s="53"/>
      <c r="LJH1" s="53"/>
      <c r="LJI1" s="53"/>
      <c r="LJJ1" s="53"/>
      <c r="LJK1" s="53"/>
      <c r="LJL1" s="53"/>
      <c r="LJM1" s="53"/>
      <c r="LJN1" s="53"/>
      <c r="LJO1" s="53"/>
      <c r="LJP1" s="53"/>
      <c r="LJQ1" s="53"/>
      <c r="LJR1" s="53"/>
      <c r="LJS1" s="53"/>
      <c r="LJT1" s="53"/>
      <c r="LJU1" s="53"/>
      <c r="LJV1" s="53"/>
      <c r="LJW1" s="53"/>
      <c r="LJX1" s="53"/>
      <c r="LJY1" s="53"/>
      <c r="LJZ1" s="53"/>
      <c r="LKA1" s="53"/>
      <c r="LKB1" s="53"/>
      <c r="LKC1" s="53"/>
      <c r="LKD1" s="53"/>
      <c r="LKE1" s="53"/>
      <c r="LKF1" s="53"/>
      <c r="LKG1" s="53"/>
      <c r="LKH1" s="53"/>
      <c r="LKI1" s="53"/>
      <c r="LKJ1" s="53"/>
      <c r="LKK1" s="53"/>
      <c r="LKL1" s="53"/>
      <c r="LKM1" s="53"/>
      <c r="LKN1" s="53"/>
      <c r="LKO1" s="53"/>
      <c r="LKP1" s="53"/>
      <c r="LKQ1" s="53"/>
      <c r="LKR1" s="53"/>
      <c r="LKS1" s="53"/>
      <c r="LKT1" s="53"/>
      <c r="LKU1" s="53"/>
      <c r="LKV1" s="53"/>
      <c r="LKW1" s="53"/>
      <c r="LKX1" s="53"/>
      <c r="LKY1" s="53"/>
      <c r="LKZ1" s="53"/>
      <c r="LLA1" s="53"/>
      <c r="LLB1" s="53"/>
      <c r="LLC1" s="53"/>
      <c r="LLD1" s="53"/>
      <c r="LLE1" s="53"/>
      <c r="LLF1" s="53"/>
      <c r="LLG1" s="53"/>
      <c r="LLH1" s="53"/>
      <c r="LLI1" s="53"/>
      <c r="LLJ1" s="53"/>
      <c r="LLK1" s="53"/>
      <c r="LLL1" s="53"/>
      <c r="LLM1" s="53"/>
      <c r="LLN1" s="53"/>
      <c r="LLO1" s="53"/>
      <c r="LLP1" s="53"/>
      <c r="LLQ1" s="53"/>
      <c r="LLR1" s="53"/>
      <c r="LLS1" s="53"/>
      <c r="LLT1" s="53"/>
      <c r="LLU1" s="53"/>
      <c r="LLV1" s="53"/>
      <c r="LLW1" s="53"/>
      <c r="LLX1" s="53"/>
      <c r="LLY1" s="53"/>
      <c r="LLZ1" s="53"/>
      <c r="LMA1" s="53"/>
      <c r="LMB1" s="53"/>
      <c r="LMC1" s="53"/>
      <c r="LMD1" s="53"/>
      <c r="LME1" s="53"/>
      <c r="LMF1" s="53"/>
      <c r="LMG1" s="53"/>
      <c r="LMH1" s="53"/>
      <c r="LMI1" s="53"/>
      <c r="LMJ1" s="53"/>
      <c r="LMK1" s="53"/>
      <c r="LML1" s="53"/>
      <c r="LMM1" s="53"/>
      <c r="LMN1" s="53"/>
      <c r="LMO1" s="53"/>
      <c r="LMP1" s="53"/>
      <c r="LMQ1" s="53"/>
      <c r="LMR1" s="53"/>
      <c r="LMS1" s="53"/>
      <c r="LMT1" s="53"/>
      <c r="LMU1" s="53"/>
      <c r="LMV1" s="53"/>
      <c r="LMW1" s="53"/>
      <c r="LMX1" s="53"/>
      <c r="LMY1" s="53"/>
      <c r="LMZ1" s="53"/>
      <c r="LNA1" s="53"/>
      <c r="LNB1" s="53"/>
      <c r="LNC1" s="53"/>
      <c r="LND1" s="53"/>
      <c r="LNE1" s="53"/>
      <c r="LNF1" s="53"/>
      <c r="LNG1" s="53"/>
      <c r="LNH1" s="53"/>
      <c r="LNI1" s="53"/>
      <c r="LNJ1" s="53"/>
      <c r="LNK1" s="53"/>
      <c r="LNL1" s="53"/>
      <c r="LNM1" s="53"/>
      <c r="LNN1" s="53"/>
      <c r="LNO1" s="53"/>
      <c r="LNP1" s="53"/>
      <c r="LNQ1" s="53"/>
      <c r="LNR1" s="53"/>
      <c r="LNS1" s="53"/>
      <c r="LNT1" s="53"/>
      <c r="LNU1" s="53"/>
      <c r="LNV1" s="53"/>
      <c r="LNW1" s="53"/>
      <c r="LNX1" s="53"/>
      <c r="LNY1" s="53"/>
      <c r="LNZ1" s="53"/>
      <c r="LOA1" s="53"/>
      <c r="LOB1" s="53"/>
      <c r="LOC1" s="53"/>
      <c r="LOD1" s="53"/>
      <c r="LOE1" s="53"/>
      <c r="LOF1" s="53"/>
      <c r="LOG1" s="53"/>
      <c r="LOH1" s="53"/>
      <c r="LOI1" s="53"/>
      <c r="LOJ1" s="53"/>
      <c r="LOK1" s="53"/>
      <c r="LOL1" s="53"/>
      <c r="LOM1" s="53"/>
      <c r="LON1" s="53"/>
      <c r="LOO1" s="53"/>
      <c r="LOP1" s="53"/>
      <c r="LOQ1" s="53"/>
      <c r="LOR1" s="53"/>
      <c r="LOS1" s="53"/>
      <c r="LOT1" s="53"/>
      <c r="LOU1" s="53"/>
      <c r="LOV1" s="53"/>
      <c r="LOW1" s="53"/>
      <c r="LOX1" s="53"/>
      <c r="LOY1" s="53"/>
      <c r="LOZ1" s="53"/>
      <c r="LPA1" s="53"/>
      <c r="LPB1" s="53"/>
      <c r="LPC1" s="53"/>
      <c r="LPD1" s="53"/>
      <c r="LPE1" s="53"/>
      <c r="LPF1" s="53"/>
      <c r="LPG1" s="53"/>
      <c r="LPH1" s="53"/>
      <c r="LPI1" s="53"/>
      <c r="LPJ1" s="53"/>
      <c r="LPK1" s="53"/>
      <c r="LPL1" s="53"/>
      <c r="LPM1" s="53"/>
      <c r="LPN1" s="53"/>
      <c r="LPO1" s="53"/>
      <c r="LPP1" s="53"/>
      <c r="LPQ1" s="53"/>
      <c r="LPR1" s="53"/>
      <c r="LPS1" s="53"/>
      <c r="LPT1" s="53"/>
      <c r="LPU1" s="53"/>
      <c r="LPV1" s="53"/>
      <c r="LPW1" s="53"/>
      <c r="LPX1" s="53"/>
      <c r="LPY1" s="53"/>
      <c r="LPZ1" s="53"/>
      <c r="LQA1" s="53"/>
      <c r="LQB1" s="53"/>
      <c r="LQC1" s="53"/>
      <c r="LQD1" s="53"/>
      <c r="LQE1" s="53"/>
      <c r="LQF1" s="53"/>
      <c r="LQG1" s="53"/>
      <c r="LQH1" s="53"/>
      <c r="LQI1" s="53"/>
      <c r="LQJ1" s="53"/>
      <c r="LQK1" s="53"/>
      <c r="LQL1" s="53"/>
      <c r="LQM1" s="53"/>
      <c r="LQN1" s="53"/>
      <c r="LQO1" s="53"/>
      <c r="LQP1" s="53"/>
      <c r="LQQ1" s="53"/>
      <c r="LQR1" s="53"/>
      <c r="LQS1" s="53"/>
      <c r="LQT1" s="53"/>
      <c r="LQU1" s="53"/>
      <c r="LQV1" s="53"/>
      <c r="LQW1" s="53"/>
      <c r="LQX1" s="53"/>
      <c r="LQY1" s="53"/>
      <c r="LQZ1" s="53"/>
      <c r="LRA1" s="53"/>
      <c r="LRB1" s="53"/>
      <c r="LRC1" s="53"/>
      <c r="LRD1" s="53"/>
      <c r="LRE1" s="53"/>
      <c r="LRF1" s="53"/>
      <c r="LRG1" s="53"/>
      <c r="LRH1" s="53"/>
      <c r="LRI1" s="53"/>
      <c r="LRJ1" s="53"/>
      <c r="LRK1" s="53"/>
      <c r="LRL1" s="53"/>
      <c r="LRM1" s="53"/>
      <c r="LRN1" s="53"/>
      <c r="LRO1" s="53"/>
      <c r="LRP1" s="53"/>
      <c r="LRQ1" s="53"/>
      <c r="LRR1" s="53"/>
      <c r="LRS1" s="53"/>
      <c r="LRT1" s="53"/>
      <c r="LRU1" s="53"/>
      <c r="LRV1" s="53"/>
      <c r="LRW1" s="53"/>
      <c r="LRX1" s="53"/>
      <c r="LRY1" s="53"/>
      <c r="LRZ1" s="53"/>
      <c r="LSA1" s="53"/>
      <c r="LSB1" s="53"/>
      <c r="LSC1" s="53"/>
      <c r="LSD1" s="53"/>
      <c r="LSE1" s="53"/>
      <c r="LSF1" s="53"/>
      <c r="LSG1" s="53"/>
      <c r="LSH1" s="53"/>
      <c r="LSI1" s="53"/>
      <c r="LSJ1" s="53"/>
      <c r="LSK1" s="53"/>
      <c r="LSL1" s="53"/>
      <c r="LSM1" s="53"/>
      <c r="LSN1" s="53"/>
      <c r="LSO1" s="53"/>
      <c r="LSP1" s="53"/>
      <c r="LSQ1" s="53"/>
      <c r="LSR1" s="53"/>
      <c r="LSS1" s="53"/>
      <c r="LST1" s="53"/>
      <c r="LSU1" s="53"/>
      <c r="LSV1" s="53"/>
      <c r="LSW1" s="53"/>
      <c r="LSX1" s="53"/>
      <c r="LSY1" s="53"/>
      <c r="LSZ1" s="53"/>
      <c r="LTA1" s="53"/>
      <c r="LTB1" s="53"/>
      <c r="LTC1" s="53"/>
      <c r="LTD1" s="53"/>
      <c r="LTE1" s="53"/>
      <c r="LTF1" s="53"/>
      <c r="LTG1" s="53"/>
      <c r="LTH1" s="53"/>
      <c r="LTI1" s="53"/>
      <c r="LTJ1" s="53"/>
      <c r="LTK1" s="53"/>
      <c r="LTL1" s="53"/>
      <c r="LTM1" s="53"/>
      <c r="LTN1" s="53"/>
      <c r="LTO1" s="53"/>
      <c r="LTP1" s="53"/>
      <c r="LTQ1" s="53"/>
      <c r="LTR1" s="53"/>
      <c r="LTS1" s="53"/>
      <c r="LTT1" s="53"/>
      <c r="LTU1" s="53"/>
      <c r="LTV1" s="53"/>
      <c r="LTW1" s="53"/>
      <c r="LTX1" s="53"/>
      <c r="LTY1" s="53"/>
      <c r="LTZ1" s="53"/>
      <c r="LUA1" s="53"/>
      <c r="LUB1" s="53"/>
      <c r="LUC1" s="53"/>
      <c r="LUD1" s="53"/>
      <c r="LUE1" s="53"/>
      <c r="LUF1" s="53"/>
      <c r="LUG1" s="53"/>
      <c r="LUH1" s="53"/>
      <c r="LUI1" s="53"/>
      <c r="LUJ1" s="53"/>
      <c r="LUK1" s="53"/>
      <c r="LUL1" s="53"/>
      <c r="LUM1" s="53"/>
      <c r="LUN1" s="53"/>
      <c r="LUO1" s="53"/>
      <c r="LUP1" s="53"/>
      <c r="LUQ1" s="53"/>
      <c r="LUR1" s="53"/>
      <c r="LUS1" s="53"/>
      <c r="LUT1" s="53"/>
      <c r="LUU1" s="53"/>
      <c r="LUV1" s="53"/>
      <c r="LUW1" s="53"/>
      <c r="LUX1" s="53"/>
      <c r="LUY1" s="53"/>
      <c r="LUZ1" s="53"/>
      <c r="LVA1" s="53"/>
      <c r="LVB1" s="53"/>
      <c r="LVC1" s="53"/>
      <c r="LVD1" s="53"/>
      <c r="LVE1" s="53"/>
      <c r="LVF1" s="53"/>
      <c r="LVG1" s="53"/>
      <c r="LVH1" s="53"/>
      <c r="LVI1" s="53"/>
      <c r="LVJ1" s="53"/>
      <c r="LVK1" s="53"/>
      <c r="LVL1" s="53"/>
      <c r="LVM1" s="53"/>
      <c r="LVN1" s="53"/>
      <c r="LVO1" s="53"/>
      <c r="LVP1" s="53"/>
      <c r="LVQ1" s="53"/>
      <c r="LVR1" s="53"/>
      <c r="LVS1" s="53"/>
      <c r="LVT1" s="53"/>
      <c r="LVU1" s="53"/>
      <c r="LVV1" s="53"/>
      <c r="LVW1" s="53"/>
      <c r="LVX1" s="53"/>
      <c r="LVY1" s="53"/>
      <c r="LVZ1" s="53"/>
      <c r="LWA1" s="53"/>
      <c r="LWB1" s="53"/>
      <c r="LWC1" s="53"/>
      <c r="LWD1" s="53"/>
      <c r="LWE1" s="53"/>
      <c r="LWF1" s="53"/>
      <c r="LWG1" s="53"/>
      <c r="LWH1" s="53"/>
      <c r="LWI1" s="53"/>
      <c r="LWJ1" s="53"/>
      <c r="LWK1" s="53"/>
      <c r="LWL1" s="53"/>
      <c r="LWM1" s="53"/>
      <c r="LWN1" s="53"/>
      <c r="LWO1" s="53"/>
      <c r="LWP1" s="53"/>
      <c r="LWQ1" s="53"/>
      <c r="LWR1" s="53"/>
      <c r="LWS1" s="53"/>
      <c r="LWT1" s="53"/>
      <c r="LWU1" s="53"/>
      <c r="LWV1" s="53"/>
      <c r="LWW1" s="53"/>
      <c r="LWX1" s="53"/>
      <c r="LWY1" s="53"/>
      <c r="LWZ1" s="53"/>
      <c r="LXA1" s="53"/>
      <c r="LXB1" s="53"/>
      <c r="LXC1" s="53"/>
      <c r="LXD1" s="53"/>
      <c r="LXE1" s="53"/>
      <c r="LXF1" s="53"/>
      <c r="LXG1" s="53"/>
      <c r="LXH1" s="53"/>
      <c r="LXI1" s="53"/>
      <c r="LXJ1" s="53"/>
      <c r="LXK1" s="53"/>
      <c r="LXL1" s="53"/>
      <c r="LXM1" s="53"/>
      <c r="LXN1" s="53"/>
      <c r="LXO1" s="53"/>
      <c r="LXP1" s="53"/>
      <c r="LXQ1" s="53"/>
      <c r="LXR1" s="53"/>
      <c r="LXS1" s="53"/>
      <c r="LXT1" s="53"/>
      <c r="LXU1" s="53"/>
      <c r="LXV1" s="53"/>
      <c r="LXW1" s="53"/>
      <c r="LXX1" s="53"/>
      <c r="LXY1" s="53"/>
      <c r="LXZ1" s="53"/>
      <c r="LYA1" s="53"/>
      <c r="LYB1" s="53"/>
      <c r="LYC1" s="53"/>
      <c r="LYD1" s="53"/>
      <c r="LYE1" s="53"/>
      <c r="LYF1" s="53"/>
      <c r="LYG1" s="53"/>
      <c r="LYH1" s="53"/>
      <c r="LYI1" s="53"/>
      <c r="LYJ1" s="53"/>
      <c r="LYK1" s="53"/>
      <c r="LYL1" s="53"/>
      <c r="LYM1" s="53"/>
      <c r="LYN1" s="53"/>
      <c r="LYO1" s="53"/>
      <c r="LYP1" s="53"/>
      <c r="LYQ1" s="53"/>
      <c r="LYR1" s="53"/>
      <c r="LYS1" s="53"/>
      <c r="LYT1" s="53"/>
      <c r="LYU1" s="53"/>
      <c r="LYV1" s="53"/>
      <c r="LYW1" s="53"/>
      <c r="LYX1" s="53"/>
      <c r="LYY1" s="53"/>
      <c r="LYZ1" s="53"/>
      <c r="LZA1" s="53"/>
      <c r="LZB1" s="53"/>
      <c r="LZC1" s="53"/>
      <c r="LZD1" s="53"/>
      <c r="LZE1" s="53"/>
      <c r="LZF1" s="53"/>
      <c r="LZG1" s="53"/>
      <c r="LZH1" s="53"/>
      <c r="LZI1" s="53"/>
      <c r="LZJ1" s="53"/>
      <c r="LZK1" s="53"/>
      <c r="LZL1" s="53"/>
      <c r="LZM1" s="53"/>
      <c r="LZN1" s="53"/>
      <c r="LZO1" s="53"/>
      <c r="LZP1" s="53"/>
      <c r="LZQ1" s="53"/>
      <c r="LZR1" s="53"/>
      <c r="LZS1" s="53"/>
      <c r="LZT1" s="53"/>
      <c r="LZU1" s="53"/>
      <c r="LZV1" s="53"/>
      <c r="LZW1" s="53"/>
      <c r="LZX1" s="53"/>
      <c r="LZY1" s="53"/>
      <c r="LZZ1" s="53"/>
      <c r="MAA1" s="53"/>
      <c r="MAB1" s="53"/>
      <c r="MAC1" s="53"/>
      <c r="MAD1" s="53"/>
      <c r="MAE1" s="53"/>
      <c r="MAF1" s="53"/>
      <c r="MAG1" s="53"/>
      <c r="MAH1" s="53"/>
      <c r="MAI1" s="53"/>
      <c r="MAJ1" s="53"/>
      <c r="MAK1" s="53"/>
      <c r="MAL1" s="53"/>
      <c r="MAM1" s="53"/>
      <c r="MAN1" s="53"/>
      <c r="MAO1" s="53"/>
      <c r="MAP1" s="53"/>
      <c r="MAQ1" s="53"/>
      <c r="MAR1" s="53"/>
      <c r="MAS1" s="53"/>
      <c r="MAT1" s="53"/>
      <c r="MAU1" s="53"/>
      <c r="MAV1" s="53"/>
      <c r="MAW1" s="53"/>
      <c r="MAX1" s="53"/>
      <c r="MAY1" s="53"/>
      <c r="MAZ1" s="53"/>
      <c r="MBA1" s="53"/>
      <c r="MBB1" s="53"/>
      <c r="MBC1" s="53"/>
      <c r="MBD1" s="53"/>
      <c r="MBE1" s="53"/>
      <c r="MBF1" s="53"/>
      <c r="MBG1" s="53"/>
      <c r="MBH1" s="53"/>
      <c r="MBI1" s="53"/>
      <c r="MBJ1" s="53"/>
      <c r="MBK1" s="53"/>
      <c r="MBL1" s="53"/>
      <c r="MBM1" s="53"/>
      <c r="MBN1" s="53"/>
      <c r="MBO1" s="53"/>
      <c r="MBP1" s="53"/>
      <c r="MBQ1" s="53"/>
      <c r="MBR1" s="53"/>
      <c r="MBS1" s="53"/>
      <c r="MBT1" s="53"/>
      <c r="MBU1" s="53"/>
      <c r="MBV1" s="53"/>
      <c r="MBW1" s="53"/>
      <c r="MBX1" s="53"/>
      <c r="MBY1" s="53"/>
      <c r="MBZ1" s="53"/>
      <c r="MCA1" s="53"/>
      <c r="MCB1" s="53"/>
      <c r="MCC1" s="53"/>
      <c r="MCD1" s="53"/>
      <c r="MCE1" s="53"/>
      <c r="MCF1" s="53"/>
      <c r="MCG1" s="53"/>
      <c r="MCH1" s="53"/>
      <c r="MCI1" s="53"/>
      <c r="MCJ1" s="53"/>
      <c r="MCK1" s="53"/>
      <c r="MCL1" s="53"/>
      <c r="MCM1" s="53"/>
      <c r="MCN1" s="53"/>
      <c r="MCO1" s="53"/>
      <c r="MCP1" s="53"/>
      <c r="MCQ1" s="53"/>
      <c r="MCR1" s="53"/>
      <c r="MCS1" s="53"/>
      <c r="MCT1" s="53"/>
      <c r="MCU1" s="53"/>
      <c r="MCV1" s="53"/>
      <c r="MCW1" s="53"/>
      <c r="MCX1" s="53"/>
      <c r="MCY1" s="53"/>
      <c r="MCZ1" s="53"/>
      <c r="MDA1" s="53"/>
      <c r="MDB1" s="53"/>
      <c r="MDC1" s="53"/>
      <c r="MDD1" s="53"/>
      <c r="MDE1" s="53"/>
      <c r="MDF1" s="53"/>
      <c r="MDG1" s="53"/>
      <c r="MDH1" s="53"/>
      <c r="MDI1" s="53"/>
      <c r="MDJ1" s="53"/>
      <c r="MDK1" s="53"/>
      <c r="MDL1" s="53"/>
      <c r="MDM1" s="53"/>
      <c r="MDN1" s="53"/>
      <c r="MDO1" s="53"/>
      <c r="MDP1" s="53"/>
      <c r="MDQ1" s="53"/>
      <c r="MDR1" s="53"/>
      <c r="MDS1" s="53"/>
      <c r="MDT1" s="53"/>
      <c r="MDU1" s="53"/>
      <c r="MDV1" s="53"/>
      <c r="MDW1" s="53"/>
      <c r="MDX1" s="53"/>
      <c r="MDY1" s="53"/>
      <c r="MDZ1" s="53"/>
      <c r="MEA1" s="53"/>
      <c r="MEB1" s="53"/>
      <c r="MEC1" s="53"/>
      <c r="MED1" s="53"/>
      <c r="MEE1" s="53"/>
      <c r="MEF1" s="53"/>
      <c r="MEG1" s="53"/>
      <c r="MEH1" s="53"/>
      <c r="MEI1" s="53"/>
      <c r="MEJ1" s="53"/>
      <c r="MEK1" s="53"/>
      <c r="MEL1" s="53"/>
      <c r="MEM1" s="53"/>
      <c r="MEN1" s="53"/>
      <c r="MEO1" s="53"/>
      <c r="MEP1" s="53"/>
      <c r="MEQ1" s="53"/>
      <c r="MER1" s="53"/>
      <c r="MES1" s="53"/>
      <c r="MET1" s="53"/>
      <c r="MEU1" s="53"/>
      <c r="MEV1" s="53"/>
      <c r="MEW1" s="53"/>
      <c r="MEX1" s="53"/>
      <c r="MEY1" s="53"/>
      <c r="MEZ1" s="53"/>
      <c r="MFA1" s="53"/>
      <c r="MFB1" s="53"/>
      <c r="MFC1" s="53"/>
      <c r="MFD1" s="53"/>
      <c r="MFE1" s="53"/>
      <c r="MFF1" s="53"/>
      <c r="MFG1" s="53"/>
      <c r="MFH1" s="53"/>
      <c r="MFI1" s="53"/>
      <c r="MFJ1" s="53"/>
      <c r="MFK1" s="53"/>
      <c r="MFL1" s="53"/>
      <c r="MFM1" s="53"/>
      <c r="MFN1" s="53"/>
      <c r="MFO1" s="53"/>
      <c r="MFP1" s="53"/>
      <c r="MFQ1" s="53"/>
      <c r="MFR1" s="53"/>
      <c r="MFS1" s="53"/>
      <c r="MFT1" s="53"/>
      <c r="MFU1" s="53"/>
      <c r="MFV1" s="53"/>
      <c r="MFW1" s="53"/>
      <c r="MFX1" s="53"/>
      <c r="MFY1" s="53"/>
      <c r="MFZ1" s="53"/>
      <c r="MGA1" s="53"/>
      <c r="MGB1" s="53"/>
      <c r="MGC1" s="53"/>
      <c r="MGD1" s="53"/>
      <c r="MGE1" s="53"/>
      <c r="MGF1" s="53"/>
      <c r="MGG1" s="53"/>
      <c r="MGH1" s="53"/>
      <c r="MGI1" s="53"/>
      <c r="MGJ1" s="53"/>
      <c r="MGK1" s="53"/>
      <c r="MGL1" s="53"/>
      <c r="MGM1" s="53"/>
      <c r="MGN1" s="53"/>
      <c r="MGO1" s="53"/>
      <c r="MGP1" s="53"/>
      <c r="MGQ1" s="53"/>
      <c r="MGR1" s="53"/>
      <c r="MGS1" s="53"/>
      <c r="MGT1" s="53"/>
      <c r="MGU1" s="53"/>
      <c r="MGV1" s="53"/>
      <c r="MGW1" s="53"/>
      <c r="MGX1" s="53"/>
      <c r="MGY1" s="53"/>
      <c r="MGZ1" s="53"/>
      <c r="MHA1" s="53"/>
      <c r="MHB1" s="53"/>
      <c r="MHC1" s="53"/>
      <c r="MHD1" s="53"/>
      <c r="MHE1" s="53"/>
      <c r="MHF1" s="53"/>
      <c r="MHG1" s="53"/>
      <c r="MHH1" s="53"/>
      <c r="MHI1" s="53"/>
      <c r="MHJ1" s="53"/>
      <c r="MHK1" s="53"/>
      <c r="MHL1" s="53"/>
      <c r="MHM1" s="53"/>
      <c r="MHN1" s="53"/>
      <c r="MHO1" s="53"/>
      <c r="MHP1" s="53"/>
      <c r="MHQ1" s="53"/>
      <c r="MHR1" s="53"/>
      <c r="MHS1" s="53"/>
      <c r="MHT1" s="53"/>
      <c r="MHU1" s="53"/>
      <c r="MHV1" s="53"/>
      <c r="MHW1" s="53"/>
      <c r="MHX1" s="53"/>
      <c r="MHY1" s="53"/>
      <c r="MHZ1" s="53"/>
      <c r="MIA1" s="53"/>
      <c r="MIB1" s="53"/>
      <c r="MIC1" s="53"/>
      <c r="MID1" s="53"/>
      <c r="MIE1" s="53"/>
      <c r="MIF1" s="53"/>
      <c r="MIG1" s="53"/>
      <c r="MIH1" s="53"/>
      <c r="MII1" s="53"/>
      <c r="MIJ1" s="53"/>
      <c r="MIK1" s="53"/>
      <c r="MIL1" s="53"/>
      <c r="MIM1" s="53"/>
      <c r="MIN1" s="53"/>
      <c r="MIO1" s="53"/>
      <c r="MIP1" s="53"/>
      <c r="MIQ1" s="53"/>
      <c r="MIR1" s="53"/>
      <c r="MIS1" s="53"/>
      <c r="MIT1" s="53"/>
      <c r="MIU1" s="53"/>
      <c r="MIV1" s="53"/>
      <c r="MIW1" s="53"/>
      <c r="MIX1" s="53"/>
      <c r="MIY1" s="53"/>
      <c r="MIZ1" s="53"/>
      <c r="MJA1" s="53"/>
      <c r="MJB1" s="53"/>
      <c r="MJC1" s="53"/>
      <c r="MJD1" s="53"/>
      <c r="MJE1" s="53"/>
      <c r="MJF1" s="53"/>
      <c r="MJG1" s="53"/>
      <c r="MJH1" s="53"/>
      <c r="MJI1" s="53"/>
      <c r="MJJ1" s="53"/>
      <c r="MJK1" s="53"/>
      <c r="MJL1" s="53"/>
      <c r="MJM1" s="53"/>
      <c r="MJN1" s="53"/>
      <c r="MJO1" s="53"/>
      <c r="MJP1" s="53"/>
      <c r="MJQ1" s="53"/>
      <c r="MJR1" s="53"/>
      <c r="MJS1" s="53"/>
      <c r="MJT1" s="53"/>
      <c r="MJU1" s="53"/>
      <c r="MJV1" s="53"/>
      <c r="MJW1" s="53"/>
      <c r="MJX1" s="53"/>
      <c r="MJY1" s="53"/>
      <c r="MJZ1" s="53"/>
      <c r="MKA1" s="53"/>
      <c r="MKB1" s="53"/>
      <c r="MKC1" s="53"/>
      <c r="MKD1" s="53"/>
      <c r="MKE1" s="53"/>
      <c r="MKF1" s="53"/>
      <c r="MKG1" s="53"/>
      <c r="MKH1" s="53"/>
      <c r="MKI1" s="53"/>
      <c r="MKJ1" s="53"/>
      <c r="MKK1" s="53"/>
      <c r="MKL1" s="53"/>
      <c r="MKM1" s="53"/>
      <c r="MKN1" s="53"/>
      <c r="MKO1" s="53"/>
      <c r="MKP1" s="53"/>
      <c r="MKQ1" s="53"/>
      <c r="MKR1" s="53"/>
      <c r="MKS1" s="53"/>
      <c r="MKT1" s="53"/>
      <c r="MKU1" s="53"/>
      <c r="MKV1" s="53"/>
      <c r="MKW1" s="53"/>
      <c r="MKX1" s="53"/>
      <c r="MKY1" s="53"/>
      <c r="MKZ1" s="53"/>
      <c r="MLA1" s="53"/>
      <c r="MLB1" s="53"/>
      <c r="MLC1" s="53"/>
      <c r="MLD1" s="53"/>
      <c r="MLE1" s="53"/>
      <c r="MLF1" s="53"/>
      <c r="MLG1" s="53"/>
      <c r="MLH1" s="53"/>
      <c r="MLI1" s="53"/>
      <c r="MLJ1" s="53"/>
      <c r="MLK1" s="53"/>
      <c r="MLL1" s="53"/>
      <c r="MLM1" s="53"/>
      <c r="MLN1" s="53"/>
      <c r="MLO1" s="53"/>
      <c r="MLP1" s="53"/>
      <c r="MLQ1" s="53"/>
      <c r="MLR1" s="53"/>
      <c r="MLS1" s="53"/>
      <c r="MLT1" s="53"/>
      <c r="MLU1" s="53"/>
      <c r="MLV1" s="53"/>
      <c r="MLW1" s="53"/>
      <c r="MLX1" s="53"/>
      <c r="MLY1" s="53"/>
      <c r="MLZ1" s="53"/>
      <c r="MMA1" s="53"/>
      <c r="MMB1" s="53"/>
      <c r="MMC1" s="53"/>
      <c r="MMD1" s="53"/>
      <c r="MME1" s="53"/>
      <c r="MMF1" s="53"/>
      <c r="MMG1" s="53"/>
      <c r="MMH1" s="53"/>
      <c r="MMI1" s="53"/>
      <c r="MMJ1" s="53"/>
      <c r="MMK1" s="53"/>
      <c r="MML1" s="53"/>
      <c r="MMM1" s="53"/>
      <c r="MMN1" s="53"/>
      <c r="MMO1" s="53"/>
      <c r="MMP1" s="53"/>
      <c r="MMQ1" s="53"/>
      <c r="MMR1" s="53"/>
      <c r="MMS1" s="53"/>
      <c r="MMT1" s="53"/>
      <c r="MMU1" s="53"/>
      <c r="MMV1" s="53"/>
      <c r="MMW1" s="53"/>
      <c r="MMX1" s="53"/>
      <c r="MMY1" s="53"/>
      <c r="MMZ1" s="53"/>
      <c r="MNA1" s="53"/>
      <c r="MNB1" s="53"/>
      <c r="MNC1" s="53"/>
      <c r="MND1" s="53"/>
      <c r="MNE1" s="53"/>
      <c r="MNF1" s="53"/>
      <c r="MNG1" s="53"/>
      <c r="MNH1" s="53"/>
      <c r="MNI1" s="53"/>
      <c r="MNJ1" s="53"/>
      <c r="MNK1" s="53"/>
      <c r="MNL1" s="53"/>
      <c r="MNM1" s="53"/>
      <c r="MNN1" s="53"/>
      <c r="MNO1" s="53"/>
      <c r="MNP1" s="53"/>
      <c r="MNQ1" s="53"/>
      <c r="MNR1" s="53"/>
      <c r="MNS1" s="53"/>
      <c r="MNT1" s="53"/>
      <c r="MNU1" s="53"/>
      <c r="MNV1" s="53"/>
      <c r="MNW1" s="53"/>
      <c r="MNX1" s="53"/>
      <c r="MNY1" s="53"/>
      <c r="MNZ1" s="53"/>
      <c r="MOA1" s="53"/>
      <c r="MOB1" s="53"/>
      <c r="MOC1" s="53"/>
      <c r="MOD1" s="53"/>
      <c r="MOE1" s="53"/>
      <c r="MOF1" s="53"/>
      <c r="MOG1" s="53"/>
      <c r="MOH1" s="53"/>
      <c r="MOI1" s="53"/>
      <c r="MOJ1" s="53"/>
      <c r="MOK1" s="53"/>
      <c r="MOL1" s="53"/>
      <c r="MOM1" s="53"/>
      <c r="MON1" s="53"/>
      <c r="MOO1" s="53"/>
      <c r="MOP1" s="53"/>
      <c r="MOQ1" s="53"/>
      <c r="MOR1" s="53"/>
      <c r="MOS1" s="53"/>
      <c r="MOT1" s="53"/>
      <c r="MOU1" s="53"/>
      <c r="MOV1" s="53"/>
      <c r="MOW1" s="53"/>
      <c r="MOX1" s="53"/>
      <c r="MOY1" s="53"/>
      <c r="MOZ1" s="53"/>
      <c r="MPA1" s="53"/>
      <c r="MPB1" s="53"/>
      <c r="MPC1" s="53"/>
      <c r="MPD1" s="53"/>
      <c r="MPE1" s="53"/>
      <c r="MPF1" s="53"/>
      <c r="MPG1" s="53"/>
      <c r="MPH1" s="53"/>
      <c r="MPI1" s="53"/>
      <c r="MPJ1" s="53"/>
      <c r="MPK1" s="53"/>
      <c r="MPL1" s="53"/>
      <c r="MPM1" s="53"/>
      <c r="MPN1" s="53"/>
      <c r="MPO1" s="53"/>
      <c r="MPP1" s="53"/>
      <c r="MPQ1" s="53"/>
      <c r="MPR1" s="53"/>
      <c r="MPS1" s="53"/>
      <c r="MPT1" s="53"/>
      <c r="MPU1" s="53"/>
      <c r="MPV1" s="53"/>
      <c r="MPW1" s="53"/>
      <c r="MPX1" s="53"/>
      <c r="MPY1" s="53"/>
      <c r="MPZ1" s="53"/>
      <c r="MQA1" s="53"/>
      <c r="MQB1" s="53"/>
      <c r="MQC1" s="53"/>
      <c r="MQD1" s="53"/>
      <c r="MQE1" s="53"/>
      <c r="MQF1" s="53"/>
      <c r="MQG1" s="53"/>
      <c r="MQH1" s="53"/>
      <c r="MQI1" s="53"/>
      <c r="MQJ1" s="53"/>
      <c r="MQK1" s="53"/>
      <c r="MQL1" s="53"/>
      <c r="MQM1" s="53"/>
      <c r="MQN1" s="53"/>
      <c r="MQO1" s="53"/>
      <c r="MQP1" s="53"/>
      <c r="MQQ1" s="53"/>
      <c r="MQR1" s="53"/>
      <c r="MQS1" s="53"/>
      <c r="MQT1" s="53"/>
      <c r="MQU1" s="53"/>
      <c r="MQV1" s="53"/>
      <c r="MQW1" s="53"/>
      <c r="MQX1" s="53"/>
      <c r="MQY1" s="53"/>
      <c r="MQZ1" s="53"/>
      <c r="MRA1" s="53"/>
      <c r="MRB1" s="53"/>
      <c r="MRC1" s="53"/>
      <c r="MRD1" s="53"/>
      <c r="MRE1" s="53"/>
      <c r="MRF1" s="53"/>
      <c r="MRG1" s="53"/>
      <c r="MRH1" s="53"/>
      <c r="MRI1" s="53"/>
      <c r="MRJ1" s="53"/>
      <c r="MRK1" s="53"/>
      <c r="MRL1" s="53"/>
      <c r="MRM1" s="53"/>
      <c r="MRN1" s="53"/>
      <c r="MRO1" s="53"/>
      <c r="MRP1" s="53"/>
      <c r="MRQ1" s="53"/>
      <c r="MRR1" s="53"/>
      <c r="MRS1" s="53"/>
      <c r="MRT1" s="53"/>
      <c r="MRU1" s="53"/>
      <c r="MRV1" s="53"/>
      <c r="MRW1" s="53"/>
      <c r="MRX1" s="53"/>
      <c r="MRY1" s="53"/>
      <c r="MRZ1" s="53"/>
      <c r="MSA1" s="53"/>
      <c r="MSB1" s="53"/>
      <c r="MSC1" s="53"/>
      <c r="MSD1" s="53"/>
      <c r="MSE1" s="53"/>
      <c r="MSF1" s="53"/>
      <c r="MSG1" s="53"/>
      <c r="MSH1" s="53"/>
      <c r="MSI1" s="53"/>
      <c r="MSJ1" s="53"/>
      <c r="MSK1" s="53"/>
      <c r="MSL1" s="53"/>
      <c r="MSM1" s="53"/>
      <c r="MSN1" s="53"/>
      <c r="MSO1" s="53"/>
      <c r="MSP1" s="53"/>
      <c r="MSQ1" s="53"/>
      <c r="MSR1" s="53"/>
      <c r="MSS1" s="53"/>
      <c r="MST1" s="53"/>
      <c r="MSU1" s="53"/>
      <c r="MSV1" s="53"/>
      <c r="MSW1" s="53"/>
      <c r="MSX1" s="53"/>
      <c r="MSY1" s="53"/>
      <c r="MSZ1" s="53"/>
      <c r="MTA1" s="53"/>
      <c r="MTB1" s="53"/>
      <c r="MTC1" s="53"/>
      <c r="MTD1" s="53"/>
      <c r="MTE1" s="53"/>
      <c r="MTF1" s="53"/>
      <c r="MTG1" s="53"/>
      <c r="MTH1" s="53"/>
      <c r="MTI1" s="53"/>
      <c r="MTJ1" s="53"/>
      <c r="MTK1" s="53"/>
      <c r="MTL1" s="53"/>
      <c r="MTM1" s="53"/>
      <c r="MTN1" s="53"/>
      <c r="MTO1" s="53"/>
      <c r="MTP1" s="53"/>
      <c r="MTQ1" s="53"/>
      <c r="MTR1" s="53"/>
      <c r="MTS1" s="53"/>
      <c r="MTT1" s="53"/>
      <c r="MTU1" s="53"/>
      <c r="MTV1" s="53"/>
      <c r="MTW1" s="53"/>
      <c r="MTX1" s="53"/>
      <c r="MTY1" s="53"/>
      <c r="MTZ1" s="53"/>
      <c r="MUA1" s="53"/>
      <c r="MUB1" s="53"/>
      <c r="MUC1" s="53"/>
      <c r="MUD1" s="53"/>
      <c r="MUE1" s="53"/>
      <c r="MUF1" s="53"/>
      <c r="MUG1" s="53"/>
      <c r="MUH1" s="53"/>
      <c r="MUI1" s="53"/>
      <c r="MUJ1" s="53"/>
      <c r="MUK1" s="53"/>
      <c r="MUL1" s="53"/>
      <c r="MUM1" s="53"/>
      <c r="MUN1" s="53"/>
      <c r="MUO1" s="53"/>
      <c r="MUP1" s="53"/>
      <c r="MUQ1" s="53"/>
      <c r="MUR1" s="53"/>
      <c r="MUS1" s="53"/>
      <c r="MUT1" s="53"/>
      <c r="MUU1" s="53"/>
      <c r="MUV1" s="53"/>
      <c r="MUW1" s="53"/>
      <c r="MUX1" s="53"/>
      <c r="MUY1" s="53"/>
      <c r="MUZ1" s="53"/>
      <c r="MVA1" s="53"/>
      <c r="MVB1" s="53"/>
      <c r="MVC1" s="53"/>
      <c r="MVD1" s="53"/>
      <c r="MVE1" s="53"/>
      <c r="MVF1" s="53"/>
      <c r="MVG1" s="53"/>
      <c r="MVH1" s="53"/>
      <c r="MVI1" s="53"/>
      <c r="MVJ1" s="53"/>
      <c r="MVK1" s="53"/>
      <c r="MVL1" s="53"/>
      <c r="MVM1" s="53"/>
      <c r="MVN1" s="53"/>
      <c r="MVO1" s="53"/>
      <c r="MVP1" s="53"/>
      <c r="MVQ1" s="53"/>
      <c r="MVR1" s="53"/>
      <c r="MVS1" s="53"/>
      <c r="MVT1" s="53"/>
      <c r="MVU1" s="53"/>
      <c r="MVV1" s="53"/>
      <c r="MVW1" s="53"/>
      <c r="MVX1" s="53"/>
      <c r="MVY1" s="53"/>
      <c r="MVZ1" s="53"/>
      <c r="MWA1" s="53"/>
      <c r="MWB1" s="53"/>
      <c r="MWC1" s="53"/>
      <c r="MWD1" s="53"/>
      <c r="MWE1" s="53"/>
      <c r="MWF1" s="53"/>
      <c r="MWG1" s="53"/>
      <c r="MWH1" s="53"/>
      <c r="MWI1" s="53"/>
      <c r="MWJ1" s="53"/>
      <c r="MWK1" s="53"/>
      <c r="MWL1" s="53"/>
      <c r="MWM1" s="53"/>
      <c r="MWN1" s="53"/>
      <c r="MWO1" s="53"/>
      <c r="MWP1" s="53"/>
      <c r="MWQ1" s="53"/>
      <c r="MWR1" s="53"/>
      <c r="MWS1" s="53"/>
      <c r="MWT1" s="53"/>
      <c r="MWU1" s="53"/>
      <c r="MWV1" s="53"/>
      <c r="MWW1" s="53"/>
      <c r="MWX1" s="53"/>
      <c r="MWY1" s="53"/>
      <c r="MWZ1" s="53"/>
      <c r="MXA1" s="53"/>
      <c r="MXB1" s="53"/>
      <c r="MXC1" s="53"/>
      <c r="MXD1" s="53"/>
      <c r="MXE1" s="53"/>
      <c r="MXF1" s="53"/>
      <c r="MXG1" s="53"/>
      <c r="MXH1" s="53"/>
      <c r="MXI1" s="53"/>
      <c r="MXJ1" s="53"/>
      <c r="MXK1" s="53"/>
      <c r="MXL1" s="53"/>
      <c r="MXM1" s="53"/>
      <c r="MXN1" s="53"/>
      <c r="MXO1" s="53"/>
      <c r="MXP1" s="53"/>
      <c r="MXQ1" s="53"/>
      <c r="MXR1" s="53"/>
      <c r="MXS1" s="53"/>
      <c r="MXT1" s="53"/>
      <c r="MXU1" s="53"/>
      <c r="MXV1" s="53"/>
      <c r="MXW1" s="53"/>
      <c r="MXX1" s="53"/>
      <c r="MXY1" s="53"/>
      <c r="MXZ1" s="53"/>
      <c r="MYA1" s="53"/>
      <c r="MYB1" s="53"/>
      <c r="MYC1" s="53"/>
      <c r="MYD1" s="53"/>
      <c r="MYE1" s="53"/>
      <c r="MYF1" s="53"/>
      <c r="MYG1" s="53"/>
      <c r="MYH1" s="53"/>
      <c r="MYI1" s="53"/>
      <c r="MYJ1" s="53"/>
      <c r="MYK1" s="53"/>
      <c r="MYL1" s="53"/>
      <c r="MYM1" s="53"/>
      <c r="MYN1" s="53"/>
      <c r="MYO1" s="53"/>
      <c r="MYP1" s="53"/>
      <c r="MYQ1" s="53"/>
      <c r="MYR1" s="53"/>
      <c r="MYS1" s="53"/>
      <c r="MYT1" s="53"/>
      <c r="MYU1" s="53"/>
      <c r="MYV1" s="53"/>
      <c r="MYW1" s="53"/>
      <c r="MYX1" s="53"/>
      <c r="MYY1" s="53"/>
      <c r="MYZ1" s="53"/>
      <c r="MZA1" s="53"/>
      <c r="MZB1" s="53"/>
      <c r="MZC1" s="53"/>
      <c r="MZD1" s="53"/>
      <c r="MZE1" s="53"/>
      <c r="MZF1" s="53"/>
      <c r="MZG1" s="53"/>
      <c r="MZH1" s="53"/>
      <c r="MZI1" s="53"/>
      <c r="MZJ1" s="53"/>
      <c r="MZK1" s="53"/>
      <c r="MZL1" s="53"/>
      <c r="MZM1" s="53"/>
      <c r="MZN1" s="53"/>
      <c r="MZO1" s="53"/>
      <c r="MZP1" s="53"/>
      <c r="MZQ1" s="53"/>
      <c r="MZR1" s="53"/>
      <c r="MZS1" s="53"/>
      <c r="MZT1" s="53"/>
      <c r="MZU1" s="53"/>
      <c r="MZV1" s="53"/>
      <c r="MZW1" s="53"/>
      <c r="MZX1" s="53"/>
      <c r="MZY1" s="53"/>
      <c r="MZZ1" s="53"/>
      <c r="NAA1" s="53"/>
      <c r="NAB1" s="53"/>
      <c r="NAC1" s="53"/>
      <c r="NAD1" s="53"/>
      <c r="NAE1" s="53"/>
      <c r="NAF1" s="53"/>
      <c r="NAG1" s="53"/>
      <c r="NAH1" s="53"/>
      <c r="NAI1" s="53"/>
      <c r="NAJ1" s="53"/>
      <c r="NAK1" s="53"/>
      <c r="NAL1" s="53"/>
      <c r="NAM1" s="53"/>
      <c r="NAN1" s="53"/>
      <c r="NAO1" s="53"/>
      <c r="NAP1" s="53"/>
      <c r="NAQ1" s="53"/>
      <c r="NAR1" s="53"/>
      <c r="NAS1" s="53"/>
      <c r="NAT1" s="53"/>
      <c r="NAU1" s="53"/>
      <c r="NAV1" s="53"/>
      <c r="NAW1" s="53"/>
      <c r="NAX1" s="53"/>
      <c r="NAY1" s="53"/>
      <c r="NAZ1" s="53"/>
      <c r="NBA1" s="53"/>
      <c r="NBB1" s="53"/>
      <c r="NBC1" s="53"/>
      <c r="NBD1" s="53"/>
      <c r="NBE1" s="53"/>
      <c r="NBF1" s="53"/>
      <c r="NBG1" s="53"/>
      <c r="NBH1" s="53"/>
      <c r="NBI1" s="53"/>
      <c r="NBJ1" s="53"/>
      <c r="NBK1" s="53"/>
      <c r="NBL1" s="53"/>
      <c r="NBM1" s="53"/>
      <c r="NBN1" s="53"/>
      <c r="NBO1" s="53"/>
      <c r="NBP1" s="53"/>
      <c r="NBQ1" s="53"/>
      <c r="NBR1" s="53"/>
      <c r="NBS1" s="53"/>
      <c r="NBT1" s="53"/>
      <c r="NBU1" s="53"/>
      <c r="NBV1" s="53"/>
      <c r="NBW1" s="53"/>
      <c r="NBX1" s="53"/>
      <c r="NBY1" s="53"/>
      <c r="NBZ1" s="53"/>
      <c r="NCA1" s="53"/>
      <c r="NCB1" s="53"/>
      <c r="NCC1" s="53"/>
      <c r="NCD1" s="53"/>
      <c r="NCE1" s="53"/>
      <c r="NCF1" s="53"/>
      <c r="NCG1" s="53"/>
      <c r="NCH1" s="53"/>
      <c r="NCI1" s="53"/>
      <c r="NCJ1" s="53"/>
      <c r="NCK1" s="53"/>
      <c r="NCL1" s="53"/>
      <c r="NCM1" s="53"/>
      <c r="NCN1" s="53"/>
      <c r="NCO1" s="53"/>
      <c r="NCP1" s="53"/>
      <c r="NCQ1" s="53"/>
      <c r="NCR1" s="53"/>
      <c r="NCS1" s="53"/>
      <c r="NCT1" s="53"/>
      <c r="NCU1" s="53"/>
      <c r="NCV1" s="53"/>
      <c r="NCW1" s="53"/>
      <c r="NCX1" s="53"/>
      <c r="NCY1" s="53"/>
      <c r="NCZ1" s="53"/>
      <c r="NDA1" s="53"/>
      <c r="NDB1" s="53"/>
      <c r="NDC1" s="53"/>
      <c r="NDD1" s="53"/>
      <c r="NDE1" s="53"/>
      <c r="NDF1" s="53"/>
      <c r="NDG1" s="53"/>
      <c r="NDH1" s="53"/>
      <c r="NDI1" s="53"/>
      <c r="NDJ1" s="53"/>
      <c r="NDK1" s="53"/>
      <c r="NDL1" s="53"/>
      <c r="NDM1" s="53"/>
      <c r="NDN1" s="53"/>
      <c r="NDO1" s="53"/>
      <c r="NDP1" s="53"/>
      <c r="NDQ1" s="53"/>
      <c r="NDR1" s="53"/>
      <c r="NDS1" s="53"/>
      <c r="NDT1" s="53"/>
      <c r="NDU1" s="53"/>
      <c r="NDV1" s="53"/>
      <c r="NDW1" s="53"/>
      <c r="NDX1" s="53"/>
      <c r="NDY1" s="53"/>
      <c r="NDZ1" s="53"/>
      <c r="NEA1" s="53"/>
      <c r="NEB1" s="53"/>
      <c r="NEC1" s="53"/>
      <c r="NED1" s="53"/>
      <c r="NEE1" s="53"/>
      <c r="NEF1" s="53"/>
      <c r="NEG1" s="53"/>
      <c r="NEH1" s="53"/>
      <c r="NEI1" s="53"/>
      <c r="NEJ1" s="53"/>
      <c r="NEK1" s="53"/>
      <c r="NEL1" s="53"/>
      <c r="NEM1" s="53"/>
      <c r="NEN1" s="53"/>
      <c r="NEO1" s="53"/>
      <c r="NEP1" s="53"/>
      <c r="NEQ1" s="53"/>
      <c r="NER1" s="53"/>
      <c r="NES1" s="53"/>
      <c r="NET1" s="53"/>
      <c r="NEU1" s="53"/>
      <c r="NEV1" s="53"/>
      <c r="NEW1" s="53"/>
      <c r="NEX1" s="53"/>
      <c r="NEY1" s="53"/>
      <c r="NEZ1" s="53"/>
      <c r="NFA1" s="53"/>
      <c r="NFB1" s="53"/>
      <c r="NFC1" s="53"/>
      <c r="NFD1" s="53"/>
      <c r="NFE1" s="53"/>
      <c r="NFF1" s="53"/>
      <c r="NFG1" s="53"/>
      <c r="NFH1" s="53"/>
      <c r="NFI1" s="53"/>
      <c r="NFJ1" s="53"/>
      <c r="NFK1" s="53"/>
      <c r="NFL1" s="53"/>
      <c r="NFM1" s="53"/>
      <c r="NFN1" s="53"/>
      <c r="NFO1" s="53"/>
      <c r="NFP1" s="53"/>
      <c r="NFQ1" s="53"/>
      <c r="NFR1" s="53"/>
      <c r="NFS1" s="53"/>
      <c r="NFT1" s="53"/>
      <c r="NFU1" s="53"/>
      <c r="NFV1" s="53"/>
      <c r="NFW1" s="53"/>
      <c r="NFX1" s="53"/>
      <c r="NFY1" s="53"/>
      <c r="NFZ1" s="53"/>
      <c r="NGA1" s="53"/>
      <c r="NGB1" s="53"/>
      <c r="NGC1" s="53"/>
      <c r="NGD1" s="53"/>
      <c r="NGE1" s="53"/>
      <c r="NGF1" s="53"/>
      <c r="NGG1" s="53"/>
      <c r="NGH1" s="53"/>
      <c r="NGI1" s="53"/>
      <c r="NGJ1" s="53"/>
      <c r="NGK1" s="53"/>
      <c r="NGL1" s="53"/>
      <c r="NGM1" s="53"/>
      <c r="NGN1" s="53"/>
      <c r="NGO1" s="53"/>
      <c r="NGP1" s="53"/>
      <c r="NGQ1" s="53"/>
      <c r="NGR1" s="53"/>
      <c r="NGS1" s="53"/>
      <c r="NGT1" s="53"/>
      <c r="NGU1" s="53"/>
      <c r="NGV1" s="53"/>
      <c r="NGW1" s="53"/>
      <c r="NGX1" s="53"/>
      <c r="NGY1" s="53"/>
      <c r="NGZ1" s="53"/>
      <c r="NHA1" s="53"/>
      <c r="NHB1" s="53"/>
      <c r="NHC1" s="53"/>
      <c r="NHD1" s="53"/>
      <c r="NHE1" s="53"/>
      <c r="NHF1" s="53"/>
      <c r="NHG1" s="53"/>
      <c r="NHH1" s="53"/>
      <c r="NHI1" s="53"/>
      <c r="NHJ1" s="53"/>
      <c r="NHK1" s="53"/>
      <c r="NHL1" s="53"/>
      <c r="NHM1" s="53"/>
      <c r="NHN1" s="53"/>
      <c r="NHO1" s="53"/>
      <c r="NHP1" s="53"/>
      <c r="NHQ1" s="53"/>
      <c r="NHR1" s="53"/>
      <c r="NHS1" s="53"/>
      <c r="NHT1" s="53"/>
      <c r="NHU1" s="53"/>
      <c r="NHV1" s="53"/>
      <c r="NHW1" s="53"/>
      <c r="NHX1" s="53"/>
      <c r="NHY1" s="53"/>
      <c r="NHZ1" s="53"/>
      <c r="NIA1" s="53"/>
      <c r="NIB1" s="53"/>
      <c r="NIC1" s="53"/>
      <c r="NID1" s="53"/>
      <c r="NIE1" s="53"/>
      <c r="NIF1" s="53"/>
      <c r="NIG1" s="53"/>
      <c r="NIH1" s="53"/>
      <c r="NII1" s="53"/>
      <c r="NIJ1" s="53"/>
      <c r="NIK1" s="53"/>
      <c r="NIL1" s="53"/>
      <c r="NIM1" s="53"/>
      <c r="NIN1" s="53"/>
      <c r="NIO1" s="53"/>
      <c r="NIP1" s="53"/>
      <c r="NIQ1" s="53"/>
      <c r="NIR1" s="53"/>
      <c r="NIS1" s="53"/>
      <c r="NIT1" s="53"/>
      <c r="NIU1" s="53"/>
      <c r="NIV1" s="53"/>
      <c r="NIW1" s="53"/>
      <c r="NIX1" s="53"/>
      <c r="NIY1" s="53"/>
      <c r="NIZ1" s="53"/>
      <c r="NJA1" s="53"/>
      <c r="NJB1" s="53"/>
      <c r="NJC1" s="53"/>
      <c r="NJD1" s="53"/>
      <c r="NJE1" s="53"/>
      <c r="NJF1" s="53"/>
      <c r="NJG1" s="53"/>
      <c r="NJH1" s="53"/>
      <c r="NJI1" s="53"/>
      <c r="NJJ1" s="53"/>
      <c r="NJK1" s="53"/>
      <c r="NJL1" s="53"/>
      <c r="NJM1" s="53"/>
      <c r="NJN1" s="53"/>
      <c r="NJO1" s="53"/>
      <c r="NJP1" s="53"/>
      <c r="NJQ1" s="53"/>
      <c r="NJR1" s="53"/>
      <c r="NJS1" s="53"/>
      <c r="NJT1" s="53"/>
      <c r="NJU1" s="53"/>
      <c r="NJV1" s="53"/>
      <c r="NJW1" s="53"/>
      <c r="NJX1" s="53"/>
      <c r="NJY1" s="53"/>
      <c r="NJZ1" s="53"/>
      <c r="NKA1" s="53"/>
      <c r="NKB1" s="53"/>
      <c r="NKC1" s="53"/>
      <c r="NKD1" s="53"/>
      <c r="NKE1" s="53"/>
      <c r="NKF1" s="53"/>
      <c r="NKG1" s="53"/>
      <c r="NKH1" s="53"/>
      <c r="NKI1" s="53"/>
      <c r="NKJ1" s="53"/>
      <c r="NKK1" s="53"/>
      <c r="NKL1" s="53"/>
      <c r="NKM1" s="53"/>
      <c r="NKN1" s="53"/>
      <c r="NKO1" s="53"/>
      <c r="NKP1" s="53"/>
      <c r="NKQ1" s="53"/>
      <c r="NKR1" s="53"/>
      <c r="NKS1" s="53"/>
      <c r="NKT1" s="53"/>
      <c r="NKU1" s="53"/>
      <c r="NKV1" s="53"/>
      <c r="NKW1" s="53"/>
      <c r="NKX1" s="53"/>
      <c r="NKY1" s="53"/>
      <c r="NKZ1" s="53"/>
      <c r="NLA1" s="53"/>
      <c r="NLB1" s="53"/>
      <c r="NLC1" s="53"/>
      <c r="NLD1" s="53"/>
      <c r="NLE1" s="53"/>
      <c r="NLF1" s="53"/>
      <c r="NLG1" s="53"/>
      <c r="NLH1" s="53"/>
      <c r="NLI1" s="53"/>
      <c r="NLJ1" s="53"/>
      <c r="NLK1" s="53"/>
      <c r="NLL1" s="53"/>
      <c r="NLM1" s="53"/>
      <c r="NLN1" s="53"/>
      <c r="NLO1" s="53"/>
      <c r="NLP1" s="53"/>
      <c r="NLQ1" s="53"/>
      <c r="NLR1" s="53"/>
      <c r="NLS1" s="53"/>
      <c r="NLT1" s="53"/>
      <c r="NLU1" s="53"/>
      <c r="NLV1" s="53"/>
      <c r="NLW1" s="53"/>
      <c r="NLX1" s="53"/>
      <c r="NLY1" s="53"/>
      <c r="NLZ1" s="53"/>
      <c r="NMA1" s="53"/>
      <c r="NMB1" s="53"/>
      <c r="NMC1" s="53"/>
      <c r="NMD1" s="53"/>
      <c r="NME1" s="53"/>
      <c r="NMF1" s="53"/>
      <c r="NMG1" s="53"/>
      <c r="NMH1" s="53"/>
      <c r="NMI1" s="53"/>
      <c r="NMJ1" s="53"/>
      <c r="NMK1" s="53"/>
      <c r="NML1" s="53"/>
      <c r="NMM1" s="53"/>
      <c r="NMN1" s="53"/>
      <c r="NMO1" s="53"/>
      <c r="NMP1" s="53"/>
      <c r="NMQ1" s="53"/>
      <c r="NMR1" s="53"/>
      <c r="NMS1" s="53"/>
      <c r="NMT1" s="53"/>
      <c r="NMU1" s="53"/>
      <c r="NMV1" s="53"/>
      <c r="NMW1" s="53"/>
      <c r="NMX1" s="53"/>
      <c r="NMY1" s="53"/>
      <c r="NMZ1" s="53"/>
      <c r="NNA1" s="53"/>
      <c r="NNB1" s="53"/>
      <c r="NNC1" s="53"/>
      <c r="NND1" s="53"/>
      <c r="NNE1" s="53"/>
      <c r="NNF1" s="53"/>
      <c r="NNG1" s="53"/>
      <c r="NNH1" s="53"/>
      <c r="NNI1" s="53"/>
      <c r="NNJ1" s="53"/>
      <c r="NNK1" s="53"/>
      <c r="NNL1" s="53"/>
      <c r="NNM1" s="53"/>
      <c r="NNN1" s="53"/>
      <c r="NNO1" s="53"/>
      <c r="NNP1" s="53"/>
      <c r="NNQ1" s="53"/>
      <c r="NNR1" s="53"/>
      <c r="NNS1" s="53"/>
      <c r="NNT1" s="53"/>
      <c r="NNU1" s="53"/>
      <c r="NNV1" s="53"/>
      <c r="NNW1" s="53"/>
      <c r="NNX1" s="53"/>
      <c r="NNY1" s="53"/>
      <c r="NNZ1" s="53"/>
      <c r="NOA1" s="53"/>
      <c r="NOB1" s="53"/>
      <c r="NOC1" s="53"/>
      <c r="NOD1" s="53"/>
      <c r="NOE1" s="53"/>
      <c r="NOF1" s="53"/>
      <c r="NOG1" s="53"/>
      <c r="NOH1" s="53"/>
      <c r="NOI1" s="53"/>
      <c r="NOJ1" s="53"/>
      <c r="NOK1" s="53"/>
      <c r="NOL1" s="53"/>
      <c r="NOM1" s="53"/>
      <c r="NON1" s="53"/>
      <c r="NOO1" s="53"/>
      <c r="NOP1" s="53"/>
      <c r="NOQ1" s="53"/>
      <c r="NOR1" s="53"/>
      <c r="NOS1" s="53"/>
      <c r="NOT1" s="53"/>
      <c r="NOU1" s="53"/>
      <c r="NOV1" s="53"/>
      <c r="NOW1" s="53"/>
      <c r="NOX1" s="53"/>
      <c r="NOY1" s="53"/>
      <c r="NOZ1" s="53"/>
      <c r="NPA1" s="53"/>
      <c r="NPB1" s="53"/>
      <c r="NPC1" s="53"/>
      <c r="NPD1" s="53"/>
      <c r="NPE1" s="53"/>
      <c r="NPF1" s="53"/>
      <c r="NPG1" s="53"/>
      <c r="NPH1" s="53"/>
      <c r="NPI1" s="53"/>
      <c r="NPJ1" s="53"/>
      <c r="NPK1" s="53"/>
      <c r="NPL1" s="53"/>
      <c r="NPM1" s="53"/>
      <c r="NPN1" s="53"/>
      <c r="NPO1" s="53"/>
      <c r="NPP1" s="53"/>
      <c r="NPQ1" s="53"/>
      <c r="NPR1" s="53"/>
      <c r="NPS1" s="53"/>
      <c r="NPT1" s="53"/>
      <c r="NPU1" s="53"/>
      <c r="NPV1" s="53"/>
      <c r="NPW1" s="53"/>
      <c r="NPX1" s="53"/>
      <c r="NPY1" s="53"/>
      <c r="NPZ1" s="53"/>
      <c r="NQA1" s="53"/>
      <c r="NQB1" s="53"/>
      <c r="NQC1" s="53"/>
      <c r="NQD1" s="53"/>
      <c r="NQE1" s="53"/>
      <c r="NQF1" s="53"/>
      <c r="NQG1" s="53"/>
      <c r="NQH1" s="53"/>
      <c r="NQI1" s="53"/>
      <c r="NQJ1" s="53"/>
      <c r="NQK1" s="53"/>
      <c r="NQL1" s="53"/>
      <c r="NQM1" s="53"/>
      <c r="NQN1" s="53"/>
      <c r="NQO1" s="53"/>
      <c r="NQP1" s="53"/>
      <c r="NQQ1" s="53"/>
      <c r="NQR1" s="53"/>
      <c r="NQS1" s="53"/>
      <c r="NQT1" s="53"/>
      <c r="NQU1" s="53"/>
      <c r="NQV1" s="53"/>
      <c r="NQW1" s="53"/>
      <c r="NQX1" s="53"/>
      <c r="NQY1" s="53"/>
      <c r="NQZ1" s="53"/>
      <c r="NRA1" s="53"/>
      <c r="NRB1" s="53"/>
      <c r="NRC1" s="53"/>
      <c r="NRD1" s="53"/>
      <c r="NRE1" s="53"/>
      <c r="NRF1" s="53"/>
      <c r="NRG1" s="53"/>
      <c r="NRH1" s="53"/>
      <c r="NRI1" s="53"/>
      <c r="NRJ1" s="53"/>
      <c r="NRK1" s="53"/>
      <c r="NRL1" s="53"/>
      <c r="NRM1" s="53"/>
      <c r="NRN1" s="53"/>
      <c r="NRO1" s="53"/>
      <c r="NRP1" s="53"/>
      <c r="NRQ1" s="53"/>
      <c r="NRR1" s="53"/>
      <c r="NRS1" s="53"/>
      <c r="NRT1" s="53"/>
      <c r="NRU1" s="53"/>
      <c r="NRV1" s="53"/>
      <c r="NRW1" s="53"/>
      <c r="NRX1" s="53"/>
      <c r="NRY1" s="53"/>
      <c r="NRZ1" s="53"/>
      <c r="NSA1" s="53"/>
      <c r="NSB1" s="53"/>
      <c r="NSC1" s="53"/>
      <c r="NSD1" s="53"/>
      <c r="NSE1" s="53"/>
      <c r="NSF1" s="53"/>
      <c r="NSG1" s="53"/>
      <c r="NSH1" s="53"/>
      <c r="NSI1" s="53"/>
      <c r="NSJ1" s="53"/>
      <c r="NSK1" s="53"/>
      <c r="NSL1" s="53"/>
      <c r="NSM1" s="53"/>
      <c r="NSN1" s="53"/>
      <c r="NSO1" s="53"/>
      <c r="NSP1" s="53"/>
      <c r="NSQ1" s="53"/>
      <c r="NSR1" s="53"/>
      <c r="NSS1" s="53"/>
      <c r="NST1" s="53"/>
      <c r="NSU1" s="53"/>
      <c r="NSV1" s="53"/>
      <c r="NSW1" s="53"/>
      <c r="NSX1" s="53"/>
      <c r="NSY1" s="53"/>
      <c r="NSZ1" s="53"/>
      <c r="NTA1" s="53"/>
      <c r="NTB1" s="53"/>
      <c r="NTC1" s="53"/>
      <c r="NTD1" s="53"/>
      <c r="NTE1" s="53"/>
      <c r="NTF1" s="53"/>
      <c r="NTG1" s="53"/>
      <c r="NTH1" s="53"/>
      <c r="NTI1" s="53"/>
      <c r="NTJ1" s="53"/>
      <c r="NTK1" s="53"/>
      <c r="NTL1" s="53"/>
      <c r="NTM1" s="53"/>
      <c r="NTN1" s="53"/>
      <c r="NTO1" s="53"/>
      <c r="NTP1" s="53"/>
      <c r="NTQ1" s="53"/>
      <c r="NTR1" s="53"/>
      <c r="NTS1" s="53"/>
      <c r="NTT1" s="53"/>
      <c r="NTU1" s="53"/>
      <c r="NTV1" s="53"/>
      <c r="NTW1" s="53"/>
      <c r="NTX1" s="53"/>
      <c r="NTY1" s="53"/>
      <c r="NTZ1" s="53"/>
      <c r="NUA1" s="53"/>
      <c r="NUB1" s="53"/>
      <c r="NUC1" s="53"/>
      <c r="NUD1" s="53"/>
      <c r="NUE1" s="53"/>
      <c r="NUF1" s="53"/>
      <c r="NUG1" s="53"/>
      <c r="NUH1" s="53"/>
      <c r="NUI1" s="53"/>
      <c r="NUJ1" s="53"/>
      <c r="NUK1" s="53"/>
      <c r="NUL1" s="53"/>
      <c r="NUM1" s="53"/>
      <c r="NUN1" s="53"/>
      <c r="NUO1" s="53"/>
      <c r="NUP1" s="53"/>
      <c r="NUQ1" s="53"/>
      <c r="NUR1" s="53"/>
      <c r="NUS1" s="53"/>
      <c r="NUT1" s="53"/>
      <c r="NUU1" s="53"/>
      <c r="NUV1" s="53"/>
      <c r="NUW1" s="53"/>
      <c r="NUX1" s="53"/>
      <c r="NUY1" s="53"/>
      <c r="NUZ1" s="53"/>
      <c r="NVA1" s="53"/>
      <c r="NVB1" s="53"/>
      <c r="NVC1" s="53"/>
      <c r="NVD1" s="53"/>
      <c r="NVE1" s="53"/>
      <c r="NVF1" s="53"/>
      <c r="NVG1" s="53"/>
      <c r="NVH1" s="53"/>
      <c r="NVI1" s="53"/>
      <c r="NVJ1" s="53"/>
      <c r="NVK1" s="53"/>
      <c r="NVL1" s="53"/>
      <c r="NVM1" s="53"/>
      <c r="NVN1" s="53"/>
      <c r="NVO1" s="53"/>
      <c r="NVP1" s="53"/>
      <c r="NVQ1" s="53"/>
      <c r="NVR1" s="53"/>
      <c r="NVS1" s="53"/>
      <c r="NVT1" s="53"/>
      <c r="NVU1" s="53"/>
      <c r="NVV1" s="53"/>
      <c r="NVW1" s="53"/>
      <c r="NVX1" s="53"/>
      <c r="NVY1" s="53"/>
      <c r="NVZ1" s="53"/>
      <c r="NWA1" s="53"/>
      <c r="NWB1" s="53"/>
      <c r="NWC1" s="53"/>
      <c r="NWD1" s="53"/>
      <c r="NWE1" s="53"/>
      <c r="NWF1" s="53"/>
      <c r="NWG1" s="53"/>
      <c r="NWH1" s="53"/>
      <c r="NWI1" s="53"/>
      <c r="NWJ1" s="53"/>
      <c r="NWK1" s="53"/>
      <c r="NWL1" s="53"/>
      <c r="NWM1" s="53"/>
      <c r="NWN1" s="53"/>
      <c r="NWO1" s="53"/>
      <c r="NWP1" s="53"/>
      <c r="NWQ1" s="53"/>
      <c r="NWR1" s="53"/>
      <c r="NWS1" s="53"/>
      <c r="NWT1" s="53"/>
      <c r="NWU1" s="53"/>
      <c r="NWV1" s="53"/>
      <c r="NWW1" s="53"/>
      <c r="NWX1" s="53"/>
      <c r="NWY1" s="53"/>
      <c r="NWZ1" s="53"/>
      <c r="NXA1" s="53"/>
      <c r="NXB1" s="53"/>
      <c r="NXC1" s="53"/>
      <c r="NXD1" s="53"/>
      <c r="NXE1" s="53"/>
      <c r="NXF1" s="53"/>
      <c r="NXG1" s="53"/>
      <c r="NXH1" s="53"/>
      <c r="NXI1" s="53"/>
      <c r="NXJ1" s="53"/>
      <c r="NXK1" s="53"/>
      <c r="NXL1" s="53"/>
      <c r="NXM1" s="53"/>
      <c r="NXN1" s="53"/>
      <c r="NXO1" s="53"/>
      <c r="NXP1" s="53"/>
      <c r="NXQ1" s="53"/>
      <c r="NXR1" s="53"/>
      <c r="NXS1" s="53"/>
      <c r="NXT1" s="53"/>
      <c r="NXU1" s="53"/>
      <c r="NXV1" s="53"/>
      <c r="NXW1" s="53"/>
      <c r="NXX1" s="53"/>
      <c r="NXY1" s="53"/>
      <c r="NXZ1" s="53"/>
      <c r="NYA1" s="53"/>
      <c r="NYB1" s="53"/>
      <c r="NYC1" s="53"/>
      <c r="NYD1" s="53"/>
      <c r="NYE1" s="53"/>
      <c r="NYF1" s="53"/>
      <c r="NYG1" s="53"/>
      <c r="NYH1" s="53"/>
      <c r="NYI1" s="53"/>
      <c r="NYJ1" s="53"/>
      <c r="NYK1" s="53"/>
      <c r="NYL1" s="53"/>
      <c r="NYM1" s="53"/>
      <c r="NYN1" s="53"/>
      <c r="NYO1" s="53"/>
      <c r="NYP1" s="53"/>
      <c r="NYQ1" s="53"/>
      <c r="NYR1" s="53"/>
      <c r="NYS1" s="53"/>
      <c r="NYT1" s="53"/>
      <c r="NYU1" s="53"/>
      <c r="NYV1" s="53"/>
      <c r="NYW1" s="53"/>
      <c r="NYX1" s="53"/>
      <c r="NYY1" s="53"/>
      <c r="NYZ1" s="53"/>
      <c r="NZA1" s="53"/>
      <c r="NZB1" s="53"/>
      <c r="NZC1" s="53"/>
      <c r="NZD1" s="53"/>
      <c r="NZE1" s="53"/>
      <c r="NZF1" s="53"/>
      <c r="NZG1" s="53"/>
      <c r="NZH1" s="53"/>
      <c r="NZI1" s="53"/>
      <c r="NZJ1" s="53"/>
      <c r="NZK1" s="53"/>
      <c r="NZL1" s="53"/>
      <c r="NZM1" s="53"/>
      <c r="NZN1" s="53"/>
      <c r="NZO1" s="53"/>
      <c r="NZP1" s="53"/>
      <c r="NZQ1" s="53"/>
      <c r="NZR1" s="53"/>
      <c r="NZS1" s="53"/>
      <c r="NZT1" s="53"/>
      <c r="NZU1" s="53"/>
      <c r="NZV1" s="53"/>
      <c r="NZW1" s="53"/>
      <c r="NZX1" s="53"/>
      <c r="NZY1" s="53"/>
      <c r="NZZ1" s="53"/>
      <c r="OAA1" s="53"/>
      <c r="OAB1" s="53"/>
      <c r="OAC1" s="53"/>
      <c r="OAD1" s="53"/>
      <c r="OAE1" s="53"/>
      <c r="OAF1" s="53"/>
      <c r="OAG1" s="53"/>
      <c r="OAH1" s="53"/>
      <c r="OAI1" s="53"/>
      <c r="OAJ1" s="53"/>
      <c r="OAK1" s="53"/>
      <c r="OAL1" s="53"/>
      <c r="OAM1" s="53"/>
      <c r="OAN1" s="53"/>
      <c r="OAO1" s="53"/>
      <c r="OAP1" s="53"/>
      <c r="OAQ1" s="53"/>
      <c r="OAR1" s="53"/>
      <c r="OAS1" s="53"/>
      <c r="OAT1" s="53"/>
      <c r="OAU1" s="53"/>
      <c r="OAV1" s="53"/>
      <c r="OAW1" s="53"/>
      <c r="OAX1" s="53"/>
      <c r="OAY1" s="53"/>
      <c r="OAZ1" s="53"/>
      <c r="OBA1" s="53"/>
      <c r="OBB1" s="53"/>
      <c r="OBC1" s="53"/>
      <c r="OBD1" s="53"/>
      <c r="OBE1" s="53"/>
      <c r="OBF1" s="53"/>
      <c r="OBG1" s="53"/>
      <c r="OBH1" s="53"/>
      <c r="OBI1" s="53"/>
      <c r="OBJ1" s="53"/>
      <c r="OBK1" s="53"/>
      <c r="OBL1" s="53"/>
      <c r="OBM1" s="53"/>
      <c r="OBN1" s="53"/>
      <c r="OBO1" s="53"/>
      <c r="OBP1" s="53"/>
      <c r="OBQ1" s="53"/>
      <c r="OBR1" s="53"/>
      <c r="OBS1" s="53"/>
      <c r="OBT1" s="53"/>
      <c r="OBU1" s="53"/>
      <c r="OBV1" s="53"/>
      <c r="OBW1" s="53"/>
      <c r="OBX1" s="53"/>
      <c r="OBY1" s="53"/>
      <c r="OBZ1" s="53"/>
      <c r="OCA1" s="53"/>
      <c r="OCB1" s="53"/>
      <c r="OCC1" s="53"/>
      <c r="OCD1" s="53"/>
      <c r="OCE1" s="53"/>
      <c r="OCF1" s="53"/>
      <c r="OCG1" s="53"/>
      <c r="OCH1" s="53"/>
      <c r="OCI1" s="53"/>
      <c r="OCJ1" s="53"/>
      <c r="OCK1" s="53"/>
      <c r="OCL1" s="53"/>
      <c r="OCM1" s="53"/>
      <c r="OCN1" s="53"/>
      <c r="OCO1" s="53"/>
      <c r="OCP1" s="53"/>
      <c r="OCQ1" s="53"/>
      <c r="OCR1" s="53"/>
      <c r="OCS1" s="53"/>
      <c r="OCT1" s="53"/>
      <c r="OCU1" s="53"/>
      <c r="OCV1" s="53"/>
      <c r="OCW1" s="53"/>
      <c r="OCX1" s="53"/>
      <c r="OCY1" s="53"/>
      <c r="OCZ1" s="53"/>
      <c r="ODA1" s="53"/>
      <c r="ODB1" s="53"/>
      <c r="ODC1" s="53"/>
      <c r="ODD1" s="53"/>
      <c r="ODE1" s="53"/>
      <c r="ODF1" s="53"/>
      <c r="ODG1" s="53"/>
      <c r="ODH1" s="53"/>
      <c r="ODI1" s="53"/>
      <c r="ODJ1" s="53"/>
      <c r="ODK1" s="53"/>
      <c r="ODL1" s="53"/>
      <c r="ODM1" s="53"/>
      <c r="ODN1" s="53"/>
      <c r="ODO1" s="53"/>
      <c r="ODP1" s="53"/>
      <c r="ODQ1" s="53"/>
      <c r="ODR1" s="53"/>
      <c r="ODS1" s="53"/>
      <c r="ODT1" s="53"/>
      <c r="ODU1" s="53"/>
      <c r="ODV1" s="53"/>
      <c r="ODW1" s="53"/>
      <c r="ODX1" s="53"/>
      <c r="ODY1" s="53"/>
      <c r="ODZ1" s="53"/>
      <c r="OEA1" s="53"/>
      <c r="OEB1" s="53"/>
      <c r="OEC1" s="53"/>
      <c r="OED1" s="53"/>
      <c r="OEE1" s="53"/>
      <c r="OEF1" s="53"/>
      <c r="OEG1" s="53"/>
      <c r="OEH1" s="53"/>
      <c r="OEI1" s="53"/>
      <c r="OEJ1" s="53"/>
      <c r="OEK1" s="53"/>
      <c r="OEL1" s="53"/>
      <c r="OEM1" s="53"/>
      <c r="OEN1" s="53"/>
      <c r="OEO1" s="53"/>
      <c r="OEP1" s="53"/>
      <c r="OEQ1" s="53"/>
      <c r="OER1" s="53"/>
      <c r="OES1" s="53"/>
      <c r="OET1" s="53"/>
      <c r="OEU1" s="53"/>
      <c r="OEV1" s="53"/>
      <c r="OEW1" s="53"/>
      <c r="OEX1" s="53"/>
      <c r="OEY1" s="53"/>
      <c r="OEZ1" s="53"/>
      <c r="OFA1" s="53"/>
      <c r="OFB1" s="53"/>
      <c r="OFC1" s="53"/>
      <c r="OFD1" s="53"/>
      <c r="OFE1" s="53"/>
      <c r="OFF1" s="53"/>
      <c r="OFG1" s="53"/>
      <c r="OFH1" s="53"/>
      <c r="OFI1" s="53"/>
      <c r="OFJ1" s="53"/>
      <c r="OFK1" s="53"/>
      <c r="OFL1" s="53"/>
      <c r="OFM1" s="53"/>
      <c r="OFN1" s="53"/>
      <c r="OFO1" s="53"/>
      <c r="OFP1" s="53"/>
      <c r="OFQ1" s="53"/>
      <c r="OFR1" s="53"/>
      <c r="OFS1" s="53"/>
      <c r="OFT1" s="53"/>
      <c r="OFU1" s="53"/>
      <c r="OFV1" s="53"/>
      <c r="OFW1" s="53"/>
      <c r="OFX1" s="53"/>
      <c r="OFY1" s="53"/>
      <c r="OFZ1" s="53"/>
      <c r="OGA1" s="53"/>
      <c r="OGB1" s="53"/>
      <c r="OGC1" s="53"/>
      <c r="OGD1" s="53"/>
      <c r="OGE1" s="53"/>
      <c r="OGF1" s="53"/>
      <c r="OGG1" s="53"/>
      <c r="OGH1" s="53"/>
      <c r="OGI1" s="53"/>
      <c r="OGJ1" s="53"/>
      <c r="OGK1" s="53"/>
      <c r="OGL1" s="53"/>
      <c r="OGM1" s="53"/>
      <c r="OGN1" s="53"/>
      <c r="OGO1" s="53"/>
      <c r="OGP1" s="53"/>
      <c r="OGQ1" s="53"/>
      <c r="OGR1" s="53"/>
      <c r="OGS1" s="53"/>
      <c r="OGT1" s="53"/>
      <c r="OGU1" s="53"/>
      <c r="OGV1" s="53"/>
      <c r="OGW1" s="53"/>
      <c r="OGX1" s="53"/>
      <c r="OGY1" s="53"/>
      <c r="OGZ1" s="53"/>
      <c r="OHA1" s="53"/>
      <c r="OHB1" s="53"/>
      <c r="OHC1" s="53"/>
      <c r="OHD1" s="53"/>
      <c r="OHE1" s="53"/>
      <c r="OHF1" s="53"/>
      <c r="OHG1" s="53"/>
      <c r="OHH1" s="53"/>
      <c r="OHI1" s="53"/>
      <c r="OHJ1" s="53"/>
      <c r="OHK1" s="53"/>
      <c r="OHL1" s="53"/>
      <c r="OHM1" s="53"/>
      <c r="OHN1" s="53"/>
      <c r="OHO1" s="53"/>
      <c r="OHP1" s="53"/>
      <c r="OHQ1" s="53"/>
      <c r="OHR1" s="53"/>
      <c r="OHS1" s="53"/>
      <c r="OHT1" s="53"/>
      <c r="OHU1" s="53"/>
      <c r="OHV1" s="53"/>
      <c r="OHW1" s="53"/>
      <c r="OHX1" s="53"/>
      <c r="OHY1" s="53"/>
      <c r="OHZ1" s="53"/>
      <c r="OIA1" s="53"/>
      <c r="OIB1" s="53"/>
      <c r="OIC1" s="53"/>
      <c r="OID1" s="53"/>
      <c r="OIE1" s="53"/>
      <c r="OIF1" s="53"/>
      <c r="OIG1" s="53"/>
      <c r="OIH1" s="53"/>
      <c r="OII1" s="53"/>
      <c r="OIJ1" s="53"/>
      <c r="OIK1" s="53"/>
      <c r="OIL1" s="53"/>
      <c r="OIM1" s="53"/>
      <c r="OIN1" s="53"/>
      <c r="OIO1" s="53"/>
      <c r="OIP1" s="53"/>
      <c r="OIQ1" s="53"/>
      <c r="OIR1" s="53"/>
      <c r="OIS1" s="53"/>
      <c r="OIT1" s="53"/>
      <c r="OIU1" s="53"/>
      <c r="OIV1" s="53"/>
      <c r="OIW1" s="53"/>
      <c r="OIX1" s="53"/>
      <c r="OIY1" s="53"/>
      <c r="OIZ1" s="53"/>
      <c r="OJA1" s="53"/>
      <c r="OJB1" s="53"/>
      <c r="OJC1" s="53"/>
      <c r="OJD1" s="53"/>
      <c r="OJE1" s="53"/>
      <c r="OJF1" s="53"/>
      <c r="OJG1" s="53"/>
      <c r="OJH1" s="53"/>
      <c r="OJI1" s="53"/>
      <c r="OJJ1" s="53"/>
      <c r="OJK1" s="53"/>
      <c r="OJL1" s="53"/>
      <c r="OJM1" s="53"/>
      <c r="OJN1" s="53"/>
      <c r="OJO1" s="53"/>
      <c r="OJP1" s="53"/>
      <c r="OJQ1" s="53"/>
      <c r="OJR1" s="53"/>
      <c r="OJS1" s="53"/>
      <c r="OJT1" s="53"/>
      <c r="OJU1" s="53"/>
      <c r="OJV1" s="53"/>
      <c r="OJW1" s="53"/>
      <c r="OJX1" s="53"/>
      <c r="OJY1" s="53"/>
      <c r="OJZ1" s="53"/>
      <c r="OKA1" s="53"/>
      <c r="OKB1" s="53"/>
      <c r="OKC1" s="53"/>
      <c r="OKD1" s="53"/>
      <c r="OKE1" s="53"/>
      <c r="OKF1" s="53"/>
      <c r="OKG1" s="53"/>
      <c r="OKH1" s="53"/>
      <c r="OKI1" s="53"/>
      <c r="OKJ1" s="53"/>
      <c r="OKK1" s="53"/>
      <c r="OKL1" s="53"/>
      <c r="OKM1" s="53"/>
      <c r="OKN1" s="53"/>
      <c r="OKO1" s="53"/>
      <c r="OKP1" s="53"/>
      <c r="OKQ1" s="53"/>
      <c r="OKR1" s="53"/>
      <c r="OKS1" s="53"/>
      <c r="OKT1" s="53"/>
      <c r="OKU1" s="53"/>
      <c r="OKV1" s="53"/>
      <c r="OKW1" s="53"/>
      <c r="OKX1" s="53"/>
      <c r="OKY1" s="53"/>
      <c r="OKZ1" s="53"/>
      <c r="OLA1" s="53"/>
      <c r="OLB1" s="53"/>
      <c r="OLC1" s="53"/>
      <c r="OLD1" s="53"/>
      <c r="OLE1" s="53"/>
      <c r="OLF1" s="53"/>
      <c r="OLG1" s="53"/>
      <c r="OLH1" s="53"/>
      <c r="OLI1" s="53"/>
      <c r="OLJ1" s="53"/>
      <c r="OLK1" s="53"/>
      <c r="OLL1" s="53"/>
      <c r="OLM1" s="53"/>
      <c r="OLN1" s="53"/>
      <c r="OLO1" s="53"/>
      <c r="OLP1" s="53"/>
      <c r="OLQ1" s="53"/>
      <c r="OLR1" s="53"/>
      <c r="OLS1" s="53"/>
      <c r="OLT1" s="53"/>
      <c r="OLU1" s="53"/>
      <c r="OLV1" s="53"/>
      <c r="OLW1" s="53"/>
      <c r="OLX1" s="53"/>
      <c r="OLY1" s="53"/>
      <c r="OLZ1" s="53"/>
      <c r="OMA1" s="53"/>
      <c r="OMB1" s="53"/>
      <c r="OMC1" s="53"/>
      <c r="OMD1" s="53"/>
      <c r="OME1" s="53"/>
      <c r="OMF1" s="53"/>
      <c r="OMG1" s="53"/>
      <c r="OMH1" s="53"/>
      <c r="OMI1" s="53"/>
      <c r="OMJ1" s="53"/>
      <c r="OMK1" s="53"/>
      <c r="OML1" s="53"/>
      <c r="OMM1" s="53"/>
      <c r="OMN1" s="53"/>
      <c r="OMO1" s="53"/>
      <c r="OMP1" s="53"/>
      <c r="OMQ1" s="53"/>
      <c r="OMR1" s="53"/>
      <c r="OMS1" s="53"/>
      <c r="OMT1" s="53"/>
      <c r="OMU1" s="53"/>
      <c r="OMV1" s="53"/>
      <c r="OMW1" s="53"/>
      <c r="OMX1" s="53"/>
      <c r="OMY1" s="53"/>
      <c r="OMZ1" s="53"/>
      <c r="ONA1" s="53"/>
      <c r="ONB1" s="53"/>
      <c r="ONC1" s="53"/>
      <c r="OND1" s="53"/>
      <c r="ONE1" s="53"/>
      <c r="ONF1" s="53"/>
      <c r="ONG1" s="53"/>
      <c r="ONH1" s="53"/>
      <c r="ONI1" s="53"/>
      <c r="ONJ1" s="53"/>
      <c r="ONK1" s="53"/>
      <c r="ONL1" s="53"/>
      <c r="ONM1" s="53"/>
      <c r="ONN1" s="53"/>
      <c r="ONO1" s="53"/>
      <c r="ONP1" s="53"/>
      <c r="ONQ1" s="53"/>
      <c r="ONR1" s="53"/>
      <c r="ONS1" s="53"/>
      <c r="ONT1" s="53"/>
      <c r="ONU1" s="53"/>
      <c r="ONV1" s="53"/>
      <c r="ONW1" s="53"/>
      <c r="ONX1" s="53"/>
      <c r="ONY1" s="53"/>
      <c r="ONZ1" s="53"/>
      <c r="OOA1" s="53"/>
      <c r="OOB1" s="53"/>
      <c r="OOC1" s="53"/>
      <c r="OOD1" s="53"/>
      <c r="OOE1" s="53"/>
      <c r="OOF1" s="53"/>
      <c r="OOG1" s="53"/>
      <c r="OOH1" s="53"/>
      <c r="OOI1" s="53"/>
      <c r="OOJ1" s="53"/>
      <c r="OOK1" s="53"/>
      <c r="OOL1" s="53"/>
      <c r="OOM1" s="53"/>
      <c r="OON1" s="53"/>
      <c r="OOO1" s="53"/>
      <c r="OOP1" s="53"/>
      <c r="OOQ1" s="53"/>
      <c r="OOR1" s="53"/>
      <c r="OOS1" s="53"/>
      <c r="OOT1" s="53"/>
      <c r="OOU1" s="53"/>
      <c r="OOV1" s="53"/>
      <c r="OOW1" s="53"/>
      <c r="OOX1" s="53"/>
      <c r="OOY1" s="53"/>
      <c r="OOZ1" s="53"/>
      <c r="OPA1" s="53"/>
      <c r="OPB1" s="53"/>
      <c r="OPC1" s="53"/>
      <c r="OPD1" s="53"/>
      <c r="OPE1" s="53"/>
      <c r="OPF1" s="53"/>
      <c r="OPG1" s="53"/>
      <c r="OPH1" s="53"/>
      <c r="OPI1" s="53"/>
      <c r="OPJ1" s="53"/>
      <c r="OPK1" s="53"/>
      <c r="OPL1" s="53"/>
      <c r="OPM1" s="53"/>
      <c r="OPN1" s="53"/>
      <c r="OPO1" s="53"/>
      <c r="OPP1" s="53"/>
      <c r="OPQ1" s="53"/>
      <c r="OPR1" s="53"/>
      <c r="OPS1" s="53"/>
      <c r="OPT1" s="53"/>
      <c r="OPU1" s="53"/>
      <c r="OPV1" s="53"/>
      <c r="OPW1" s="53"/>
      <c r="OPX1" s="53"/>
      <c r="OPY1" s="53"/>
      <c r="OPZ1" s="53"/>
      <c r="OQA1" s="53"/>
      <c r="OQB1" s="53"/>
      <c r="OQC1" s="53"/>
      <c r="OQD1" s="53"/>
      <c r="OQE1" s="53"/>
      <c r="OQF1" s="53"/>
      <c r="OQG1" s="53"/>
      <c r="OQH1" s="53"/>
      <c r="OQI1" s="53"/>
      <c r="OQJ1" s="53"/>
      <c r="OQK1" s="53"/>
      <c r="OQL1" s="53"/>
      <c r="OQM1" s="53"/>
      <c r="OQN1" s="53"/>
      <c r="OQO1" s="53"/>
      <c r="OQP1" s="53"/>
      <c r="OQQ1" s="53"/>
      <c r="OQR1" s="53"/>
      <c r="OQS1" s="53"/>
      <c r="OQT1" s="53"/>
      <c r="OQU1" s="53"/>
      <c r="OQV1" s="53"/>
      <c r="OQW1" s="53"/>
      <c r="OQX1" s="53"/>
      <c r="OQY1" s="53"/>
      <c r="OQZ1" s="53"/>
      <c r="ORA1" s="53"/>
      <c r="ORB1" s="53"/>
      <c r="ORC1" s="53"/>
      <c r="ORD1" s="53"/>
      <c r="ORE1" s="53"/>
      <c r="ORF1" s="53"/>
      <c r="ORG1" s="53"/>
      <c r="ORH1" s="53"/>
      <c r="ORI1" s="53"/>
      <c r="ORJ1" s="53"/>
      <c r="ORK1" s="53"/>
      <c r="ORL1" s="53"/>
      <c r="ORM1" s="53"/>
      <c r="ORN1" s="53"/>
      <c r="ORO1" s="53"/>
      <c r="ORP1" s="53"/>
      <c r="ORQ1" s="53"/>
      <c r="ORR1" s="53"/>
      <c r="ORS1" s="53"/>
      <c r="ORT1" s="53"/>
      <c r="ORU1" s="53"/>
      <c r="ORV1" s="53"/>
      <c r="ORW1" s="53"/>
      <c r="ORX1" s="53"/>
      <c r="ORY1" s="53"/>
      <c r="ORZ1" s="53"/>
      <c r="OSA1" s="53"/>
      <c r="OSB1" s="53"/>
      <c r="OSC1" s="53"/>
      <c r="OSD1" s="53"/>
      <c r="OSE1" s="53"/>
      <c r="OSF1" s="53"/>
      <c r="OSG1" s="53"/>
      <c r="OSH1" s="53"/>
      <c r="OSI1" s="53"/>
      <c r="OSJ1" s="53"/>
      <c r="OSK1" s="53"/>
      <c r="OSL1" s="53"/>
      <c r="OSM1" s="53"/>
      <c r="OSN1" s="53"/>
      <c r="OSO1" s="53"/>
      <c r="OSP1" s="53"/>
      <c r="OSQ1" s="53"/>
      <c r="OSR1" s="53"/>
      <c r="OSS1" s="53"/>
      <c r="OST1" s="53"/>
      <c r="OSU1" s="53"/>
      <c r="OSV1" s="53"/>
      <c r="OSW1" s="53"/>
      <c r="OSX1" s="53"/>
      <c r="OSY1" s="53"/>
      <c r="OSZ1" s="53"/>
      <c r="OTA1" s="53"/>
      <c r="OTB1" s="53"/>
      <c r="OTC1" s="53"/>
      <c r="OTD1" s="53"/>
      <c r="OTE1" s="53"/>
      <c r="OTF1" s="53"/>
      <c r="OTG1" s="53"/>
      <c r="OTH1" s="53"/>
      <c r="OTI1" s="53"/>
      <c r="OTJ1" s="53"/>
      <c r="OTK1" s="53"/>
      <c r="OTL1" s="53"/>
      <c r="OTM1" s="53"/>
      <c r="OTN1" s="53"/>
      <c r="OTO1" s="53"/>
      <c r="OTP1" s="53"/>
      <c r="OTQ1" s="53"/>
      <c r="OTR1" s="53"/>
      <c r="OTS1" s="53"/>
      <c r="OTT1" s="53"/>
      <c r="OTU1" s="53"/>
      <c r="OTV1" s="53"/>
      <c r="OTW1" s="53"/>
      <c r="OTX1" s="53"/>
      <c r="OTY1" s="53"/>
      <c r="OTZ1" s="53"/>
      <c r="OUA1" s="53"/>
      <c r="OUB1" s="53"/>
      <c r="OUC1" s="53"/>
      <c r="OUD1" s="53"/>
      <c r="OUE1" s="53"/>
      <c r="OUF1" s="53"/>
      <c r="OUG1" s="53"/>
      <c r="OUH1" s="53"/>
      <c r="OUI1" s="53"/>
      <c r="OUJ1" s="53"/>
      <c r="OUK1" s="53"/>
      <c r="OUL1" s="53"/>
      <c r="OUM1" s="53"/>
      <c r="OUN1" s="53"/>
      <c r="OUO1" s="53"/>
      <c r="OUP1" s="53"/>
      <c r="OUQ1" s="53"/>
      <c r="OUR1" s="53"/>
      <c r="OUS1" s="53"/>
      <c r="OUT1" s="53"/>
      <c r="OUU1" s="53"/>
      <c r="OUV1" s="53"/>
      <c r="OUW1" s="53"/>
      <c r="OUX1" s="53"/>
      <c r="OUY1" s="53"/>
      <c r="OUZ1" s="53"/>
      <c r="OVA1" s="53"/>
      <c r="OVB1" s="53"/>
      <c r="OVC1" s="53"/>
      <c r="OVD1" s="53"/>
      <c r="OVE1" s="53"/>
      <c r="OVF1" s="53"/>
      <c r="OVG1" s="53"/>
      <c r="OVH1" s="53"/>
      <c r="OVI1" s="53"/>
      <c r="OVJ1" s="53"/>
      <c r="OVK1" s="53"/>
      <c r="OVL1" s="53"/>
      <c r="OVM1" s="53"/>
      <c r="OVN1" s="53"/>
      <c r="OVO1" s="53"/>
      <c r="OVP1" s="53"/>
      <c r="OVQ1" s="53"/>
      <c r="OVR1" s="53"/>
      <c r="OVS1" s="53"/>
      <c r="OVT1" s="53"/>
      <c r="OVU1" s="53"/>
      <c r="OVV1" s="53"/>
      <c r="OVW1" s="53"/>
      <c r="OVX1" s="53"/>
      <c r="OVY1" s="53"/>
      <c r="OVZ1" s="53"/>
      <c r="OWA1" s="53"/>
      <c r="OWB1" s="53"/>
      <c r="OWC1" s="53"/>
      <c r="OWD1" s="53"/>
      <c r="OWE1" s="53"/>
      <c r="OWF1" s="53"/>
      <c r="OWG1" s="53"/>
      <c r="OWH1" s="53"/>
      <c r="OWI1" s="53"/>
      <c r="OWJ1" s="53"/>
      <c r="OWK1" s="53"/>
      <c r="OWL1" s="53"/>
      <c r="OWM1" s="53"/>
      <c r="OWN1" s="53"/>
      <c r="OWO1" s="53"/>
      <c r="OWP1" s="53"/>
      <c r="OWQ1" s="53"/>
      <c r="OWR1" s="53"/>
      <c r="OWS1" s="53"/>
      <c r="OWT1" s="53"/>
      <c r="OWU1" s="53"/>
      <c r="OWV1" s="53"/>
      <c r="OWW1" s="53"/>
      <c r="OWX1" s="53"/>
      <c r="OWY1" s="53"/>
      <c r="OWZ1" s="53"/>
      <c r="OXA1" s="53"/>
      <c r="OXB1" s="53"/>
      <c r="OXC1" s="53"/>
      <c r="OXD1" s="53"/>
      <c r="OXE1" s="53"/>
      <c r="OXF1" s="53"/>
      <c r="OXG1" s="53"/>
      <c r="OXH1" s="53"/>
      <c r="OXI1" s="53"/>
      <c r="OXJ1" s="53"/>
      <c r="OXK1" s="53"/>
      <c r="OXL1" s="53"/>
      <c r="OXM1" s="53"/>
      <c r="OXN1" s="53"/>
      <c r="OXO1" s="53"/>
      <c r="OXP1" s="53"/>
      <c r="OXQ1" s="53"/>
      <c r="OXR1" s="53"/>
      <c r="OXS1" s="53"/>
      <c r="OXT1" s="53"/>
      <c r="OXU1" s="53"/>
      <c r="OXV1" s="53"/>
      <c r="OXW1" s="53"/>
      <c r="OXX1" s="53"/>
      <c r="OXY1" s="53"/>
      <c r="OXZ1" s="53"/>
      <c r="OYA1" s="53"/>
      <c r="OYB1" s="53"/>
      <c r="OYC1" s="53"/>
      <c r="OYD1" s="53"/>
      <c r="OYE1" s="53"/>
      <c r="OYF1" s="53"/>
      <c r="OYG1" s="53"/>
      <c r="OYH1" s="53"/>
      <c r="OYI1" s="53"/>
      <c r="OYJ1" s="53"/>
      <c r="OYK1" s="53"/>
      <c r="OYL1" s="53"/>
      <c r="OYM1" s="53"/>
      <c r="OYN1" s="53"/>
      <c r="OYO1" s="53"/>
      <c r="OYP1" s="53"/>
      <c r="OYQ1" s="53"/>
      <c r="OYR1" s="53"/>
      <c r="OYS1" s="53"/>
      <c r="OYT1" s="53"/>
      <c r="OYU1" s="53"/>
      <c r="OYV1" s="53"/>
      <c r="OYW1" s="53"/>
      <c r="OYX1" s="53"/>
      <c r="OYY1" s="53"/>
      <c r="OYZ1" s="53"/>
      <c r="OZA1" s="53"/>
      <c r="OZB1" s="53"/>
      <c r="OZC1" s="53"/>
      <c r="OZD1" s="53"/>
      <c r="OZE1" s="53"/>
      <c r="OZF1" s="53"/>
      <c r="OZG1" s="53"/>
      <c r="OZH1" s="53"/>
      <c r="OZI1" s="53"/>
      <c r="OZJ1" s="53"/>
      <c r="OZK1" s="53"/>
      <c r="OZL1" s="53"/>
      <c r="OZM1" s="53"/>
      <c r="OZN1" s="53"/>
      <c r="OZO1" s="53"/>
      <c r="OZP1" s="53"/>
      <c r="OZQ1" s="53"/>
      <c r="OZR1" s="53"/>
      <c r="OZS1" s="53"/>
      <c r="OZT1" s="53"/>
      <c r="OZU1" s="53"/>
      <c r="OZV1" s="53"/>
      <c r="OZW1" s="53"/>
      <c r="OZX1" s="53"/>
      <c r="OZY1" s="53"/>
      <c r="OZZ1" s="53"/>
      <c r="PAA1" s="53"/>
      <c r="PAB1" s="53"/>
      <c r="PAC1" s="53"/>
      <c r="PAD1" s="53"/>
      <c r="PAE1" s="53"/>
      <c r="PAF1" s="53"/>
      <c r="PAG1" s="53"/>
      <c r="PAH1" s="53"/>
      <c r="PAI1" s="53"/>
      <c r="PAJ1" s="53"/>
      <c r="PAK1" s="53"/>
      <c r="PAL1" s="53"/>
      <c r="PAM1" s="53"/>
      <c r="PAN1" s="53"/>
      <c r="PAO1" s="53"/>
      <c r="PAP1" s="53"/>
      <c r="PAQ1" s="53"/>
      <c r="PAR1" s="53"/>
      <c r="PAS1" s="53"/>
      <c r="PAT1" s="53"/>
      <c r="PAU1" s="53"/>
      <c r="PAV1" s="53"/>
      <c r="PAW1" s="53"/>
      <c r="PAX1" s="53"/>
      <c r="PAY1" s="53"/>
      <c r="PAZ1" s="53"/>
      <c r="PBA1" s="53"/>
      <c r="PBB1" s="53"/>
      <c r="PBC1" s="53"/>
      <c r="PBD1" s="53"/>
      <c r="PBE1" s="53"/>
      <c r="PBF1" s="53"/>
      <c r="PBG1" s="53"/>
      <c r="PBH1" s="53"/>
      <c r="PBI1" s="53"/>
      <c r="PBJ1" s="53"/>
      <c r="PBK1" s="53"/>
      <c r="PBL1" s="53"/>
      <c r="PBM1" s="53"/>
      <c r="PBN1" s="53"/>
      <c r="PBO1" s="53"/>
      <c r="PBP1" s="53"/>
      <c r="PBQ1" s="53"/>
      <c r="PBR1" s="53"/>
      <c r="PBS1" s="53"/>
      <c r="PBT1" s="53"/>
      <c r="PBU1" s="53"/>
      <c r="PBV1" s="53"/>
      <c r="PBW1" s="53"/>
      <c r="PBX1" s="53"/>
      <c r="PBY1" s="53"/>
      <c r="PBZ1" s="53"/>
      <c r="PCA1" s="53"/>
      <c r="PCB1" s="53"/>
      <c r="PCC1" s="53"/>
      <c r="PCD1" s="53"/>
      <c r="PCE1" s="53"/>
      <c r="PCF1" s="53"/>
      <c r="PCG1" s="53"/>
      <c r="PCH1" s="53"/>
      <c r="PCI1" s="53"/>
      <c r="PCJ1" s="53"/>
      <c r="PCK1" s="53"/>
      <c r="PCL1" s="53"/>
      <c r="PCM1" s="53"/>
      <c r="PCN1" s="53"/>
      <c r="PCO1" s="53"/>
      <c r="PCP1" s="53"/>
      <c r="PCQ1" s="53"/>
      <c r="PCR1" s="53"/>
      <c r="PCS1" s="53"/>
      <c r="PCT1" s="53"/>
      <c r="PCU1" s="53"/>
      <c r="PCV1" s="53"/>
      <c r="PCW1" s="53"/>
      <c r="PCX1" s="53"/>
      <c r="PCY1" s="53"/>
      <c r="PCZ1" s="53"/>
      <c r="PDA1" s="53"/>
      <c r="PDB1" s="53"/>
      <c r="PDC1" s="53"/>
      <c r="PDD1" s="53"/>
      <c r="PDE1" s="53"/>
      <c r="PDF1" s="53"/>
      <c r="PDG1" s="53"/>
      <c r="PDH1" s="53"/>
      <c r="PDI1" s="53"/>
      <c r="PDJ1" s="53"/>
      <c r="PDK1" s="53"/>
      <c r="PDL1" s="53"/>
      <c r="PDM1" s="53"/>
      <c r="PDN1" s="53"/>
      <c r="PDO1" s="53"/>
      <c r="PDP1" s="53"/>
      <c r="PDQ1" s="53"/>
      <c r="PDR1" s="53"/>
      <c r="PDS1" s="53"/>
      <c r="PDT1" s="53"/>
      <c r="PDU1" s="53"/>
      <c r="PDV1" s="53"/>
      <c r="PDW1" s="53"/>
      <c r="PDX1" s="53"/>
      <c r="PDY1" s="53"/>
      <c r="PDZ1" s="53"/>
      <c r="PEA1" s="53"/>
      <c r="PEB1" s="53"/>
      <c r="PEC1" s="53"/>
      <c r="PED1" s="53"/>
      <c r="PEE1" s="53"/>
      <c r="PEF1" s="53"/>
      <c r="PEG1" s="53"/>
      <c r="PEH1" s="53"/>
      <c r="PEI1" s="53"/>
      <c r="PEJ1" s="53"/>
      <c r="PEK1" s="53"/>
      <c r="PEL1" s="53"/>
      <c r="PEM1" s="53"/>
      <c r="PEN1" s="53"/>
      <c r="PEO1" s="53"/>
      <c r="PEP1" s="53"/>
      <c r="PEQ1" s="53"/>
      <c r="PER1" s="53"/>
      <c r="PES1" s="53"/>
      <c r="PET1" s="53"/>
      <c r="PEU1" s="53"/>
      <c r="PEV1" s="53"/>
      <c r="PEW1" s="53"/>
      <c r="PEX1" s="53"/>
      <c r="PEY1" s="53"/>
      <c r="PEZ1" s="53"/>
      <c r="PFA1" s="53"/>
      <c r="PFB1" s="53"/>
      <c r="PFC1" s="53"/>
      <c r="PFD1" s="53"/>
      <c r="PFE1" s="53"/>
      <c r="PFF1" s="53"/>
      <c r="PFG1" s="53"/>
      <c r="PFH1" s="53"/>
      <c r="PFI1" s="53"/>
      <c r="PFJ1" s="53"/>
      <c r="PFK1" s="53"/>
      <c r="PFL1" s="53"/>
      <c r="PFM1" s="53"/>
      <c r="PFN1" s="53"/>
      <c r="PFO1" s="53"/>
      <c r="PFP1" s="53"/>
      <c r="PFQ1" s="53"/>
      <c r="PFR1" s="53"/>
      <c r="PFS1" s="53"/>
      <c r="PFT1" s="53"/>
      <c r="PFU1" s="53"/>
      <c r="PFV1" s="53"/>
      <c r="PFW1" s="53"/>
      <c r="PFX1" s="53"/>
      <c r="PFY1" s="53"/>
      <c r="PFZ1" s="53"/>
      <c r="PGA1" s="53"/>
      <c r="PGB1" s="53"/>
      <c r="PGC1" s="53"/>
      <c r="PGD1" s="53"/>
      <c r="PGE1" s="53"/>
      <c r="PGF1" s="53"/>
      <c r="PGG1" s="53"/>
      <c r="PGH1" s="53"/>
      <c r="PGI1" s="53"/>
      <c r="PGJ1" s="53"/>
      <c r="PGK1" s="53"/>
      <c r="PGL1" s="53"/>
      <c r="PGM1" s="53"/>
      <c r="PGN1" s="53"/>
      <c r="PGO1" s="53"/>
      <c r="PGP1" s="53"/>
      <c r="PGQ1" s="53"/>
      <c r="PGR1" s="53"/>
      <c r="PGS1" s="53"/>
      <c r="PGT1" s="53"/>
      <c r="PGU1" s="53"/>
      <c r="PGV1" s="53"/>
      <c r="PGW1" s="53"/>
      <c r="PGX1" s="53"/>
      <c r="PGY1" s="53"/>
      <c r="PGZ1" s="53"/>
      <c r="PHA1" s="53"/>
      <c r="PHB1" s="53"/>
      <c r="PHC1" s="53"/>
      <c r="PHD1" s="53"/>
      <c r="PHE1" s="53"/>
      <c r="PHF1" s="53"/>
      <c r="PHG1" s="53"/>
      <c r="PHH1" s="53"/>
      <c r="PHI1" s="53"/>
      <c r="PHJ1" s="53"/>
      <c r="PHK1" s="53"/>
      <c r="PHL1" s="53"/>
      <c r="PHM1" s="53"/>
      <c r="PHN1" s="53"/>
      <c r="PHO1" s="53"/>
      <c r="PHP1" s="53"/>
      <c r="PHQ1" s="53"/>
      <c r="PHR1" s="53"/>
      <c r="PHS1" s="53"/>
      <c r="PHT1" s="53"/>
      <c r="PHU1" s="53"/>
      <c r="PHV1" s="53"/>
      <c r="PHW1" s="53"/>
      <c r="PHX1" s="53"/>
      <c r="PHY1" s="53"/>
      <c r="PHZ1" s="53"/>
      <c r="PIA1" s="53"/>
      <c r="PIB1" s="53"/>
      <c r="PIC1" s="53"/>
      <c r="PID1" s="53"/>
      <c r="PIE1" s="53"/>
      <c r="PIF1" s="53"/>
      <c r="PIG1" s="53"/>
      <c r="PIH1" s="53"/>
      <c r="PII1" s="53"/>
      <c r="PIJ1" s="53"/>
      <c r="PIK1" s="53"/>
      <c r="PIL1" s="53"/>
      <c r="PIM1" s="53"/>
      <c r="PIN1" s="53"/>
      <c r="PIO1" s="53"/>
      <c r="PIP1" s="53"/>
      <c r="PIQ1" s="53"/>
      <c r="PIR1" s="53"/>
      <c r="PIS1" s="53"/>
      <c r="PIT1" s="53"/>
      <c r="PIU1" s="53"/>
      <c r="PIV1" s="53"/>
      <c r="PIW1" s="53"/>
      <c r="PIX1" s="53"/>
      <c r="PIY1" s="53"/>
      <c r="PIZ1" s="53"/>
      <c r="PJA1" s="53"/>
      <c r="PJB1" s="53"/>
      <c r="PJC1" s="53"/>
      <c r="PJD1" s="53"/>
      <c r="PJE1" s="53"/>
      <c r="PJF1" s="53"/>
      <c r="PJG1" s="53"/>
      <c r="PJH1" s="53"/>
      <c r="PJI1" s="53"/>
      <c r="PJJ1" s="53"/>
      <c r="PJK1" s="53"/>
      <c r="PJL1" s="53"/>
      <c r="PJM1" s="53"/>
      <c r="PJN1" s="53"/>
      <c r="PJO1" s="53"/>
      <c r="PJP1" s="53"/>
      <c r="PJQ1" s="53"/>
      <c r="PJR1" s="53"/>
      <c r="PJS1" s="53"/>
      <c r="PJT1" s="53"/>
      <c r="PJU1" s="53"/>
      <c r="PJV1" s="53"/>
      <c r="PJW1" s="53"/>
      <c r="PJX1" s="53"/>
      <c r="PJY1" s="53"/>
      <c r="PJZ1" s="53"/>
      <c r="PKA1" s="53"/>
      <c r="PKB1" s="53"/>
      <c r="PKC1" s="53"/>
      <c r="PKD1" s="53"/>
      <c r="PKE1" s="53"/>
      <c r="PKF1" s="53"/>
      <c r="PKG1" s="53"/>
      <c r="PKH1" s="53"/>
      <c r="PKI1" s="53"/>
      <c r="PKJ1" s="53"/>
      <c r="PKK1" s="53"/>
      <c r="PKL1" s="53"/>
      <c r="PKM1" s="53"/>
      <c r="PKN1" s="53"/>
      <c r="PKO1" s="53"/>
      <c r="PKP1" s="53"/>
      <c r="PKQ1" s="53"/>
      <c r="PKR1" s="53"/>
      <c r="PKS1" s="53"/>
      <c r="PKT1" s="53"/>
      <c r="PKU1" s="53"/>
      <c r="PKV1" s="53"/>
      <c r="PKW1" s="53"/>
      <c r="PKX1" s="53"/>
      <c r="PKY1" s="53"/>
      <c r="PKZ1" s="53"/>
      <c r="PLA1" s="53"/>
      <c r="PLB1" s="53"/>
      <c r="PLC1" s="53"/>
      <c r="PLD1" s="53"/>
      <c r="PLE1" s="53"/>
      <c r="PLF1" s="53"/>
      <c r="PLG1" s="53"/>
      <c r="PLH1" s="53"/>
      <c r="PLI1" s="53"/>
      <c r="PLJ1" s="53"/>
      <c r="PLK1" s="53"/>
      <c r="PLL1" s="53"/>
      <c r="PLM1" s="53"/>
      <c r="PLN1" s="53"/>
      <c r="PLO1" s="53"/>
      <c r="PLP1" s="53"/>
      <c r="PLQ1" s="53"/>
      <c r="PLR1" s="53"/>
      <c r="PLS1" s="53"/>
      <c r="PLT1" s="53"/>
      <c r="PLU1" s="53"/>
      <c r="PLV1" s="53"/>
      <c r="PLW1" s="53"/>
      <c r="PLX1" s="53"/>
      <c r="PLY1" s="53"/>
      <c r="PLZ1" s="53"/>
      <c r="PMA1" s="53"/>
      <c r="PMB1" s="53"/>
      <c r="PMC1" s="53"/>
      <c r="PMD1" s="53"/>
      <c r="PME1" s="53"/>
      <c r="PMF1" s="53"/>
      <c r="PMG1" s="53"/>
      <c r="PMH1" s="53"/>
      <c r="PMI1" s="53"/>
      <c r="PMJ1" s="53"/>
      <c r="PMK1" s="53"/>
      <c r="PML1" s="53"/>
      <c r="PMM1" s="53"/>
      <c r="PMN1" s="53"/>
      <c r="PMO1" s="53"/>
      <c r="PMP1" s="53"/>
      <c r="PMQ1" s="53"/>
      <c r="PMR1" s="53"/>
      <c r="PMS1" s="53"/>
      <c r="PMT1" s="53"/>
      <c r="PMU1" s="53"/>
      <c r="PMV1" s="53"/>
      <c r="PMW1" s="53"/>
      <c r="PMX1" s="53"/>
      <c r="PMY1" s="53"/>
      <c r="PMZ1" s="53"/>
      <c r="PNA1" s="53"/>
      <c r="PNB1" s="53"/>
      <c r="PNC1" s="53"/>
      <c r="PND1" s="53"/>
      <c r="PNE1" s="53"/>
      <c r="PNF1" s="53"/>
      <c r="PNG1" s="53"/>
      <c r="PNH1" s="53"/>
      <c r="PNI1" s="53"/>
      <c r="PNJ1" s="53"/>
      <c r="PNK1" s="53"/>
      <c r="PNL1" s="53"/>
      <c r="PNM1" s="53"/>
      <c r="PNN1" s="53"/>
      <c r="PNO1" s="53"/>
      <c r="PNP1" s="53"/>
      <c r="PNQ1" s="53"/>
      <c r="PNR1" s="53"/>
      <c r="PNS1" s="53"/>
      <c r="PNT1" s="53"/>
      <c r="PNU1" s="53"/>
      <c r="PNV1" s="53"/>
      <c r="PNW1" s="53"/>
      <c r="PNX1" s="53"/>
      <c r="PNY1" s="53"/>
      <c r="PNZ1" s="53"/>
      <c r="POA1" s="53"/>
      <c r="POB1" s="53"/>
      <c r="POC1" s="53"/>
      <c r="POD1" s="53"/>
      <c r="POE1" s="53"/>
      <c r="POF1" s="53"/>
      <c r="POG1" s="53"/>
      <c r="POH1" s="53"/>
      <c r="POI1" s="53"/>
      <c r="POJ1" s="53"/>
      <c r="POK1" s="53"/>
      <c r="POL1" s="53"/>
      <c r="POM1" s="53"/>
      <c r="PON1" s="53"/>
      <c r="POO1" s="53"/>
      <c r="POP1" s="53"/>
      <c r="POQ1" s="53"/>
      <c r="POR1" s="53"/>
      <c r="POS1" s="53"/>
      <c r="POT1" s="53"/>
      <c r="POU1" s="53"/>
      <c r="POV1" s="53"/>
      <c r="POW1" s="53"/>
      <c r="POX1" s="53"/>
      <c r="POY1" s="53"/>
      <c r="POZ1" s="53"/>
      <c r="PPA1" s="53"/>
      <c r="PPB1" s="53"/>
      <c r="PPC1" s="53"/>
      <c r="PPD1" s="53"/>
      <c r="PPE1" s="53"/>
      <c r="PPF1" s="53"/>
      <c r="PPG1" s="53"/>
      <c r="PPH1" s="53"/>
      <c r="PPI1" s="53"/>
      <c r="PPJ1" s="53"/>
      <c r="PPK1" s="53"/>
      <c r="PPL1" s="53"/>
      <c r="PPM1" s="53"/>
      <c r="PPN1" s="53"/>
      <c r="PPO1" s="53"/>
      <c r="PPP1" s="53"/>
      <c r="PPQ1" s="53"/>
      <c r="PPR1" s="53"/>
      <c r="PPS1" s="53"/>
      <c r="PPT1" s="53"/>
      <c r="PPU1" s="53"/>
      <c r="PPV1" s="53"/>
      <c r="PPW1" s="53"/>
      <c r="PPX1" s="53"/>
      <c r="PPY1" s="53"/>
      <c r="PPZ1" s="53"/>
      <c r="PQA1" s="53"/>
      <c r="PQB1" s="53"/>
      <c r="PQC1" s="53"/>
      <c r="PQD1" s="53"/>
      <c r="PQE1" s="53"/>
      <c r="PQF1" s="53"/>
      <c r="PQG1" s="53"/>
      <c r="PQH1" s="53"/>
      <c r="PQI1" s="53"/>
      <c r="PQJ1" s="53"/>
      <c r="PQK1" s="53"/>
      <c r="PQL1" s="53"/>
      <c r="PQM1" s="53"/>
      <c r="PQN1" s="53"/>
      <c r="PQO1" s="53"/>
      <c r="PQP1" s="53"/>
      <c r="PQQ1" s="53"/>
      <c r="PQR1" s="53"/>
      <c r="PQS1" s="53"/>
      <c r="PQT1" s="53"/>
      <c r="PQU1" s="53"/>
      <c r="PQV1" s="53"/>
      <c r="PQW1" s="53"/>
      <c r="PQX1" s="53"/>
      <c r="PQY1" s="53"/>
      <c r="PQZ1" s="53"/>
      <c r="PRA1" s="53"/>
      <c r="PRB1" s="53"/>
      <c r="PRC1" s="53"/>
      <c r="PRD1" s="53"/>
      <c r="PRE1" s="53"/>
      <c r="PRF1" s="53"/>
      <c r="PRG1" s="53"/>
      <c r="PRH1" s="53"/>
      <c r="PRI1" s="53"/>
      <c r="PRJ1" s="53"/>
      <c r="PRK1" s="53"/>
      <c r="PRL1" s="53"/>
      <c r="PRM1" s="53"/>
      <c r="PRN1" s="53"/>
      <c r="PRO1" s="53"/>
      <c r="PRP1" s="53"/>
      <c r="PRQ1" s="53"/>
      <c r="PRR1" s="53"/>
      <c r="PRS1" s="53"/>
      <c r="PRT1" s="53"/>
      <c r="PRU1" s="53"/>
      <c r="PRV1" s="53"/>
      <c r="PRW1" s="53"/>
      <c r="PRX1" s="53"/>
      <c r="PRY1" s="53"/>
      <c r="PRZ1" s="53"/>
      <c r="PSA1" s="53"/>
      <c r="PSB1" s="53"/>
      <c r="PSC1" s="53"/>
      <c r="PSD1" s="53"/>
      <c r="PSE1" s="53"/>
      <c r="PSF1" s="53"/>
      <c r="PSG1" s="53"/>
      <c r="PSH1" s="53"/>
      <c r="PSI1" s="53"/>
      <c r="PSJ1" s="53"/>
      <c r="PSK1" s="53"/>
      <c r="PSL1" s="53"/>
      <c r="PSM1" s="53"/>
      <c r="PSN1" s="53"/>
      <c r="PSO1" s="53"/>
      <c r="PSP1" s="53"/>
      <c r="PSQ1" s="53"/>
      <c r="PSR1" s="53"/>
      <c r="PSS1" s="53"/>
      <c r="PST1" s="53"/>
      <c r="PSU1" s="53"/>
      <c r="PSV1" s="53"/>
      <c r="PSW1" s="53"/>
      <c r="PSX1" s="53"/>
      <c r="PSY1" s="53"/>
      <c r="PSZ1" s="53"/>
      <c r="PTA1" s="53"/>
      <c r="PTB1" s="53"/>
      <c r="PTC1" s="53"/>
      <c r="PTD1" s="53"/>
      <c r="PTE1" s="53"/>
      <c r="PTF1" s="53"/>
      <c r="PTG1" s="53"/>
      <c r="PTH1" s="53"/>
      <c r="PTI1" s="53"/>
      <c r="PTJ1" s="53"/>
      <c r="PTK1" s="53"/>
      <c r="PTL1" s="53"/>
      <c r="PTM1" s="53"/>
      <c r="PTN1" s="53"/>
      <c r="PTO1" s="53"/>
      <c r="PTP1" s="53"/>
      <c r="PTQ1" s="53"/>
      <c r="PTR1" s="53"/>
      <c r="PTS1" s="53"/>
      <c r="PTT1" s="53"/>
      <c r="PTU1" s="53"/>
      <c r="PTV1" s="53"/>
      <c r="PTW1" s="53"/>
      <c r="PTX1" s="53"/>
      <c r="PTY1" s="53"/>
      <c r="PTZ1" s="53"/>
      <c r="PUA1" s="53"/>
      <c r="PUB1" s="53"/>
      <c r="PUC1" s="53"/>
      <c r="PUD1" s="53"/>
      <c r="PUE1" s="53"/>
      <c r="PUF1" s="53"/>
      <c r="PUG1" s="53"/>
      <c r="PUH1" s="53"/>
      <c r="PUI1" s="53"/>
      <c r="PUJ1" s="53"/>
      <c r="PUK1" s="53"/>
      <c r="PUL1" s="53"/>
      <c r="PUM1" s="53"/>
      <c r="PUN1" s="53"/>
      <c r="PUO1" s="53"/>
      <c r="PUP1" s="53"/>
      <c r="PUQ1" s="53"/>
      <c r="PUR1" s="53"/>
      <c r="PUS1" s="53"/>
      <c r="PUT1" s="53"/>
      <c r="PUU1" s="53"/>
      <c r="PUV1" s="53"/>
      <c r="PUW1" s="53"/>
      <c r="PUX1" s="53"/>
      <c r="PUY1" s="53"/>
      <c r="PUZ1" s="53"/>
      <c r="PVA1" s="53"/>
      <c r="PVB1" s="53"/>
      <c r="PVC1" s="53"/>
      <c r="PVD1" s="53"/>
      <c r="PVE1" s="53"/>
      <c r="PVF1" s="53"/>
      <c r="PVG1" s="53"/>
      <c r="PVH1" s="53"/>
      <c r="PVI1" s="53"/>
      <c r="PVJ1" s="53"/>
      <c r="PVK1" s="53"/>
      <c r="PVL1" s="53"/>
      <c r="PVM1" s="53"/>
      <c r="PVN1" s="53"/>
      <c r="PVO1" s="53"/>
      <c r="PVP1" s="53"/>
      <c r="PVQ1" s="53"/>
      <c r="PVR1" s="53"/>
      <c r="PVS1" s="53"/>
      <c r="PVT1" s="53"/>
      <c r="PVU1" s="53"/>
      <c r="PVV1" s="53"/>
      <c r="PVW1" s="53"/>
      <c r="PVX1" s="53"/>
      <c r="PVY1" s="53"/>
      <c r="PVZ1" s="53"/>
      <c r="PWA1" s="53"/>
      <c r="PWB1" s="53"/>
      <c r="PWC1" s="53"/>
      <c r="PWD1" s="53"/>
      <c r="PWE1" s="53"/>
      <c r="PWF1" s="53"/>
      <c r="PWG1" s="53"/>
      <c r="PWH1" s="53"/>
      <c r="PWI1" s="53"/>
      <c r="PWJ1" s="53"/>
      <c r="PWK1" s="53"/>
      <c r="PWL1" s="53"/>
      <c r="PWM1" s="53"/>
      <c r="PWN1" s="53"/>
      <c r="PWO1" s="53"/>
      <c r="PWP1" s="53"/>
      <c r="PWQ1" s="53"/>
      <c r="PWR1" s="53"/>
      <c r="PWS1" s="53"/>
      <c r="PWT1" s="53"/>
      <c r="PWU1" s="53"/>
      <c r="PWV1" s="53"/>
      <c r="PWW1" s="53"/>
      <c r="PWX1" s="53"/>
      <c r="PWY1" s="53"/>
      <c r="PWZ1" s="53"/>
      <c r="PXA1" s="53"/>
      <c r="PXB1" s="53"/>
      <c r="PXC1" s="53"/>
      <c r="PXD1" s="53"/>
      <c r="PXE1" s="53"/>
      <c r="PXF1" s="53"/>
      <c r="PXG1" s="53"/>
      <c r="PXH1" s="53"/>
      <c r="PXI1" s="53"/>
      <c r="PXJ1" s="53"/>
      <c r="PXK1" s="53"/>
      <c r="PXL1" s="53"/>
      <c r="PXM1" s="53"/>
      <c r="PXN1" s="53"/>
      <c r="PXO1" s="53"/>
      <c r="PXP1" s="53"/>
      <c r="PXQ1" s="53"/>
      <c r="PXR1" s="53"/>
      <c r="PXS1" s="53"/>
      <c r="PXT1" s="53"/>
      <c r="PXU1" s="53"/>
      <c r="PXV1" s="53"/>
      <c r="PXW1" s="53"/>
      <c r="PXX1" s="53"/>
      <c r="PXY1" s="53"/>
      <c r="PXZ1" s="53"/>
      <c r="PYA1" s="53"/>
      <c r="PYB1" s="53"/>
      <c r="PYC1" s="53"/>
      <c r="PYD1" s="53"/>
      <c r="PYE1" s="53"/>
      <c r="PYF1" s="53"/>
      <c r="PYG1" s="53"/>
      <c r="PYH1" s="53"/>
      <c r="PYI1" s="53"/>
      <c r="PYJ1" s="53"/>
      <c r="PYK1" s="53"/>
      <c r="PYL1" s="53"/>
      <c r="PYM1" s="53"/>
      <c r="PYN1" s="53"/>
      <c r="PYO1" s="53"/>
      <c r="PYP1" s="53"/>
      <c r="PYQ1" s="53"/>
      <c r="PYR1" s="53"/>
      <c r="PYS1" s="53"/>
      <c r="PYT1" s="53"/>
      <c r="PYU1" s="53"/>
      <c r="PYV1" s="53"/>
      <c r="PYW1" s="53"/>
      <c r="PYX1" s="53"/>
      <c r="PYY1" s="53"/>
      <c r="PYZ1" s="53"/>
      <c r="PZA1" s="53"/>
      <c r="PZB1" s="53"/>
      <c r="PZC1" s="53"/>
      <c r="PZD1" s="53"/>
      <c r="PZE1" s="53"/>
      <c r="PZF1" s="53"/>
      <c r="PZG1" s="53"/>
      <c r="PZH1" s="53"/>
      <c r="PZI1" s="53"/>
      <c r="PZJ1" s="53"/>
      <c r="PZK1" s="53"/>
      <c r="PZL1" s="53"/>
      <c r="PZM1" s="53"/>
      <c r="PZN1" s="53"/>
      <c r="PZO1" s="53"/>
      <c r="PZP1" s="53"/>
      <c r="PZQ1" s="53"/>
      <c r="PZR1" s="53"/>
      <c r="PZS1" s="53"/>
      <c r="PZT1" s="53"/>
      <c r="PZU1" s="53"/>
      <c r="PZV1" s="53"/>
      <c r="PZW1" s="53"/>
      <c r="PZX1" s="53"/>
      <c r="PZY1" s="53"/>
      <c r="PZZ1" s="53"/>
      <c r="QAA1" s="53"/>
      <c r="QAB1" s="53"/>
      <c r="QAC1" s="53"/>
      <c r="QAD1" s="53"/>
      <c r="QAE1" s="53"/>
      <c r="QAF1" s="53"/>
      <c r="QAG1" s="53"/>
      <c r="QAH1" s="53"/>
      <c r="QAI1" s="53"/>
      <c r="QAJ1" s="53"/>
      <c r="QAK1" s="53"/>
      <c r="QAL1" s="53"/>
      <c r="QAM1" s="53"/>
      <c r="QAN1" s="53"/>
      <c r="QAO1" s="53"/>
      <c r="QAP1" s="53"/>
      <c r="QAQ1" s="53"/>
      <c r="QAR1" s="53"/>
      <c r="QAS1" s="53"/>
      <c r="QAT1" s="53"/>
      <c r="QAU1" s="53"/>
      <c r="QAV1" s="53"/>
      <c r="QAW1" s="53"/>
      <c r="QAX1" s="53"/>
      <c r="QAY1" s="53"/>
      <c r="QAZ1" s="53"/>
      <c r="QBA1" s="53"/>
      <c r="QBB1" s="53"/>
      <c r="QBC1" s="53"/>
      <c r="QBD1" s="53"/>
      <c r="QBE1" s="53"/>
      <c r="QBF1" s="53"/>
      <c r="QBG1" s="53"/>
      <c r="QBH1" s="53"/>
      <c r="QBI1" s="53"/>
      <c r="QBJ1" s="53"/>
      <c r="QBK1" s="53"/>
      <c r="QBL1" s="53"/>
      <c r="QBM1" s="53"/>
      <c r="QBN1" s="53"/>
      <c r="QBO1" s="53"/>
      <c r="QBP1" s="53"/>
      <c r="QBQ1" s="53"/>
      <c r="QBR1" s="53"/>
      <c r="QBS1" s="53"/>
      <c r="QBT1" s="53"/>
      <c r="QBU1" s="53"/>
      <c r="QBV1" s="53"/>
      <c r="QBW1" s="53"/>
      <c r="QBX1" s="53"/>
      <c r="QBY1" s="53"/>
      <c r="QBZ1" s="53"/>
      <c r="QCA1" s="53"/>
      <c r="QCB1" s="53"/>
      <c r="QCC1" s="53"/>
      <c r="QCD1" s="53"/>
      <c r="QCE1" s="53"/>
      <c r="QCF1" s="53"/>
      <c r="QCG1" s="53"/>
      <c r="QCH1" s="53"/>
      <c r="QCI1" s="53"/>
      <c r="QCJ1" s="53"/>
      <c r="QCK1" s="53"/>
      <c r="QCL1" s="53"/>
      <c r="QCM1" s="53"/>
      <c r="QCN1" s="53"/>
      <c r="QCO1" s="53"/>
      <c r="QCP1" s="53"/>
      <c r="QCQ1" s="53"/>
      <c r="QCR1" s="53"/>
      <c r="QCS1" s="53"/>
      <c r="QCT1" s="53"/>
      <c r="QCU1" s="53"/>
      <c r="QCV1" s="53"/>
      <c r="QCW1" s="53"/>
      <c r="QCX1" s="53"/>
      <c r="QCY1" s="53"/>
      <c r="QCZ1" s="53"/>
      <c r="QDA1" s="53"/>
      <c r="QDB1" s="53"/>
      <c r="QDC1" s="53"/>
      <c r="QDD1" s="53"/>
      <c r="QDE1" s="53"/>
      <c r="QDF1" s="53"/>
      <c r="QDG1" s="53"/>
      <c r="QDH1" s="53"/>
      <c r="QDI1" s="53"/>
      <c r="QDJ1" s="53"/>
      <c r="QDK1" s="53"/>
      <c r="QDL1" s="53"/>
      <c r="QDM1" s="53"/>
      <c r="QDN1" s="53"/>
      <c r="QDO1" s="53"/>
      <c r="QDP1" s="53"/>
      <c r="QDQ1" s="53"/>
      <c r="QDR1" s="53"/>
      <c r="QDS1" s="53"/>
      <c r="QDT1" s="53"/>
      <c r="QDU1" s="53"/>
      <c r="QDV1" s="53"/>
      <c r="QDW1" s="53"/>
      <c r="QDX1" s="53"/>
      <c r="QDY1" s="53"/>
      <c r="QDZ1" s="53"/>
      <c r="QEA1" s="53"/>
      <c r="QEB1" s="53"/>
      <c r="QEC1" s="53"/>
      <c r="QED1" s="53"/>
      <c r="QEE1" s="53"/>
      <c r="QEF1" s="53"/>
      <c r="QEG1" s="53"/>
      <c r="QEH1" s="53"/>
      <c r="QEI1" s="53"/>
      <c r="QEJ1" s="53"/>
      <c r="QEK1" s="53"/>
      <c r="QEL1" s="53"/>
      <c r="QEM1" s="53"/>
      <c r="QEN1" s="53"/>
      <c r="QEO1" s="53"/>
      <c r="QEP1" s="53"/>
      <c r="QEQ1" s="53"/>
      <c r="QER1" s="53"/>
      <c r="QES1" s="53"/>
      <c r="QET1" s="53"/>
      <c r="QEU1" s="53"/>
      <c r="QEV1" s="53"/>
      <c r="QEW1" s="53"/>
      <c r="QEX1" s="53"/>
      <c r="QEY1" s="53"/>
      <c r="QEZ1" s="53"/>
      <c r="QFA1" s="53"/>
      <c r="QFB1" s="53"/>
      <c r="QFC1" s="53"/>
      <c r="QFD1" s="53"/>
      <c r="QFE1" s="53"/>
      <c r="QFF1" s="53"/>
      <c r="QFG1" s="53"/>
      <c r="QFH1" s="53"/>
      <c r="QFI1" s="53"/>
      <c r="QFJ1" s="53"/>
      <c r="QFK1" s="53"/>
      <c r="QFL1" s="53"/>
      <c r="QFM1" s="53"/>
      <c r="QFN1" s="53"/>
      <c r="QFO1" s="53"/>
      <c r="QFP1" s="53"/>
      <c r="QFQ1" s="53"/>
      <c r="QFR1" s="53"/>
      <c r="QFS1" s="53"/>
      <c r="QFT1" s="53"/>
      <c r="QFU1" s="53"/>
      <c r="QFV1" s="53"/>
      <c r="QFW1" s="53"/>
      <c r="QFX1" s="53"/>
      <c r="QFY1" s="53"/>
      <c r="QFZ1" s="53"/>
      <c r="QGA1" s="53"/>
      <c r="QGB1" s="53"/>
      <c r="QGC1" s="53"/>
      <c r="QGD1" s="53"/>
      <c r="QGE1" s="53"/>
      <c r="QGF1" s="53"/>
      <c r="QGG1" s="53"/>
      <c r="QGH1" s="53"/>
      <c r="QGI1" s="53"/>
      <c r="QGJ1" s="53"/>
      <c r="QGK1" s="53"/>
      <c r="QGL1" s="53"/>
      <c r="QGM1" s="53"/>
      <c r="QGN1" s="53"/>
      <c r="QGO1" s="53"/>
      <c r="QGP1" s="53"/>
      <c r="QGQ1" s="53"/>
      <c r="QGR1" s="53"/>
      <c r="QGS1" s="53"/>
      <c r="QGT1" s="53"/>
      <c r="QGU1" s="53"/>
      <c r="QGV1" s="53"/>
      <c r="QGW1" s="53"/>
      <c r="QGX1" s="53"/>
      <c r="QGY1" s="53"/>
      <c r="QGZ1" s="53"/>
      <c r="QHA1" s="53"/>
      <c r="QHB1" s="53"/>
      <c r="QHC1" s="53"/>
      <c r="QHD1" s="53"/>
      <c r="QHE1" s="53"/>
      <c r="QHF1" s="53"/>
      <c r="QHG1" s="53"/>
      <c r="QHH1" s="53"/>
      <c r="QHI1" s="53"/>
      <c r="QHJ1" s="53"/>
      <c r="QHK1" s="53"/>
      <c r="QHL1" s="53"/>
      <c r="QHM1" s="53"/>
      <c r="QHN1" s="53"/>
      <c r="QHO1" s="53"/>
      <c r="QHP1" s="53"/>
      <c r="QHQ1" s="53"/>
      <c r="QHR1" s="53"/>
      <c r="QHS1" s="53"/>
      <c r="QHT1" s="53"/>
      <c r="QHU1" s="53"/>
      <c r="QHV1" s="53"/>
      <c r="QHW1" s="53"/>
      <c r="QHX1" s="53"/>
      <c r="QHY1" s="53"/>
      <c r="QHZ1" s="53"/>
      <c r="QIA1" s="53"/>
      <c r="QIB1" s="53"/>
      <c r="QIC1" s="53"/>
      <c r="QID1" s="53"/>
      <c r="QIE1" s="53"/>
      <c r="QIF1" s="53"/>
      <c r="QIG1" s="53"/>
      <c r="QIH1" s="53"/>
      <c r="QII1" s="53"/>
      <c r="QIJ1" s="53"/>
      <c r="QIK1" s="53"/>
      <c r="QIL1" s="53"/>
      <c r="QIM1" s="53"/>
      <c r="QIN1" s="53"/>
      <c r="QIO1" s="53"/>
      <c r="QIP1" s="53"/>
      <c r="QIQ1" s="53"/>
      <c r="QIR1" s="53"/>
      <c r="QIS1" s="53"/>
      <c r="QIT1" s="53"/>
      <c r="QIU1" s="53"/>
      <c r="QIV1" s="53"/>
      <c r="QIW1" s="53"/>
      <c r="QIX1" s="53"/>
      <c r="QIY1" s="53"/>
      <c r="QIZ1" s="53"/>
      <c r="QJA1" s="53"/>
      <c r="QJB1" s="53"/>
      <c r="QJC1" s="53"/>
      <c r="QJD1" s="53"/>
      <c r="QJE1" s="53"/>
      <c r="QJF1" s="53"/>
      <c r="QJG1" s="53"/>
      <c r="QJH1" s="53"/>
      <c r="QJI1" s="53"/>
      <c r="QJJ1" s="53"/>
      <c r="QJK1" s="53"/>
      <c r="QJL1" s="53"/>
      <c r="QJM1" s="53"/>
      <c r="QJN1" s="53"/>
      <c r="QJO1" s="53"/>
      <c r="QJP1" s="53"/>
      <c r="QJQ1" s="53"/>
      <c r="QJR1" s="53"/>
      <c r="QJS1" s="53"/>
      <c r="QJT1" s="53"/>
      <c r="QJU1" s="53"/>
      <c r="QJV1" s="53"/>
      <c r="QJW1" s="53"/>
      <c r="QJX1" s="53"/>
      <c r="QJY1" s="53"/>
      <c r="QJZ1" s="53"/>
      <c r="QKA1" s="53"/>
      <c r="QKB1" s="53"/>
      <c r="QKC1" s="53"/>
      <c r="QKD1" s="53"/>
      <c r="QKE1" s="53"/>
      <c r="QKF1" s="53"/>
      <c r="QKG1" s="53"/>
      <c r="QKH1" s="53"/>
      <c r="QKI1" s="53"/>
      <c r="QKJ1" s="53"/>
      <c r="QKK1" s="53"/>
      <c r="QKL1" s="53"/>
      <c r="QKM1" s="53"/>
      <c r="QKN1" s="53"/>
      <c r="QKO1" s="53"/>
      <c r="QKP1" s="53"/>
      <c r="QKQ1" s="53"/>
      <c r="QKR1" s="53"/>
      <c r="QKS1" s="53"/>
      <c r="QKT1" s="53"/>
      <c r="QKU1" s="53"/>
      <c r="QKV1" s="53"/>
      <c r="QKW1" s="53"/>
      <c r="QKX1" s="53"/>
      <c r="QKY1" s="53"/>
      <c r="QKZ1" s="53"/>
      <c r="QLA1" s="53"/>
      <c r="QLB1" s="53"/>
      <c r="QLC1" s="53"/>
      <c r="QLD1" s="53"/>
      <c r="QLE1" s="53"/>
      <c r="QLF1" s="53"/>
      <c r="QLG1" s="53"/>
      <c r="QLH1" s="53"/>
      <c r="QLI1" s="53"/>
      <c r="QLJ1" s="53"/>
      <c r="QLK1" s="53"/>
      <c r="QLL1" s="53"/>
      <c r="QLM1" s="53"/>
      <c r="QLN1" s="53"/>
      <c r="QLO1" s="53"/>
      <c r="QLP1" s="53"/>
      <c r="QLQ1" s="53"/>
      <c r="QLR1" s="53"/>
      <c r="QLS1" s="53"/>
      <c r="QLT1" s="53"/>
      <c r="QLU1" s="53"/>
      <c r="QLV1" s="53"/>
      <c r="QLW1" s="53"/>
      <c r="QLX1" s="53"/>
      <c r="QLY1" s="53"/>
      <c r="QLZ1" s="53"/>
      <c r="QMA1" s="53"/>
      <c r="QMB1" s="53"/>
      <c r="QMC1" s="53"/>
      <c r="QMD1" s="53"/>
      <c r="QME1" s="53"/>
      <c r="QMF1" s="53"/>
      <c r="QMG1" s="53"/>
      <c r="QMH1" s="53"/>
      <c r="QMI1" s="53"/>
      <c r="QMJ1" s="53"/>
      <c r="QMK1" s="53"/>
      <c r="QML1" s="53"/>
      <c r="QMM1" s="53"/>
      <c r="QMN1" s="53"/>
      <c r="QMO1" s="53"/>
      <c r="QMP1" s="53"/>
      <c r="QMQ1" s="53"/>
      <c r="QMR1" s="53"/>
      <c r="QMS1" s="53"/>
      <c r="QMT1" s="53"/>
      <c r="QMU1" s="53"/>
      <c r="QMV1" s="53"/>
      <c r="QMW1" s="53"/>
      <c r="QMX1" s="53"/>
      <c r="QMY1" s="53"/>
      <c r="QMZ1" s="53"/>
      <c r="QNA1" s="53"/>
      <c r="QNB1" s="53"/>
      <c r="QNC1" s="53"/>
      <c r="QND1" s="53"/>
      <c r="QNE1" s="53"/>
      <c r="QNF1" s="53"/>
      <c r="QNG1" s="53"/>
      <c r="QNH1" s="53"/>
      <c r="QNI1" s="53"/>
      <c r="QNJ1" s="53"/>
      <c r="QNK1" s="53"/>
      <c r="QNL1" s="53"/>
      <c r="QNM1" s="53"/>
      <c r="QNN1" s="53"/>
      <c r="QNO1" s="53"/>
      <c r="QNP1" s="53"/>
      <c r="QNQ1" s="53"/>
      <c r="QNR1" s="53"/>
      <c r="QNS1" s="53"/>
      <c r="QNT1" s="53"/>
      <c r="QNU1" s="53"/>
      <c r="QNV1" s="53"/>
      <c r="QNW1" s="53"/>
      <c r="QNX1" s="53"/>
      <c r="QNY1" s="53"/>
      <c r="QNZ1" s="53"/>
      <c r="QOA1" s="53"/>
      <c r="QOB1" s="53"/>
      <c r="QOC1" s="53"/>
      <c r="QOD1" s="53"/>
      <c r="QOE1" s="53"/>
      <c r="QOF1" s="53"/>
      <c r="QOG1" s="53"/>
      <c r="QOH1" s="53"/>
      <c r="QOI1" s="53"/>
      <c r="QOJ1" s="53"/>
      <c r="QOK1" s="53"/>
      <c r="QOL1" s="53"/>
      <c r="QOM1" s="53"/>
      <c r="QON1" s="53"/>
      <c r="QOO1" s="53"/>
      <c r="QOP1" s="53"/>
      <c r="QOQ1" s="53"/>
      <c r="QOR1" s="53"/>
      <c r="QOS1" s="53"/>
      <c r="QOT1" s="53"/>
      <c r="QOU1" s="53"/>
      <c r="QOV1" s="53"/>
      <c r="QOW1" s="53"/>
      <c r="QOX1" s="53"/>
      <c r="QOY1" s="53"/>
      <c r="QOZ1" s="53"/>
      <c r="QPA1" s="53"/>
      <c r="QPB1" s="53"/>
      <c r="QPC1" s="53"/>
      <c r="QPD1" s="53"/>
      <c r="QPE1" s="53"/>
      <c r="QPF1" s="53"/>
      <c r="QPG1" s="53"/>
      <c r="QPH1" s="53"/>
      <c r="QPI1" s="53"/>
      <c r="QPJ1" s="53"/>
      <c r="QPK1" s="53"/>
      <c r="QPL1" s="53"/>
      <c r="QPM1" s="53"/>
      <c r="QPN1" s="53"/>
      <c r="QPO1" s="53"/>
      <c r="QPP1" s="53"/>
      <c r="QPQ1" s="53"/>
      <c r="QPR1" s="53"/>
      <c r="QPS1" s="53"/>
      <c r="QPT1" s="53"/>
      <c r="QPU1" s="53"/>
      <c r="QPV1" s="53"/>
      <c r="QPW1" s="53"/>
      <c r="QPX1" s="53"/>
      <c r="QPY1" s="53"/>
      <c r="QPZ1" s="53"/>
      <c r="QQA1" s="53"/>
      <c r="QQB1" s="53"/>
      <c r="QQC1" s="53"/>
      <c r="QQD1" s="53"/>
      <c r="QQE1" s="53"/>
      <c r="QQF1" s="53"/>
      <c r="QQG1" s="53"/>
      <c r="QQH1" s="53"/>
      <c r="QQI1" s="53"/>
      <c r="QQJ1" s="53"/>
      <c r="QQK1" s="53"/>
      <c r="QQL1" s="53"/>
      <c r="QQM1" s="53"/>
      <c r="QQN1" s="53"/>
      <c r="QQO1" s="53"/>
      <c r="QQP1" s="53"/>
      <c r="QQQ1" s="53"/>
      <c r="QQR1" s="53"/>
      <c r="QQS1" s="53"/>
      <c r="QQT1" s="53"/>
      <c r="QQU1" s="53"/>
      <c r="QQV1" s="53"/>
      <c r="QQW1" s="53"/>
      <c r="QQX1" s="53"/>
      <c r="QQY1" s="53"/>
      <c r="QQZ1" s="53"/>
      <c r="QRA1" s="53"/>
      <c r="QRB1" s="53"/>
      <c r="QRC1" s="53"/>
      <c r="QRD1" s="53"/>
      <c r="QRE1" s="53"/>
      <c r="QRF1" s="53"/>
      <c r="QRG1" s="53"/>
      <c r="QRH1" s="53"/>
      <c r="QRI1" s="53"/>
      <c r="QRJ1" s="53"/>
      <c r="QRK1" s="53"/>
      <c r="QRL1" s="53"/>
      <c r="QRM1" s="53"/>
      <c r="QRN1" s="53"/>
      <c r="QRO1" s="53"/>
      <c r="QRP1" s="53"/>
      <c r="QRQ1" s="53"/>
      <c r="QRR1" s="53"/>
      <c r="QRS1" s="53"/>
      <c r="QRT1" s="53"/>
      <c r="QRU1" s="53"/>
      <c r="QRV1" s="53"/>
      <c r="QRW1" s="53"/>
      <c r="QRX1" s="53"/>
      <c r="QRY1" s="53"/>
      <c r="QRZ1" s="53"/>
      <c r="QSA1" s="53"/>
      <c r="QSB1" s="53"/>
      <c r="QSC1" s="53"/>
      <c r="QSD1" s="53"/>
      <c r="QSE1" s="53"/>
      <c r="QSF1" s="53"/>
      <c r="QSG1" s="53"/>
      <c r="QSH1" s="53"/>
      <c r="QSI1" s="53"/>
      <c r="QSJ1" s="53"/>
      <c r="QSK1" s="53"/>
      <c r="QSL1" s="53"/>
      <c r="QSM1" s="53"/>
      <c r="QSN1" s="53"/>
      <c r="QSO1" s="53"/>
      <c r="QSP1" s="53"/>
      <c r="QSQ1" s="53"/>
      <c r="QSR1" s="53"/>
      <c r="QSS1" s="53"/>
      <c r="QST1" s="53"/>
      <c r="QSU1" s="53"/>
      <c r="QSV1" s="53"/>
      <c r="QSW1" s="53"/>
      <c r="QSX1" s="53"/>
      <c r="QSY1" s="53"/>
      <c r="QSZ1" s="53"/>
      <c r="QTA1" s="53"/>
      <c r="QTB1" s="53"/>
      <c r="QTC1" s="53"/>
      <c r="QTD1" s="53"/>
      <c r="QTE1" s="53"/>
      <c r="QTF1" s="53"/>
      <c r="QTG1" s="53"/>
      <c r="QTH1" s="53"/>
      <c r="QTI1" s="53"/>
      <c r="QTJ1" s="53"/>
      <c r="QTK1" s="53"/>
      <c r="QTL1" s="53"/>
      <c r="QTM1" s="53"/>
      <c r="QTN1" s="53"/>
      <c r="QTO1" s="53"/>
      <c r="QTP1" s="53"/>
      <c r="QTQ1" s="53"/>
      <c r="QTR1" s="53"/>
      <c r="QTS1" s="53"/>
      <c r="QTT1" s="53"/>
      <c r="QTU1" s="53"/>
      <c r="QTV1" s="53"/>
      <c r="QTW1" s="53"/>
      <c r="QTX1" s="53"/>
      <c r="QTY1" s="53"/>
      <c r="QTZ1" s="53"/>
      <c r="QUA1" s="53"/>
      <c r="QUB1" s="53"/>
      <c r="QUC1" s="53"/>
      <c r="QUD1" s="53"/>
      <c r="QUE1" s="53"/>
      <c r="QUF1" s="53"/>
      <c r="QUG1" s="53"/>
      <c r="QUH1" s="53"/>
      <c r="QUI1" s="53"/>
      <c r="QUJ1" s="53"/>
      <c r="QUK1" s="53"/>
      <c r="QUL1" s="53"/>
      <c r="QUM1" s="53"/>
      <c r="QUN1" s="53"/>
      <c r="QUO1" s="53"/>
      <c r="QUP1" s="53"/>
      <c r="QUQ1" s="53"/>
      <c r="QUR1" s="53"/>
      <c r="QUS1" s="53"/>
      <c r="QUT1" s="53"/>
      <c r="QUU1" s="53"/>
      <c r="QUV1" s="53"/>
      <c r="QUW1" s="53"/>
      <c r="QUX1" s="53"/>
      <c r="QUY1" s="53"/>
      <c r="QUZ1" s="53"/>
      <c r="QVA1" s="53"/>
      <c r="QVB1" s="53"/>
      <c r="QVC1" s="53"/>
      <c r="QVD1" s="53"/>
      <c r="QVE1" s="53"/>
      <c r="QVF1" s="53"/>
      <c r="QVG1" s="53"/>
      <c r="QVH1" s="53"/>
      <c r="QVI1" s="53"/>
      <c r="QVJ1" s="53"/>
      <c r="QVK1" s="53"/>
      <c r="QVL1" s="53"/>
      <c r="QVM1" s="53"/>
      <c r="QVN1" s="53"/>
      <c r="QVO1" s="53"/>
      <c r="QVP1" s="53"/>
      <c r="QVQ1" s="53"/>
      <c r="QVR1" s="53"/>
      <c r="QVS1" s="53"/>
      <c r="QVT1" s="53"/>
      <c r="QVU1" s="53"/>
      <c r="QVV1" s="53"/>
      <c r="QVW1" s="53"/>
      <c r="QVX1" s="53"/>
      <c r="QVY1" s="53"/>
      <c r="QVZ1" s="53"/>
      <c r="QWA1" s="53"/>
      <c r="QWB1" s="53"/>
      <c r="QWC1" s="53"/>
      <c r="QWD1" s="53"/>
      <c r="QWE1" s="53"/>
      <c r="QWF1" s="53"/>
      <c r="QWG1" s="53"/>
      <c r="QWH1" s="53"/>
      <c r="QWI1" s="53"/>
      <c r="QWJ1" s="53"/>
      <c r="QWK1" s="53"/>
      <c r="QWL1" s="53"/>
      <c r="QWM1" s="53"/>
      <c r="QWN1" s="53"/>
      <c r="QWO1" s="53"/>
      <c r="QWP1" s="53"/>
      <c r="QWQ1" s="53"/>
      <c r="QWR1" s="53"/>
      <c r="QWS1" s="53"/>
      <c r="QWT1" s="53"/>
      <c r="QWU1" s="53"/>
      <c r="QWV1" s="53"/>
      <c r="QWW1" s="53"/>
      <c r="QWX1" s="53"/>
      <c r="QWY1" s="53"/>
      <c r="QWZ1" s="53"/>
      <c r="QXA1" s="53"/>
      <c r="QXB1" s="53"/>
      <c r="QXC1" s="53"/>
      <c r="QXD1" s="53"/>
      <c r="QXE1" s="53"/>
      <c r="QXF1" s="53"/>
      <c r="QXG1" s="53"/>
      <c r="QXH1" s="53"/>
      <c r="QXI1" s="53"/>
      <c r="QXJ1" s="53"/>
      <c r="QXK1" s="53"/>
      <c r="QXL1" s="53"/>
      <c r="QXM1" s="53"/>
      <c r="QXN1" s="53"/>
      <c r="QXO1" s="53"/>
      <c r="QXP1" s="53"/>
      <c r="QXQ1" s="53"/>
      <c r="QXR1" s="53"/>
      <c r="QXS1" s="53"/>
      <c r="QXT1" s="53"/>
      <c r="QXU1" s="53"/>
      <c r="QXV1" s="53"/>
      <c r="QXW1" s="53"/>
      <c r="QXX1" s="53"/>
      <c r="QXY1" s="53"/>
      <c r="QXZ1" s="53"/>
      <c r="QYA1" s="53"/>
      <c r="QYB1" s="53"/>
      <c r="QYC1" s="53"/>
      <c r="QYD1" s="53"/>
      <c r="QYE1" s="53"/>
      <c r="QYF1" s="53"/>
      <c r="QYG1" s="53"/>
      <c r="QYH1" s="53"/>
      <c r="QYI1" s="53"/>
      <c r="QYJ1" s="53"/>
      <c r="QYK1" s="53"/>
      <c r="QYL1" s="53"/>
      <c r="QYM1" s="53"/>
      <c r="QYN1" s="53"/>
      <c r="QYO1" s="53"/>
      <c r="QYP1" s="53"/>
      <c r="QYQ1" s="53"/>
      <c r="QYR1" s="53"/>
      <c r="QYS1" s="53"/>
      <c r="QYT1" s="53"/>
      <c r="QYU1" s="53"/>
      <c r="QYV1" s="53"/>
      <c r="QYW1" s="53"/>
      <c r="QYX1" s="53"/>
      <c r="QYY1" s="53"/>
      <c r="QYZ1" s="53"/>
      <c r="QZA1" s="53"/>
      <c r="QZB1" s="53"/>
      <c r="QZC1" s="53"/>
      <c r="QZD1" s="53"/>
      <c r="QZE1" s="53"/>
      <c r="QZF1" s="53"/>
      <c r="QZG1" s="53"/>
      <c r="QZH1" s="53"/>
      <c r="QZI1" s="53"/>
      <c r="QZJ1" s="53"/>
      <c r="QZK1" s="53"/>
      <c r="QZL1" s="53"/>
      <c r="QZM1" s="53"/>
      <c r="QZN1" s="53"/>
      <c r="QZO1" s="53"/>
      <c r="QZP1" s="53"/>
      <c r="QZQ1" s="53"/>
      <c r="QZR1" s="53"/>
      <c r="QZS1" s="53"/>
      <c r="QZT1" s="53"/>
      <c r="QZU1" s="53"/>
      <c r="QZV1" s="53"/>
      <c r="QZW1" s="53"/>
      <c r="QZX1" s="53"/>
      <c r="QZY1" s="53"/>
      <c r="QZZ1" s="53"/>
      <c r="RAA1" s="53"/>
      <c r="RAB1" s="53"/>
      <c r="RAC1" s="53"/>
      <c r="RAD1" s="53"/>
      <c r="RAE1" s="53"/>
      <c r="RAF1" s="53"/>
      <c r="RAG1" s="53"/>
      <c r="RAH1" s="53"/>
      <c r="RAI1" s="53"/>
      <c r="RAJ1" s="53"/>
      <c r="RAK1" s="53"/>
      <c r="RAL1" s="53"/>
      <c r="RAM1" s="53"/>
      <c r="RAN1" s="53"/>
      <c r="RAO1" s="53"/>
      <c r="RAP1" s="53"/>
      <c r="RAQ1" s="53"/>
      <c r="RAR1" s="53"/>
      <c r="RAS1" s="53"/>
      <c r="RAT1" s="53"/>
      <c r="RAU1" s="53"/>
      <c r="RAV1" s="53"/>
      <c r="RAW1" s="53"/>
      <c r="RAX1" s="53"/>
      <c r="RAY1" s="53"/>
      <c r="RAZ1" s="53"/>
      <c r="RBA1" s="53"/>
      <c r="RBB1" s="53"/>
      <c r="RBC1" s="53"/>
      <c r="RBD1" s="53"/>
      <c r="RBE1" s="53"/>
      <c r="RBF1" s="53"/>
      <c r="RBG1" s="53"/>
      <c r="RBH1" s="53"/>
      <c r="RBI1" s="53"/>
      <c r="RBJ1" s="53"/>
      <c r="RBK1" s="53"/>
      <c r="RBL1" s="53"/>
      <c r="RBM1" s="53"/>
      <c r="RBN1" s="53"/>
      <c r="RBO1" s="53"/>
      <c r="RBP1" s="53"/>
      <c r="RBQ1" s="53"/>
      <c r="RBR1" s="53"/>
      <c r="RBS1" s="53"/>
      <c r="RBT1" s="53"/>
      <c r="RBU1" s="53"/>
      <c r="RBV1" s="53"/>
      <c r="RBW1" s="53"/>
      <c r="RBX1" s="53"/>
      <c r="RBY1" s="53"/>
      <c r="RBZ1" s="53"/>
      <c r="RCA1" s="53"/>
      <c r="RCB1" s="53"/>
      <c r="RCC1" s="53"/>
      <c r="RCD1" s="53"/>
      <c r="RCE1" s="53"/>
      <c r="RCF1" s="53"/>
      <c r="RCG1" s="53"/>
      <c r="RCH1" s="53"/>
      <c r="RCI1" s="53"/>
      <c r="RCJ1" s="53"/>
      <c r="RCK1" s="53"/>
      <c r="RCL1" s="53"/>
      <c r="RCM1" s="53"/>
      <c r="RCN1" s="53"/>
      <c r="RCO1" s="53"/>
      <c r="RCP1" s="53"/>
      <c r="RCQ1" s="53"/>
      <c r="RCR1" s="53"/>
      <c r="RCS1" s="53"/>
      <c r="RCT1" s="53"/>
      <c r="RCU1" s="53"/>
      <c r="RCV1" s="53"/>
      <c r="RCW1" s="53"/>
      <c r="RCX1" s="53"/>
      <c r="RCY1" s="53"/>
      <c r="RCZ1" s="53"/>
      <c r="RDA1" s="53"/>
      <c r="RDB1" s="53"/>
      <c r="RDC1" s="53"/>
      <c r="RDD1" s="53"/>
      <c r="RDE1" s="53"/>
      <c r="RDF1" s="53"/>
      <c r="RDG1" s="53"/>
      <c r="RDH1" s="53"/>
      <c r="RDI1" s="53"/>
      <c r="RDJ1" s="53"/>
      <c r="RDK1" s="53"/>
      <c r="RDL1" s="53"/>
      <c r="RDM1" s="53"/>
      <c r="RDN1" s="53"/>
      <c r="RDO1" s="53"/>
      <c r="RDP1" s="53"/>
      <c r="RDQ1" s="53"/>
      <c r="RDR1" s="53"/>
      <c r="RDS1" s="53"/>
      <c r="RDT1" s="53"/>
      <c r="RDU1" s="53"/>
      <c r="RDV1" s="53"/>
      <c r="RDW1" s="53"/>
      <c r="RDX1" s="53"/>
      <c r="RDY1" s="53"/>
      <c r="RDZ1" s="53"/>
      <c r="REA1" s="53"/>
      <c r="REB1" s="53"/>
      <c r="REC1" s="53"/>
      <c r="RED1" s="53"/>
      <c r="REE1" s="53"/>
      <c r="REF1" s="53"/>
      <c r="REG1" s="53"/>
      <c r="REH1" s="53"/>
      <c r="REI1" s="53"/>
      <c r="REJ1" s="53"/>
      <c r="REK1" s="53"/>
      <c r="REL1" s="53"/>
      <c r="REM1" s="53"/>
      <c r="REN1" s="53"/>
      <c r="REO1" s="53"/>
      <c r="REP1" s="53"/>
      <c r="REQ1" s="53"/>
      <c r="RER1" s="53"/>
      <c r="RES1" s="53"/>
      <c r="RET1" s="53"/>
      <c r="REU1" s="53"/>
      <c r="REV1" s="53"/>
      <c r="REW1" s="53"/>
      <c r="REX1" s="53"/>
      <c r="REY1" s="53"/>
      <c r="REZ1" s="53"/>
      <c r="RFA1" s="53"/>
      <c r="RFB1" s="53"/>
      <c r="RFC1" s="53"/>
      <c r="RFD1" s="53"/>
      <c r="RFE1" s="53"/>
      <c r="RFF1" s="53"/>
      <c r="RFG1" s="53"/>
      <c r="RFH1" s="53"/>
      <c r="RFI1" s="53"/>
      <c r="RFJ1" s="53"/>
      <c r="RFK1" s="53"/>
      <c r="RFL1" s="53"/>
      <c r="RFM1" s="53"/>
      <c r="RFN1" s="53"/>
      <c r="RFO1" s="53"/>
      <c r="RFP1" s="53"/>
      <c r="RFQ1" s="53"/>
      <c r="RFR1" s="53"/>
      <c r="RFS1" s="53"/>
      <c r="RFT1" s="53"/>
      <c r="RFU1" s="53"/>
      <c r="RFV1" s="53"/>
      <c r="RFW1" s="53"/>
      <c r="RFX1" s="53"/>
      <c r="RFY1" s="53"/>
      <c r="RFZ1" s="53"/>
      <c r="RGA1" s="53"/>
      <c r="RGB1" s="53"/>
      <c r="RGC1" s="53"/>
      <c r="RGD1" s="53"/>
      <c r="RGE1" s="53"/>
      <c r="RGF1" s="53"/>
      <c r="RGG1" s="53"/>
      <c r="RGH1" s="53"/>
      <c r="RGI1" s="53"/>
      <c r="RGJ1" s="53"/>
      <c r="RGK1" s="53"/>
      <c r="RGL1" s="53"/>
      <c r="RGM1" s="53"/>
      <c r="RGN1" s="53"/>
      <c r="RGO1" s="53"/>
      <c r="RGP1" s="53"/>
      <c r="RGQ1" s="53"/>
      <c r="RGR1" s="53"/>
      <c r="RGS1" s="53"/>
      <c r="RGT1" s="53"/>
      <c r="RGU1" s="53"/>
      <c r="RGV1" s="53"/>
      <c r="RGW1" s="53"/>
      <c r="RGX1" s="53"/>
      <c r="RGY1" s="53"/>
      <c r="RGZ1" s="53"/>
      <c r="RHA1" s="53"/>
      <c r="RHB1" s="53"/>
      <c r="RHC1" s="53"/>
      <c r="RHD1" s="53"/>
      <c r="RHE1" s="53"/>
      <c r="RHF1" s="53"/>
      <c r="RHG1" s="53"/>
      <c r="RHH1" s="53"/>
      <c r="RHI1" s="53"/>
      <c r="RHJ1" s="53"/>
      <c r="RHK1" s="53"/>
      <c r="RHL1" s="53"/>
      <c r="RHM1" s="53"/>
      <c r="RHN1" s="53"/>
      <c r="RHO1" s="53"/>
      <c r="RHP1" s="53"/>
      <c r="RHQ1" s="53"/>
      <c r="RHR1" s="53"/>
      <c r="RHS1" s="53"/>
      <c r="RHT1" s="53"/>
      <c r="RHU1" s="53"/>
      <c r="RHV1" s="53"/>
      <c r="RHW1" s="53"/>
      <c r="RHX1" s="53"/>
      <c r="RHY1" s="53"/>
      <c r="RHZ1" s="53"/>
      <c r="RIA1" s="53"/>
      <c r="RIB1" s="53"/>
      <c r="RIC1" s="53"/>
      <c r="RID1" s="53"/>
      <c r="RIE1" s="53"/>
      <c r="RIF1" s="53"/>
      <c r="RIG1" s="53"/>
      <c r="RIH1" s="53"/>
      <c r="RII1" s="53"/>
      <c r="RIJ1" s="53"/>
      <c r="RIK1" s="53"/>
      <c r="RIL1" s="53"/>
      <c r="RIM1" s="53"/>
      <c r="RIN1" s="53"/>
      <c r="RIO1" s="53"/>
      <c r="RIP1" s="53"/>
      <c r="RIQ1" s="53"/>
      <c r="RIR1" s="53"/>
      <c r="RIS1" s="53"/>
      <c r="RIT1" s="53"/>
      <c r="RIU1" s="53"/>
      <c r="RIV1" s="53"/>
      <c r="RIW1" s="53"/>
      <c r="RIX1" s="53"/>
      <c r="RIY1" s="53"/>
      <c r="RIZ1" s="53"/>
      <c r="RJA1" s="53"/>
      <c r="RJB1" s="53"/>
      <c r="RJC1" s="53"/>
      <c r="RJD1" s="53"/>
      <c r="RJE1" s="53"/>
      <c r="RJF1" s="53"/>
      <c r="RJG1" s="53"/>
      <c r="RJH1" s="53"/>
      <c r="RJI1" s="53"/>
      <c r="RJJ1" s="53"/>
      <c r="RJK1" s="53"/>
      <c r="RJL1" s="53"/>
      <c r="RJM1" s="53"/>
      <c r="RJN1" s="53"/>
      <c r="RJO1" s="53"/>
      <c r="RJP1" s="53"/>
      <c r="RJQ1" s="53"/>
      <c r="RJR1" s="53"/>
      <c r="RJS1" s="53"/>
      <c r="RJT1" s="53"/>
      <c r="RJU1" s="53"/>
      <c r="RJV1" s="53"/>
      <c r="RJW1" s="53"/>
      <c r="RJX1" s="53"/>
      <c r="RJY1" s="53"/>
      <c r="RJZ1" s="53"/>
      <c r="RKA1" s="53"/>
      <c r="RKB1" s="53"/>
      <c r="RKC1" s="53"/>
      <c r="RKD1" s="53"/>
      <c r="RKE1" s="53"/>
      <c r="RKF1" s="53"/>
      <c r="RKG1" s="53"/>
      <c r="RKH1" s="53"/>
      <c r="RKI1" s="53"/>
      <c r="RKJ1" s="53"/>
      <c r="RKK1" s="53"/>
      <c r="RKL1" s="53"/>
      <c r="RKM1" s="53"/>
      <c r="RKN1" s="53"/>
      <c r="RKO1" s="53"/>
      <c r="RKP1" s="53"/>
      <c r="RKQ1" s="53"/>
      <c r="RKR1" s="53"/>
      <c r="RKS1" s="53"/>
      <c r="RKT1" s="53"/>
      <c r="RKU1" s="53"/>
      <c r="RKV1" s="53"/>
      <c r="RKW1" s="53"/>
      <c r="RKX1" s="53"/>
      <c r="RKY1" s="53"/>
      <c r="RKZ1" s="53"/>
      <c r="RLA1" s="53"/>
      <c r="RLB1" s="53"/>
      <c r="RLC1" s="53"/>
      <c r="RLD1" s="53"/>
      <c r="RLE1" s="53"/>
      <c r="RLF1" s="53"/>
      <c r="RLG1" s="53"/>
      <c r="RLH1" s="53"/>
      <c r="RLI1" s="53"/>
      <c r="RLJ1" s="53"/>
      <c r="RLK1" s="53"/>
      <c r="RLL1" s="53"/>
      <c r="RLM1" s="53"/>
      <c r="RLN1" s="53"/>
      <c r="RLO1" s="53"/>
      <c r="RLP1" s="53"/>
      <c r="RLQ1" s="53"/>
      <c r="RLR1" s="53"/>
      <c r="RLS1" s="53"/>
      <c r="RLT1" s="53"/>
      <c r="RLU1" s="53"/>
      <c r="RLV1" s="53"/>
      <c r="RLW1" s="53"/>
      <c r="RLX1" s="53"/>
      <c r="RLY1" s="53"/>
      <c r="RLZ1" s="53"/>
      <c r="RMA1" s="53"/>
      <c r="RMB1" s="53"/>
      <c r="RMC1" s="53"/>
      <c r="RMD1" s="53"/>
      <c r="RME1" s="53"/>
      <c r="RMF1" s="53"/>
      <c r="RMG1" s="53"/>
      <c r="RMH1" s="53"/>
      <c r="RMI1" s="53"/>
      <c r="RMJ1" s="53"/>
      <c r="RMK1" s="53"/>
      <c r="RML1" s="53"/>
      <c r="RMM1" s="53"/>
      <c r="RMN1" s="53"/>
      <c r="RMO1" s="53"/>
      <c r="RMP1" s="53"/>
      <c r="RMQ1" s="53"/>
      <c r="RMR1" s="53"/>
      <c r="RMS1" s="53"/>
      <c r="RMT1" s="53"/>
      <c r="RMU1" s="53"/>
      <c r="RMV1" s="53"/>
      <c r="RMW1" s="53"/>
      <c r="RMX1" s="53"/>
      <c r="RMY1" s="53"/>
      <c r="RMZ1" s="53"/>
      <c r="RNA1" s="53"/>
      <c r="RNB1" s="53"/>
      <c r="RNC1" s="53"/>
      <c r="RND1" s="53"/>
      <c r="RNE1" s="53"/>
      <c r="RNF1" s="53"/>
      <c r="RNG1" s="53"/>
      <c r="RNH1" s="53"/>
      <c r="RNI1" s="53"/>
      <c r="RNJ1" s="53"/>
      <c r="RNK1" s="53"/>
      <c r="RNL1" s="53"/>
      <c r="RNM1" s="53"/>
      <c r="RNN1" s="53"/>
      <c r="RNO1" s="53"/>
      <c r="RNP1" s="53"/>
      <c r="RNQ1" s="53"/>
      <c r="RNR1" s="53"/>
      <c r="RNS1" s="53"/>
      <c r="RNT1" s="53"/>
      <c r="RNU1" s="53"/>
      <c r="RNV1" s="53"/>
      <c r="RNW1" s="53"/>
      <c r="RNX1" s="53"/>
      <c r="RNY1" s="53"/>
      <c r="RNZ1" s="53"/>
      <c r="ROA1" s="53"/>
      <c r="ROB1" s="53"/>
      <c r="ROC1" s="53"/>
      <c r="ROD1" s="53"/>
      <c r="ROE1" s="53"/>
      <c r="ROF1" s="53"/>
      <c r="ROG1" s="53"/>
      <c r="ROH1" s="53"/>
      <c r="ROI1" s="53"/>
      <c r="ROJ1" s="53"/>
      <c r="ROK1" s="53"/>
      <c r="ROL1" s="53"/>
      <c r="ROM1" s="53"/>
      <c r="RON1" s="53"/>
      <c r="ROO1" s="53"/>
      <c r="ROP1" s="53"/>
      <c r="ROQ1" s="53"/>
      <c r="ROR1" s="53"/>
      <c r="ROS1" s="53"/>
      <c r="ROT1" s="53"/>
      <c r="ROU1" s="53"/>
      <c r="ROV1" s="53"/>
      <c r="ROW1" s="53"/>
      <c r="ROX1" s="53"/>
      <c r="ROY1" s="53"/>
      <c r="ROZ1" s="53"/>
      <c r="RPA1" s="53"/>
      <c r="RPB1" s="53"/>
      <c r="RPC1" s="53"/>
      <c r="RPD1" s="53"/>
      <c r="RPE1" s="53"/>
      <c r="RPF1" s="53"/>
      <c r="RPG1" s="53"/>
      <c r="RPH1" s="53"/>
      <c r="RPI1" s="53"/>
      <c r="RPJ1" s="53"/>
      <c r="RPK1" s="53"/>
      <c r="RPL1" s="53"/>
      <c r="RPM1" s="53"/>
      <c r="RPN1" s="53"/>
      <c r="RPO1" s="53"/>
      <c r="RPP1" s="53"/>
      <c r="RPQ1" s="53"/>
      <c r="RPR1" s="53"/>
      <c r="RPS1" s="53"/>
      <c r="RPT1" s="53"/>
      <c r="RPU1" s="53"/>
      <c r="RPV1" s="53"/>
      <c r="RPW1" s="53"/>
      <c r="RPX1" s="53"/>
      <c r="RPY1" s="53"/>
      <c r="RPZ1" s="53"/>
      <c r="RQA1" s="53"/>
      <c r="RQB1" s="53"/>
      <c r="RQC1" s="53"/>
      <c r="RQD1" s="53"/>
      <c r="RQE1" s="53"/>
      <c r="RQF1" s="53"/>
      <c r="RQG1" s="53"/>
      <c r="RQH1" s="53"/>
      <c r="RQI1" s="53"/>
      <c r="RQJ1" s="53"/>
      <c r="RQK1" s="53"/>
      <c r="RQL1" s="53"/>
      <c r="RQM1" s="53"/>
      <c r="RQN1" s="53"/>
      <c r="RQO1" s="53"/>
      <c r="RQP1" s="53"/>
      <c r="RQQ1" s="53"/>
      <c r="RQR1" s="53"/>
      <c r="RQS1" s="53"/>
      <c r="RQT1" s="53"/>
      <c r="RQU1" s="53"/>
      <c r="RQV1" s="53"/>
      <c r="RQW1" s="53"/>
      <c r="RQX1" s="53"/>
      <c r="RQY1" s="53"/>
      <c r="RQZ1" s="53"/>
      <c r="RRA1" s="53"/>
      <c r="RRB1" s="53"/>
      <c r="RRC1" s="53"/>
      <c r="RRD1" s="53"/>
      <c r="RRE1" s="53"/>
      <c r="RRF1" s="53"/>
      <c r="RRG1" s="53"/>
      <c r="RRH1" s="53"/>
      <c r="RRI1" s="53"/>
      <c r="RRJ1" s="53"/>
      <c r="RRK1" s="53"/>
      <c r="RRL1" s="53"/>
      <c r="RRM1" s="53"/>
      <c r="RRN1" s="53"/>
      <c r="RRO1" s="53"/>
      <c r="RRP1" s="53"/>
      <c r="RRQ1" s="53"/>
      <c r="RRR1" s="53"/>
      <c r="RRS1" s="53"/>
      <c r="RRT1" s="53"/>
      <c r="RRU1" s="53"/>
      <c r="RRV1" s="53"/>
      <c r="RRW1" s="53"/>
      <c r="RRX1" s="53"/>
      <c r="RRY1" s="53"/>
      <c r="RRZ1" s="53"/>
      <c r="RSA1" s="53"/>
      <c r="RSB1" s="53"/>
      <c r="RSC1" s="53"/>
      <c r="RSD1" s="53"/>
      <c r="RSE1" s="53"/>
      <c r="RSF1" s="53"/>
      <c r="RSG1" s="53"/>
      <c r="RSH1" s="53"/>
      <c r="RSI1" s="53"/>
      <c r="RSJ1" s="53"/>
      <c r="RSK1" s="53"/>
      <c r="RSL1" s="53"/>
      <c r="RSM1" s="53"/>
      <c r="RSN1" s="53"/>
      <c r="RSO1" s="53"/>
      <c r="RSP1" s="53"/>
      <c r="RSQ1" s="53"/>
      <c r="RSR1" s="53"/>
      <c r="RSS1" s="53"/>
      <c r="RST1" s="53"/>
      <c r="RSU1" s="53"/>
      <c r="RSV1" s="53"/>
      <c r="RSW1" s="53"/>
      <c r="RSX1" s="53"/>
      <c r="RSY1" s="53"/>
      <c r="RSZ1" s="53"/>
      <c r="RTA1" s="53"/>
      <c r="RTB1" s="53"/>
      <c r="RTC1" s="53"/>
      <c r="RTD1" s="53"/>
      <c r="RTE1" s="53"/>
      <c r="RTF1" s="53"/>
      <c r="RTG1" s="53"/>
      <c r="RTH1" s="53"/>
      <c r="RTI1" s="53"/>
      <c r="RTJ1" s="53"/>
      <c r="RTK1" s="53"/>
      <c r="RTL1" s="53"/>
      <c r="RTM1" s="53"/>
      <c r="RTN1" s="53"/>
      <c r="RTO1" s="53"/>
      <c r="RTP1" s="53"/>
      <c r="RTQ1" s="53"/>
      <c r="RTR1" s="53"/>
      <c r="RTS1" s="53"/>
      <c r="RTT1" s="53"/>
      <c r="RTU1" s="53"/>
      <c r="RTV1" s="53"/>
      <c r="RTW1" s="53"/>
      <c r="RTX1" s="53"/>
      <c r="RTY1" s="53"/>
      <c r="RTZ1" s="53"/>
      <c r="RUA1" s="53"/>
      <c r="RUB1" s="53"/>
      <c r="RUC1" s="53"/>
      <c r="RUD1" s="53"/>
      <c r="RUE1" s="53"/>
      <c r="RUF1" s="53"/>
      <c r="RUG1" s="53"/>
      <c r="RUH1" s="53"/>
      <c r="RUI1" s="53"/>
      <c r="RUJ1" s="53"/>
      <c r="RUK1" s="53"/>
      <c r="RUL1" s="53"/>
      <c r="RUM1" s="53"/>
      <c r="RUN1" s="53"/>
      <c r="RUO1" s="53"/>
      <c r="RUP1" s="53"/>
      <c r="RUQ1" s="53"/>
      <c r="RUR1" s="53"/>
      <c r="RUS1" s="53"/>
      <c r="RUT1" s="53"/>
      <c r="RUU1" s="53"/>
      <c r="RUV1" s="53"/>
      <c r="RUW1" s="53"/>
      <c r="RUX1" s="53"/>
      <c r="RUY1" s="53"/>
      <c r="RUZ1" s="53"/>
      <c r="RVA1" s="53"/>
      <c r="RVB1" s="53"/>
      <c r="RVC1" s="53"/>
      <c r="RVD1" s="53"/>
      <c r="RVE1" s="53"/>
      <c r="RVF1" s="53"/>
      <c r="RVG1" s="53"/>
      <c r="RVH1" s="53"/>
      <c r="RVI1" s="53"/>
      <c r="RVJ1" s="53"/>
      <c r="RVK1" s="53"/>
      <c r="RVL1" s="53"/>
      <c r="RVM1" s="53"/>
      <c r="RVN1" s="53"/>
      <c r="RVO1" s="53"/>
      <c r="RVP1" s="53"/>
      <c r="RVQ1" s="53"/>
      <c r="RVR1" s="53"/>
      <c r="RVS1" s="53"/>
      <c r="RVT1" s="53"/>
      <c r="RVU1" s="53"/>
      <c r="RVV1" s="53"/>
      <c r="RVW1" s="53"/>
      <c r="RVX1" s="53"/>
      <c r="RVY1" s="53"/>
      <c r="RVZ1" s="53"/>
      <c r="RWA1" s="53"/>
      <c r="RWB1" s="53"/>
      <c r="RWC1" s="53"/>
      <c r="RWD1" s="53"/>
      <c r="RWE1" s="53"/>
      <c r="RWF1" s="53"/>
      <c r="RWG1" s="53"/>
      <c r="RWH1" s="53"/>
      <c r="RWI1" s="53"/>
      <c r="RWJ1" s="53"/>
      <c r="RWK1" s="53"/>
      <c r="RWL1" s="53"/>
      <c r="RWM1" s="53"/>
      <c r="RWN1" s="53"/>
      <c r="RWO1" s="53"/>
      <c r="RWP1" s="53"/>
      <c r="RWQ1" s="53"/>
      <c r="RWR1" s="53"/>
      <c r="RWS1" s="53"/>
      <c r="RWT1" s="53"/>
      <c r="RWU1" s="53"/>
      <c r="RWV1" s="53"/>
      <c r="RWW1" s="53"/>
      <c r="RWX1" s="53"/>
      <c r="RWY1" s="53"/>
      <c r="RWZ1" s="53"/>
      <c r="RXA1" s="53"/>
      <c r="RXB1" s="53"/>
      <c r="RXC1" s="53"/>
      <c r="RXD1" s="53"/>
      <c r="RXE1" s="53"/>
      <c r="RXF1" s="53"/>
      <c r="RXG1" s="53"/>
      <c r="RXH1" s="53"/>
      <c r="RXI1" s="53"/>
      <c r="RXJ1" s="53"/>
      <c r="RXK1" s="53"/>
      <c r="RXL1" s="53"/>
      <c r="RXM1" s="53"/>
      <c r="RXN1" s="53"/>
      <c r="RXO1" s="53"/>
      <c r="RXP1" s="53"/>
      <c r="RXQ1" s="53"/>
      <c r="RXR1" s="53"/>
      <c r="RXS1" s="53"/>
      <c r="RXT1" s="53"/>
      <c r="RXU1" s="53"/>
      <c r="RXV1" s="53"/>
      <c r="RXW1" s="53"/>
      <c r="RXX1" s="53"/>
      <c r="RXY1" s="53"/>
      <c r="RXZ1" s="53"/>
      <c r="RYA1" s="53"/>
      <c r="RYB1" s="53"/>
      <c r="RYC1" s="53"/>
      <c r="RYD1" s="53"/>
      <c r="RYE1" s="53"/>
      <c r="RYF1" s="53"/>
      <c r="RYG1" s="53"/>
      <c r="RYH1" s="53"/>
      <c r="RYI1" s="53"/>
      <c r="RYJ1" s="53"/>
      <c r="RYK1" s="53"/>
      <c r="RYL1" s="53"/>
      <c r="RYM1" s="53"/>
      <c r="RYN1" s="53"/>
      <c r="RYO1" s="53"/>
      <c r="RYP1" s="53"/>
      <c r="RYQ1" s="53"/>
      <c r="RYR1" s="53"/>
      <c r="RYS1" s="53"/>
      <c r="RYT1" s="53"/>
      <c r="RYU1" s="53"/>
      <c r="RYV1" s="53"/>
      <c r="RYW1" s="53"/>
      <c r="RYX1" s="53"/>
      <c r="RYY1" s="53"/>
      <c r="RYZ1" s="53"/>
      <c r="RZA1" s="53"/>
      <c r="RZB1" s="53"/>
      <c r="RZC1" s="53"/>
      <c r="RZD1" s="53"/>
      <c r="RZE1" s="53"/>
      <c r="RZF1" s="53"/>
      <c r="RZG1" s="53"/>
      <c r="RZH1" s="53"/>
      <c r="RZI1" s="53"/>
      <c r="RZJ1" s="53"/>
      <c r="RZK1" s="53"/>
      <c r="RZL1" s="53"/>
      <c r="RZM1" s="53"/>
      <c r="RZN1" s="53"/>
      <c r="RZO1" s="53"/>
      <c r="RZP1" s="53"/>
      <c r="RZQ1" s="53"/>
      <c r="RZR1" s="53"/>
      <c r="RZS1" s="53"/>
      <c r="RZT1" s="53"/>
      <c r="RZU1" s="53"/>
      <c r="RZV1" s="53"/>
      <c r="RZW1" s="53"/>
      <c r="RZX1" s="53"/>
      <c r="RZY1" s="53"/>
      <c r="RZZ1" s="53"/>
      <c r="SAA1" s="53"/>
      <c r="SAB1" s="53"/>
      <c r="SAC1" s="53"/>
      <c r="SAD1" s="53"/>
      <c r="SAE1" s="53"/>
      <c r="SAF1" s="53"/>
      <c r="SAG1" s="53"/>
      <c r="SAH1" s="53"/>
      <c r="SAI1" s="53"/>
      <c r="SAJ1" s="53"/>
      <c r="SAK1" s="53"/>
      <c r="SAL1" s="53"/>
      <c r="SAM1" s="53"/>
      <c r="SAN1" s="53"/>
      <c r="SAO1" s="53"/>
      <c r="SAP1" s="53"/>
      <c r="SAQ1" s="53"/>
      <c r="SAR1" s="53"/>
      <c r="SAS1" s="53"/>
      <c r="SAT1" s="53"/>
      <c r="SAU1" s="53"/>
      <c r="SAV1" s="53"/>
      <c r="SAW1" s="53"/>
      <c r="SAX1" s="53"/>
      <c r="SAY1" s="53"/>
      <c r="SAZ1" s="53"/>
      <c r="SBA1" s="53"/>
      <c r="SBB1" s="53"/>
      <c r="SBC1" s="53"/>
      <c r="SBD1" s="53"/>
      <c r="SBE1" s="53"/>
      <c r="SBF1" s="53"/>
      <c r="SBG1" s="53"/>
      <c r="SBH1" s="53"/>
      <c r="SBI1" s="53"/>
      <c r="SBJ1" s="53"/>
      <c r="SBK1" s="53"/>
      <c r="SBL1" s="53"/>
      <c r="SBM1" s="53"/>
      <c r="SBN1" s="53"/>
      <c r="SBO1" s="53"/>
      <c r="SBP1" s="53"/>
      <c r="SBQ1" s="53"/>
      <c r="SBR1" s="53"/>
      <c r="SBS1" s="53"/>
      <c r="SBT1" s="53"/>
      <c r="SBU1" s="53"/>
      <c r="SBV1" s="53"/>
      <c r="SBW1" s="53"/>
      <c r="SBX1" s="53"/>
      <c r="SBY1" s="53"/>
      <c r="SBZ1" s="53"/>
      <c r="SCA1" s="53"/>
      <c r="SCB1" s="53"/>
      <c r="SCC1" s="53"/>
      <c r="SCD1" s="53"/>
      <c r="SCE1" s="53"/>
      <c r="SCF1" s="53"/>
      <c r="SCG1" s="53"/>
      <c r="SCH1" s="53"/>
      <c r="SCI1" s="53"/>
      <c r="SCJ1" s="53"/>
      <c r="SCK1" s="53"/>
      <c r="SCL1" s="53"/>
      <c r="SCM1" s="53"/>
      <c r="SCN1" s="53"/>
      <c r="SCO1" s="53"/>
      <c r="SCP1" s="53"/>
      <c r="SCQ1" s="53"/>
      <c r="SCR1" s="53"/>
      <c r="SCS1" s="53"/>
      <c r="SCT1" s="53"/>
      <c r="SCU1" s="53"/>
      <c r="SCV1" s="53"/>
      <c r="SCW1" s="53"/>
      <c r="SCX1" s="53"/>
      <c r="SCY1" s="53"/>
      <c r="SCZ1" s="53"/>
      <c r="SDA1" s="53"/>
      <c r="SDB1" s="53"/>
      <c r="SDC1" s="53"/>
      <c r="SDD1" s="53"/>
      <c r="SDE1" s="53"/>
      <c r="SDF1" s="53"/>
      <c r="SDG1" s="53"/>
      <c r="SDH1" s="53"/>
      <c r="SDI1" s="53"/>
      <c r="SDJ1" s="53"/>
      <c r="SDK1" s="53"/>
      <c r="SDL1" s="53"/>
      <c r="SDM1" s="53"/>
      <c r="SDN1" s="53"/>
      <c r="SDO1" s="53"/>
      <c r="SDP1" s="53"/>
      <c r="SDQ1" s="53"/>
      <c r="SDR1" s="53"/>
      <c r="SDS1" s="53"/>
      <c r="SDT1" s="53"/>
      <c r="SDU1" s="53"/>
      <c r="SDV1" s="53"/>
      <c r="SDW1" s="53"/>
      <c r="SDX1" s="53"/>
      <c r="SDY1" s="53"/>
      <c r="SDZ1" s="53"/>
      <c r="SEA1" s="53"/>
      <c r="SEB1" s="53"/>
      <c r="SEC1" s="53"/>
      <c r="SED1" s="53"/>
      <c r="SEE1" s="53"/>
      <c r="SEF1" s="53"/>
      <c r="SEG1" s="53"/>
      <c r="SEH1" s="53"/>
      <c r="SEI1" s="53"/>
      <c r="SEJ1" s="53"/>
      <c r="SEK1" s="53"/>
      <c r="SEL1" s="53"/>
      <c r="SEM1" s="53"/>
      <c r="SEN1" s="53"/>
      <c r="SEO1" s="53"/>
      <c r="SEP1" s="53"/>
      <c r="SEQ1" s="53"/>
      <c r="SER1" s="53"/>
      <c r="SES1" s="53"/>
      <c r="SET1" s="53"/>
      <c r="SEU1" s="53"/>
      <c r="SEV1" s="53"/>
      <c r="SEW1" s="53"/>
      <c r="SEX1" s="53"/>
      <c r="SEY1" s="53"/>
      <c r="SEZ1" s="53"/>
      <c r="SFA1" s="53"/>
      <c r="SFB1" s="53"/>
      <c r="SFC1" s="53"/>
      <c r="SFD1" s="53"/>
      <c r="SFE1" s="53"/>
      <c r="SFF1" s="53"/>
      <c r="SFG1" s="53"/>
      <c r="SFH1" s="53"/>
      <c r="SFI1" s="53"/>
      <c r="SFJ1" s="53"/>
      <c r="SFK1" s="53"/>
      <c r="SFL1" s="53"/>
      <c r="SFM1" s="53"/>
      <c r="SFN1" s="53"/>
      <c r="SFO1" s="53"/>
      <c r="SFP1" s="53"/>
      <c r="SFQ1" s="53"/>
      <c r="SFR1" s="53"/>
      <c r="SFS1" s="53"/>
      <c r="SFT1" s="53"/>
      <c r="SFU1" s="53"/>
      <c r="SFV1" s="53"/>
      <c r="SFW1" s="53"/>
      <c r="SFX1" s="53"/>
      <c r="SFY1" s="53"/>
      <c r="SFZ1" s="53"/>
      <c r="SGA1" s="53"/>
      <c r="SGB1" s="53"/>
      <c r="SGC1" s="53"/>
      <c r="SGD1" s="53"/>
      <c r="SGE1" s="53"/>
      <c r="SGF1" s="53"/>
      <c r="SGG1" s="53"/>
      <c r="SGH1" s="53"/>
      <c r="SGI1" s="53"/>
      <c r="SGJ1" s="53"/>
      <c r="SGK1" s="53"/>
      <c r="SGL1" s="53"/>
      <c r="SGM1" s="53"/>
      <c r="SGN1" s="53"/>
      <c r="SGO1" s="53"/>
      <c r="SGP1" s="53"/>
      <c r="SGQ1" s="53"/>
      <c r="SGR1" s="53"/>
      <c r="SGS1" s="53"/>
      <c r="SGT1" s="53"/>
      <c r="SGU1" s="53"/>
      <c r="SGV1" s="53"/>
      <c r="SGW1" s="53"/>
      <c r="SGX1" s="53"/>
      <c r="SGY1" s="53"/>
      <c r="SGZ1" s="53"/>
      <c r="SHA1" s="53"/>
      <c r="SHB1" s="53"/>
      <c r="SHC1" s="53"/>
      <c r="SHD1" s="53"/>
      <c r="SHE1" s="53"/>
      <c r="SHF1" s="53"/>
      <c r="SHG1" s="53"/>
      <c r="SHH1" s="53"/>
      <c r="SHI1" s="53"/>
      <c r="SHJ1" s="53"/>
      <c r="SHK1" s="53"/>
      <c r="SHL1" s="53"/>
      <c r="SHM1" s="53"/>
      <c r="SHN1" s="53"/>
      <c r="SHO1" s="53"/>
      <c r="SHP1" s="53"/>
      <c r="SHQ1" s="53"/>
      <c r="SHR1" s="53"/>
      <c r="SHS1" s="53"/>
      <c r="SHT1" s="53"/>
      <c r="SHU1" s="53"/>
      <c r="SHV1" s="53"/>
      <c r="SHW1" s="53"/>
      <c r="SHX1" s="53"/>
      <c r="SHY1" s="53"/>
      <c r="SHZ1" s="53"/>
      <c r="SIA1" s="53"/>
      <c r="SIB1" s="53"/>
      <c r="SIC1" s="53"/>
      <c r="SID1" s="53"/>
      <c r="SIE1" s="53"/>
      <c r="SIF1" s="53"/>
      <c r="SIG1" s="53"/>
      <c r="SIH1" s="53"/>
      <c r="SII1" s="53"/>
      <c r="SIJ1" s="53"/>
      <c r="SIK1" s="53"/>
      <c r="SIL1" s="53"/>
      <c r="SIM1" s="53"/>
      <c r="SIN1" s="53"/>
      <c r="SIO1" s="53"/>
      <c r="SIP1" s="53"/>
      <c r="SIQ1" s="53"/>
      <c r="SIR1" s="53"/>
      <c r="SIS1" s="53"/>
      <c r="SIT1" s="53"/>
      <c r="SIU1" s="53"/>
      <c r="SIV1" s="53"/>
      <c r="SIW1" s="53"/>
      <c r="SIX1" s="53"/>
      <c r="SIY1" s="53"/>
      <c r="SIZ1" s="53"/>
      <c r="SJA1" s="53"/>
      <c r="SJB1" s="53"/>
      <c r="SJC1" s="53"/>
      <c r="SJD1" s="53"/>
      <c r="SJE1" s="53"/>
      <c r="SJF1" s="53"/>
      <c r="SJG1" s="53"/>
      <c r="SJH1" s="53"/>
      <c r="SJI1" s="53"/>
      <c r="SJJ1" s="53"/>
      <c r="SJK1" s="53"/>
      <c r="SJL1" s="53"/>
      <c r="SJM1" s="53"/>
      <c r="SJN1" s="53"/>
      <c r="SJO1" s="53"/>
      <c r="SJP1" s="53"/>
      <c r="SJQ1" s="53"/>
      <c r="SJR1" s="53"/>
      <c r="SJS1" s="53"/>
      <c r="SJT1" s="53"/>
      <c r="SJU1" s="53"/>
      <c r="SJV1" s="53"/>
      <c r="SJW1" s="53"/>
      <c r="SJX1" s="53"/>
      <c r="SJY1" s="53"/>
      <c r="SJZ1" s="53"/>
      <c r="SKA1" s="53"/>
      <c r="SKB1" s="53"/>
      <c r="SKC1" s="53"/>
      <c r="SKD1" s="53"/>
      <c r="SKE1" s="53"/>
      <c r="SKF1" s="53"/>
      <c r="SKG1" s="53"/>
      <c r="SKH1" s="53"/>
      <c r="SKI1" s="53"/>
      <c r="SKJ1" s="53"/>
      <c r="SKK1" s="53"/>
      <c r="SKL1" s="53"/>
      <c r="SKM1" s="53"/>
      <c r="SKN1" s="53"/>
      <c r="SKO1" s="53"/>
      <c r="SKP1" s="53"/>
      <c r="SKQ1" s="53"/>
      <c r="SKR1" s="53"/>
      <c r="SKS1" s="53"/>
      <c r="SKT1" s="53"/>
      <c r="SKU1" s="53"/>
      <c r="SKV1" s="53"/>
      <c r="SKW1" s="53"/>
      <c r="SKX1" s="53"/>
      <c r="SKY1" s="53"/>
      <c r="SKZ1" s="53"/>
      <c r="SLA1" s="53"/>
      <c r="SLB1" s="53"/>
      <c r="SLC1" s="53"/>
      <c r="SLD1" s="53"/>
      <c r="SLE1" s="53"/>
      <c r="SLF1" s="53"/>
      <c r="SLG1" s="53"/>
      <c r="SLH1" s="53"/>
      <c r="SLI1" s="53"/>
      <c r="SLJ1" s="53"/>
      <c r="SLK1" s="53"/>
      <c r="SLL1" s="53"/>
      <c r="SLM1" s="53"/>
      <c r="SLN1" s="53"/>
      <c r="SLO1" s="53"/>
      <c r="SLP1" s="53"/>
      <c r="SLQ1" s="53"/>
      <c r="SLR1" s="53"/>
      <c r="SLS1" s="53"/>
      <c r="SLT1" s="53"/>
      <c r="SLU1" s="53"/>
      <c r="SLV1" s="53"/>
      <c r="SLW1" s="53"/>
      <c r="SLX1" s="53"/>
      <c r="SLY1" s="53"/>
      <c r="SLZ1" s="53"/>
      <c r="SMA1" s="53"/>
      <c r="SMB1" s="53"/>
      <c r="SMC1" s="53"/>
      <c r="SMD1" s="53"/>
      <c r="SME1" s="53"/>
      <c r="SMF1" s="53"/>
      <c r="SMG1" s="53"/>
      <c r="SMH1" s="53"/>
      <c r="SMI1" s="53"/>
      <c r="SMJ1" s="53"/>
      <c r="SMK1" s="53"/>
      <c r="SML1" s="53"/>
      <c r="SMM1" s="53"/>
      <c r="SMN1" s="53"/>
      <c r="SMO1" s="53"/>
      <c r="SMP1" s="53"/>
      <c r="SMQ1" s="53"/>
      <c r="SMR1" s="53"/>
      <c r="SMS1" s="53"/>
      <c r="SMT1" s="53"/>
      <c r="SMU1" s="53"/>
      <c r="SMV1" s="53"/>
      <c r="SMW1" s="53"/>
      <c r="SMX1" s="53"/>
      <c r="SMY1" s="53"/>
      <c r="SMZ1" s="53"/>
      <c r="SNA1" s="53"/>
      <c r="SNB1" s="53"/>
      <c r="SNC1" s="53"/>
      <c r="SND1" s="53"/>
      <c r="SNE1" s="53"/>
      <c r="SNF1" s="53"/>
      <c r="SNG1" s="53"/>
      <c r="SNH1" s="53"/>
      <c r="SNI1" s="53"/>
      <c r="SNJ1" s="53"/>
      <c r="SNK1" s="53"/>
      <c r="SNL1" s="53"/>
      <c r="SNM1" s="53"/>
      <c r="SNN1" s="53"/>
      <c r="SNO1" s="53"/>
      <c r="SNP1" s="53"/>
      <c r="SNQ1" s="53"/>
      <c r="SNR1" s="53"/>
      <c r="SNS1" s="53"/>
      <c r="SNT1" s="53"/>
      <c r="SNU1" s="53"/>
      <c r="SNV1" s="53"/>
      <c r="SNW1" s="53"/>
      <c r="SNX1" s="53"/>
      <c r="SNY1" s="53"/>
      <c r="SNZ1" s="53"/>
      <c r="SOA1" s="53"/>
      <c r="SOB1" s="53"/>
      <c r="SOC1" s="53"/>
      <c r="SOD1" s="53"/>
      <c r="SOE1" s="53"/>
      <c r="SOF1" s="53"/>
      <c r="SOG1" s="53"/>
      <c r="SOH1" s="53"/>
      <c r="SOI1" s="53"/>
      <c r="SOJ1" s="53"/>
      <c r="SOK1" s="53"/>
      <c r="SOL1" s="53"/>
      <c r="SOM1" s="53"/>
      <c r="SON1" s="53"/>
      <c r="SOO1" s="53"/>
      <c r="SOP1" s="53"/>
      <c r="SOQ1" s="53"/>
      <c r="SOR1" s="53"/>
      <c r="SOS1" s="53"/>
      <c r="SOT1" s="53"/>
      <c r="SOU1" s="53"/>
      <c r="SOV1" s="53"/>
      <c r="SOW1" s="53"/>
      <c r="SOX1" s="53"/>
      <c r="SOY1" s="53"/>
      <c r="SOZ1" s="53"/>
      <c r="SPA1" s="53"/>
      <c r="SPB1" s="53"/>
      <c r="SPC1" s="53"/>
      <c r="SPD1" s="53"/>
      <c r="SPE1" s="53"/>
      <c r="SPF1" s="53"/>
      <c r="SPG1" s="53"/>
      <c r="SPH1" s="53"/>
      <c r="SPI1" s="53"/>
      <c r="SPJ1" s="53"/>
      <c r="SPK1" s="53"/>
      <c r="SPL1" s="53"/>
      <c r="SPM1" s="53"/>
      <c r="SPN1" s="53"/>
      <c r="SPO1" s="53"/>
      <c r="SPP1" s="53"/>
      <c r="SPQ1" s="53"/>
      <c r="SPR1" s="53"/>
      <c r="SPS1" s="53"/>
      <c r="SPT1" s="53"/>
      <c r="SPU1" s="53"/>
      <c r="SPV1" s="53"/>
      <c r="SPW1" s="53"/>
      <c r="SPX1" s="53"/>
      <c r="SPY1" s="53"/>
      <c r="SPZ1" s="53"/>
      <c r="SQA1" s="53"/>
      <c r="SQB1" s="53"/>
      <c r="SQC1" s="53"/>
      <c r="SQD1" s="53"/>
      <c r="SQE1" s="53"/>
      <c r="SQF1" s="53"/>
      <c r="SQG1" s="53"/>
      <c r="SQH1" s="53"/>
      <c r="SQI1" s="53"/>
      <c r="SQJ1" s="53"/>
      <c r="SQK1" s="53"/>
      <c r="SQL1" s="53"/>
      <c r="SQM1" s="53"/>
      <c r="SQN1" s="53"/>
      <c r="SQO1" s="53"/>
      <c r="SQP1" s="53"/>
      <c r="SQQ1" s="53"/>
      <c r="SQR1" s="53"/>
      <c r="SQS1" s="53"/>
      <c r="SQT1" s="53"/>
      <c r="SQU1" s="53"/>
      <c r="SQV1" s="53"/>
      <c r="SQW1" s="53"/>
      <c r="SQX1" s="53"/>
      <c r="SQY1" s="53"/>
      <c r="SQZ1" s="53"/>
      <c r="SRA1" s="53"/>
      <c r="SRB1" s="53"/>
      <c r="SRC1" s="53"/>
      <c r="SRD1" s="53"/>
      <c r="SRE1" s="53"/>
      <c r="SRF1" s="53"/>
      <c r="SRG1" s="53"/>
      <c r="SRH1" s="53"/>
      <c r="SRI1" s="53"/>
      <c r="SRJ1" s="53"/>
      <c r="SRK1" s="53"/>
      <c r="SRL1" s="53"/>
      <c r="SRM1" s="53"/>
      <c r="SRN1" s="53"/>
      <c r="SRO1" s="53"/>
      <c r="SRP1" s="53"/>
      <c r="SRQ1" s="53"/>
      <c r="SRR1" s="53"/>
      <c r="SRS1" s="53"/>
      <c r="SRT1" s="53"/>
      <c r="SRU1" s="53"/>
      <c r="SRV1" s="53"/>
      <c r="SRW1" s="53"/>
      <c r="SRX1" s="53"/>
      <c r="SRY1" s="53"/>
      <c r="SRZ1" s="53"/>
      <c r="SSA1" s="53"/>
      <c r="SSB1" s="53"/>
      <c r="SSC1" s="53"/>
      <c r="SSD1" s="53"/>
      <c r="SSE1" s="53"/>
      <c r="SSF1" s="53"/>
      <c r="SSG1" s="53"/>
      <c r="SSH1" s="53"/>
      <c r="SSI1" s="53"/>
      <c r="SSJ1" s="53"/>
      <c r="SSK1" s="53"/>
      <c r="SSL1" s="53"/>
      <c r="SSM1" s="53"/>
      <c r="SSN1" s="53"/>
      <c r="SSO1" s="53"/>
      <c r="SSP1" s="53"/>
      <c r="SSQ1" s="53"/>
      <c r="SSR1" s="53"/>
      <c r="SSS1" s="53"/>
      <c r="SST1" s="53"/>
      <c r="SSU1" s="53"/>
      <c r="SSV1" s="53"/>
      <c r="SSW1" s="53"/>
      <c r="SSX1" s="53"/>
      <c r="SSY1" s="53"/>
      <c r="SSZ1" s="53"/>
      <c r="STA1" s="53"/>
      <c r="STB1" s="53"/>
      <c r="STC1" s="53"/>
      <c r="STD1" s="53"/>
      <c r="STE1" s="53"/>
      <c r="STF1" s="53"/>
      <c r="STG1" s="53"/>
      <c r="STH1" s="53"/>
      <c r="STI1" s="53"/>
      <c r="STJ1" s="53"/>
      <c r="STK1" s="53"/>
      <c r="STL1" s="53"/>
      <c r="STM1" s="53"/>
      <c r="STN1" s="53"/>
      <c r="STO1" s="53"/>
      <c r="STP1" s="53"/>
      <c r="STQ1" s="53"/>
      <c r="STR1" s="53"/>
      <c r="STS1" s="53"/>
      <c r="STT1" s="53"/>
      <c r="STU1" s="53"/>
      <c r="STV1" s="53"/>
      <c r="STW1" s="53"/>
      <c r="STX1" s="53"/>
      <c r="STY1" s="53"/>
      <c r="STZ1" s="53"/>
      <c r="SUA1" s="53"/>
      <c r="SUB1" s="53"/>
      <c r="SUC1" s="53"/>
      <c r="SUD1" s="53"/>
      <c r="SUE1" s="53"/>
      <c r="SUF1" s="53"/>
      <c r="SUG1" s="53"/>
      <c r="SUH1" s="53"/>
      <c r="SUI1" s="53"/>
      <c r="SUJ1" s="53"/>
      <c r="SUK1" s="53"/>
      <c r="SUL1" s="53"/>
      <c r="SUM1" s="53"/>
      <c r="SUN1" s="53"/>
      <c r="SUO1" s="53"/>
      <c r="SUP1" s="53"/>
      <c r="SUQ1" s="53"/>
      <c r="SUR1" s="53"/>
      <c r="SUS1" s="53"/>
      <c r="SUT1" s="53"/>
      <c r="SUU1" s="53"/>
      <c r="SUV1" s="53"/>
      <c r="SUW1" s="53"/>
      <c r="SUX1" s="53"/>
      <c r="SUY1" s="53"/>
      <c r="SUZ1" s="53"/>
      <c r="SVA1" s="53"/>
      <c r="SVB1" s="53"/>
      <c r="SVC1" s="53"/>
      <c r="SVD1" s="53"/>
      <c r="SVE1" s="53"/>
      <c r="SVF1" s="53"/>
      <c r="SVG1" s="53"/>
      <c r="SVH1" s="53"/>
      <c r="SVI1" s="53"/>
      <c r="SVJ1" s="53"/>
      <c r="SVK1" s="53"/>
      <c r="SVL1" s="53"/>
      <c r="SVM1" s="53"/>
      <c r="SVN1" s="53"/>
      <c r="SVO1" s="53"/>
      <c r="SVP1" s="53"/>
      <c r="SVQ1" s="53"/>
      <c r="SVR1" s="53"/>
      <c r="SVS1" s="53"/>
      <c r="SVT1" s="53"/>
      <c r="SVU1" s="53"/>
      <c r="SVV1" s="53"/>
      <c r="SVW1" s="53"/>
      <c r="SVX1" s="53"/>
      <c r="SVY1" s="53"/>
      <c r="SVZ1" s="53"/>
      <c r="SWA1" s="53"/>
      <c r="SWB1" s="53"/>
      <c r="SWC1" s="53"/>
      <c r="SWD1" s="53"/>
      <c r="SWE1" s="53"/>
      <c r="SWF1" s="53"/>
      <c r="SWG1" s="53"/>
      <c r="SWH1" s="53"/>
      <c r="SWI1" s="53"/>
      <c r="SWJ1" s="53"/>
      <c r="SWK1" s="53"/>
      <c r="SWL1" s="53"/>
      <c r="SWM1" s="53"/>
      <c r="SWN1" s="53"/>
      <c r="SWO1" s="53"/>
      <c r="SWP1" s="53"/>
      <c r="SWQ1" s="53"/>
      <c r="SWR1" s="53"/>
      <c r="SWS1" s="53"/>
      <c r="SWT1" s="53"/>
      <c r="SWU1" s="53"/>
      <c r="SWV1" s="53"/>
      <c r="SWW1" s="53"/>
      <c r="SWX1" s="53"/>
      <c r="SWY1" s="53"/>
      <c r="SWZ1" s="53"/>
      <c r="SXA1" s="53"/>
      <c r="SXB1" s="53"/>
      <c r="SXC1" s="53"/>
      <c r="SXD1" s="53"/>
      <c r="SXE1" s="53"/>
      <c r="SXF1" s="53"/>
      <c r="SXG1" s="53"/>
      <c r="SXH1" s="53"/>
      <c r="SXI1" s="53"/>
      <c r="SXJ1" s="53"/>
      <c r="SXK1" s="53"/>
      <c r="SXL1" s="53"/>
      <c r="SXM1" s="53"/>
      <c r="SXN1" s="53"/>
      <c r="SXO1" s="53"/>
      <c r="SXP1" s="53"/>
      <c r="SXQ1" s="53"/>
      <c r="SXR1" s="53"/>
      <c r="SXS1" s="53"/>
      <c r="SXT1" s="53"/>
      <c r="SXU1" s="53"/>
      <c r="SXV1" s="53"/>
      <c r="SXW1" s="53"/>
      <c r="SXX1" s="53"/>
      <c r="SXY1" s="53"/>
      <c r="SXZ1" s="53"/>
      <c r="SYA1" s="53"/>
      <c r="SYB1" s="53"/>
      <c r="SYC1" s="53"/>
      <c r="SYD1" s="53"/>
      <c r="SYE1" s="53"/>
      <c r="SYF1" s="53"/>
      <c r="SYG1" s="53"/>
      <c r="SYH1" s="53"/>
      <c r="SYI1" s="53"/>
      <c r="SYJ1" s="53"/>
      <c r="SYK1" s="53"/>
      <c r="SYL1" s="53"/>
      <c r="SYM1" s="53"/>
      <c r="SYN1" s="53"/>
      <c r="SYO1" s="53"/>
      <c r="SYP1" s="53"/>
      <c r="SYQ1" s="53"/>
      <c r="SYR1" s="53"/>
      <c r="SYS1" s="53"/>
      <c r="SYT1" s="53"/>
      <c r="SYU1" s="53"/>
      <c r="SYV1" s="53"/>
      <c r="SYW1" s="53"/>
      <c r="SYX1" s="53"/>
      <c r="SYY1" s="53"/>
      <c r="SYZ1" s="53"/>
      <c r="SZA1" s="53"/>
      <c r="SZB1" s="53"/>
      <c r="SZC1" s="53"/>
      <c r="SZD1" s="53"/>
      <c r="SZE1" s="53"/>
      <c r="SZF1" s="53"/>
      <c r="SZG1" s="53"/>
      <c r="SZH1" s="53"/>
      <c r="SZI1" s="53"/>
      <c r="SZJ1" s="53"/>
      <c r="SZK1" s="53"/>
      <c r="SZL1" s="53"/>
      <c r="SZM1" s="53"/>
      <c r="SZN1" s="53"/>
      <c r="SZO1" s="53"/>
      <c r="SZP1" s="53"/>
      <c r="SZQ1" s="53"/>
      <c r="SZR1" s="53"/>
      <c r="SZS1" s="53"/>
      <c r="SZT1" s="53"/>
      <c r="SZU1" s="53"/>
      <c r="SZV1" s="53"/>
      <c r="SZW1" s="53"/>
      <c r="SZX1" s="53"/>
      <c r="SZY1" s="53"/>
      <c r="SZZ1" s="53"/>
      <c r="TAA1" s="53"/>
      <c r="TAB1" s="53"/>
      <c r="TAC1" s="53"/>
      <c r="TAD1" s="53"/>
      <c r="TAE1" s="53"/>
      <c r="TAF1" s="53"/>
      <c r="TAG1" s="53"/>
      <c r="TAH1" s="53"/>
      <c r="TAI1" s="53"/>
      <c r="TAJ1" s="53"/>
      <c r="TAK1" s="53"/>
      <c r="TAL1" s="53"/>
      <c r="TAM1" s="53"/>
      <c r="TAN1" s="53"/>
      <c r="TAO1" s="53"/>
      <c r="TAP1" s="53"/>
      <c r="TAQ1" s="53"/>
      <c r="TAR1" s="53"/>
      <c r="TAS1" s="53"/>
      <c r="TAT1" s="53"/>
      <c r="TAU1" s="53"/>
      <c r="TAV1" s="53"/>
      <c r="TAW1" s="53"/>
      <c r="TAX1" s="53"/>
      <c r="TAY1" s="53"/>
      <c r="TAZ1" s="53"/>
      <c r="TBA1" s="53"/>
      <c r="TBB1" s="53"/>
      <c r="TBC1" s="53"/>
      <c r="TBD1" s="53"/>
      <c r="TBE1" s="53"/>
      <c r="TBF1" s="53"/>
      <c r="TBG1" s="53"/>
      <c r="TBH1" s="53"/>
      <c r="TBI1" s="53"/>
      <c r="TBJ1" s="53"/>
      <c r="TBK1" s="53"/>
      <c r="TBL1" s="53"/>
      <c r="TBM1" s="53"/>
      <c r="TBN1" s="53"/>
      <c r="TBO1" s="53"/>
      <c r="TBP1" s="53"/>
      <c r="TBQ1" s="53"/>
      <c r="TBR1" s="53"/>
      <c r="TBS1" s="53"/>
      <c r="TBT1" s="53"/>
      <c r="TBU1" s="53"/>
      <c r="TBV1" s="53"/>
      <c r="TBW1" s="53"/>
      <c r="TBX1" s="53"/>
      <c r="TBY1" s="53"/>
      <c r="TBZ1" s="53"/>
      <c r="TCA1" s="53"/>
      <c r="TCB1" s="53"/>
      <c r="TCC1" s="53"/>
      <c r="TCD1" s="53"/>
      <c r="TCE1" s="53"/>
      <c r="TCF1" s="53"/>
      <c r="TCG1" s="53"/>
      <c r="TCH1" s="53"/>
      <c r="TCI1" s="53"/>
      <c r="TCJ1" s="53"/>
      <c r="TCK1" s="53"/>
      <c r="TCL1" s="53"/>
      <c r="TCM1" s="53"/>
      <c r="TCN1" s="53"/>
      <c r="TCO1" s="53"/>
      <c r="TCP1" s="53"/>
      <c r="TCQ1" s="53"/>
      <c r="TCR1" s="53"/>
      <c r="TCS1" s="53"/>
      <c r="TCT1" s="53"/>
      <c r="TCU1" s="53"/>
      <c r="TCV1" s="53"/>
      <c r="TCW1" s="53"/>
      <c r="TCX1" s="53"/>
      <c r="TCY1" s="53"/>
      <c r="TCZ1" s="53"/>
      <c r="TDA1" s="53"/>
      <c r="TDB1" s="53"/>
      <c r="TDC1" s="53"/>
      <c r="TDD1" s="53"/>
      <c r="TDE1" s="53"/>
      <c r="TDF1" s="53"/>
      <c r="TDG1" s="53"/>
      <c r="TDH1" s="53"/>
      <c r="TDI1" s="53"/>
      <c r="TDJ1" s="53"/>
      <c r="TDK1" s="53"/>
      <c r="TDL1" s="53"/>
      <c r="TDM1" s="53"/>
      <c r="TDN1" s="53"/>
      <c r="TDO1" s="53"/>
      <c r="TDP1" s="53"/>
      <c r="TDQ1" s="53"/>
      <c r="TDR1" s="53"/>
      <c r="TDS1" s="53"/>
      <c r="TDT1" s="53"/>
      <c r="TDU1" s="53"/>
      <c r="TDV1" s="53"/>
      <c r="TDW1" s="53"/>
      <c r="TDX1" s="53"/>
      <c r="TDY1" s="53"/>
      <c r="TDZ1" s="53"/>
      <c r="TEA1" s="53"/>
      <c r="TEB1" s="53"/>
      <c r="TEC1" s="53"/>
      <c r="TED1" s="53"/>
      <c r="TEE1" s="53"/>
      <c r="TEF1" s="53"/>
      <c r="TEG1" s="53"/>
      <c r="TEH1" s="53"/>
      <c r="TEI1" s="53"/>
      <c r="TEJ1" s="53"/>
      <c r="TEK1" s="53"/>
      <c r="TEL1" s="53"/>
      <c r="TEM1" s="53"/>
      <c r="TEN1" s="53"/>
      <c r="TEO1" s="53"/>
      <c r="TEP1" s="53"/>
      <c r="TEQ1" s="53"/>
      <c r="TER1" s="53"/>
      <c r="TES1" s="53"/>
      <c r="TET1" s="53"/>
      <c r="TEU1" s="53"/>
      <c r="TEV1" s="53"/>
      <c r="TEW1" s="53"/>
      <c r="TEX1" s="53"/>
      <c r="TEY1" s="53"/>
      <c r="TEZ1" s="53"/>
      <c r="TFA1" s="53"/>
      <c r="TFB1" s="53"/>
      <c r="TFC1" s="53"/>
      <c r="TFD1" s="53"/>
      <c r="TFE1" s="53"/>
      <c r="TFF1" s="53"/>
      <c r="TFG1" s="53"/>
      <c r="TFH1" s="53"/>
      <c r="TFI1" s="53"/>
      <c r="TFJ1" s="53"/>
      <c r="TFK1" s="53"/>
      <c r="TFL1" s="53"/>
      <c r="TFM1" s="53"/>
      <c r="TFN1" s="53"/>
      <c r="TFO1" s="53"/>
      <c r="TFP1" s="53"/>
      <c r="TFQ1" s="53"/>
      <c r="TFR1" s="53"/>
      <c r="TFS1" s="53"/>
      <c r="TFT1" s="53"/>
      <c r="TFU1" s="53"/>
      <c r="TFV1" s="53"/>
      <c r="TFW1" s="53"/>
      <c r="TFX1" s="53"/>
      <c r="TFY1" s="53"/>
      <c r="TFZ1" s="53"/>
      <c r="TGA1" s="53"/>
      <c r="TGB1" s="53"/>
      <c r="TGC1" s="53"/>
      <c r="TGD1" s="53"/>
      <c r="TGE1" s="53"/>
      <c r="TGF1" s="53"/>
      <c r="TGG1" s="53"/>
      <c r="TGH1" s="53"/>
      <c r="TGI1" s="53"/>
      <c r="TGJ1" s="53"/>
      <c r="TGK1" s="53"/>
      <c r="TGL1" s="53"/>
      <c r="TGM1" s="53"/>
      <c r="TGN1" s="53"/>
      <c r="TGO1" s="53"/>
      <c r="TGP1" s="53"/>
      <c r="TGQ1" s="53"/>
      <c r="TGR1" s="53"/>
      <c r="TGS1" s="53"/>
      <c r="TGT1" s="53"/>
      <c r="TGU1" s="53"/>
      <c r="TGV1" s="53"/>
      <c r="TGW1" s="53"/>
      <c r="TGX1" s="53"/>
      <c r="TGY1" s="53"/>
      <c r="TGZ1" s="53"/>
      <c r="THA1" s="53"/>
      <c r="THB1" s="53"/>
      <c r="THC1" s="53"/>
      <c r="THD1" s="53"/>
      <c r="THE1" s="53"/>
      <c r="THF1" s="53"/>
      <c r="THG1" s="53"/>
      <c r="THH1" s="53"/>
      <c r="THI1" s="53"/>
      <c r="THJ1" s="53"/>
      <c r="THK1" s="53"/>
      <c r="THL1" s="53"/>
      <c r="THM1" s="53"/>
      <c r="THN1" s="53"/>
      <c r="THO1" s="53"/>
      <c r="THP1" s="53"/>
      <c r="THQ1" s="53"/>
      <c r="THR1" s="53"/>
      <c r="THS1" s="53"/>
      <c r="THT1" s="53"/>
      <c r="THU1" s="53"/>
      <c r="THV1" s="53"/>
      <c r="THW1" s="53"/>
      <c r="THX1" s="53"/>
      <c r="THY1" s="53"/>
      <c r="THZ1" s="53"/>
      <c r="TIA1" s="53"/>
      <c r="TIB1" s="53"/>
      <c r="TIC1" s="53"/>
      <c r="TID1" s="53"/>
      <c r="TIE1" s="53"/>
      <c r="TIF1" s="53"/>
      <c r="TIG1" s="53"/>
      <c r="TIH1" s="53"/>
      <c r="TII1" s="53"/>
      <c r="TIJ1" s="53"/>
      <c r="TIK1" s="53"/>
      <c r="TIL1" s="53"/>
      <c r="TIM1" s="53"/>
      <c r="TIN1" s="53"/>
      <c r="TIO1" s="53"/>
      <c r="TIP1" s="53"/>
      <c r="TIQ1" s="53"/>
      <c r="TIR1" s="53"/>
      <c r="TIS1" s="53"/>
      <c r="TIT1" s="53"/>
      <c r="TIU1" s="53"/>
      <c r="TIV1" s="53"/>
      <c r="TIW1" s="53"/>
      <c r="TIX1" s="53"/>
      <c r="TIY1" s="53"/>
      <c r="TIZ1" s="53"/>
      <c r="TJA1" s="53"/>
      <c r="TJB1" s="53"/>
      <c r="TJC1" s="53"/>
      <c r="TJD1" s="53"/>
      <c r="TJE1" s="53"/>
      <c r="TJF1" s="53"/>
      <c r="TJG1" s="53"/>
      <c r="TJH1" s="53"/>
      <c r="TJI1" s="53"/>
      <c r="TJJ1" s="53"/>
      <c r="TJK1" s="53"/>
      <c r="TJL1" s="53"/>
      <c r="TJM1" s="53"/>
      <c r="TJN1" s="53"/>
      <c r="TJO1" s="53"/>
      <c r="TJP1" s="53"/>
      <c r="TJQ1" s="53"/>
      <c r="TJR1" s="53"/>
      <c r="TJS1" s="53"/>
      <c r="TJT1" s="53"/>
      <c r="TJU1" s="53"/>
      <c r="TJV1" s="53"/>
      <c r="TJW1" s="53"/>
      <c r="TJX1" s="53"/>
      <c r="TJY1" s="53"/>
      <c r="TJZ1" s="53"/>
      <c r="TKA1" s="53"/>
      <c r="TKB1" s="53"/>
      <c r="TKC1" s="53"/>
      <c r="TKD1" s="53"/>
      <c r="TKE1" s="53"/>
      <c r="TKF1" s="53"/>
      <c r="TKG1" s="53"/>
      <c r="TKH1" s="53"/>
      <c r="TKI1" s="53"/>
      <c r="TKJ1" s="53"/>
      <c r="TKK1" s="53"/>
      <c r="TKL1" s="53"/>
      <c r="TKM1" s="53"/>
      <c r="TKN1" s="53"/>
      <c r="TKO1" s="53"/>
      <c r="TKP1" s="53"/>
      <c r="TKQ1" s="53"/>
      <c r="TKR1" s="53"/>
      <c r="TKS1" s="53"/>
      <c r="TKT1" s="53"/>
      <c r="TKU1" s="53"/>
      <c r="TKV1" s="53"/>
      <c r="TKW1" s="53"/>
      <c r="TKX1" s="53"/>
      <c r="TKY1" s="53"/>
      <c r="TKZ1" s="53"/>
      <c r="TLA1" s="53"/>
      <c r="TLB1" s="53"/>
      <c r="TLC1" s="53"/>
      <c r="TLD1" s="53"/>
      <c r="TLE1" s="53"/>
      <c r="TLF1" s="53"/>
      <c r="TLG1" s="53"/>
      <c r="TLH1" s="53"/>
      <c r="TLI1" s="53"/>
      <c r="TLJ1" s="53"/>
      <c r="TLK1" s="53"/>
      <c r="TLL1" s="53"/>
      <c r="TLM1" s="53"/>
      <c r="TLN1" s="53"/>
      <c r="TLO1" s="53"/>
      <c r="TLP1" s="53"/>
      <c r="TLQ1" s="53"/>
      <c r="TLR1" s="53"/>
      <c r="TLS1" s="53"/>
      <c r="TLT1" s="53"/>
      <c r="TLU1" s="53"/>
      <c r="TLV1" s="53"/>
      <c r="TLW1" s="53"/>
      <c r="TLX1" s="53"/>
      <c r="TLY1" s="53"/>
      <c r="TLZ1" s="53"/>
      <c r="TMA1" s="53"/>
      <c r="TMB1" s="53"/>
      <c r="TMC1" s="53"/>
      <c r="TMD1" s="53"/>
      <c r="TME1" s="53"/>
      <c r="TMF1" s="53"/>
      <c r="TMG1" s="53"/>
      <c r="TMH1" s="53"/>
      <c r="TMI1" s="53"/>
      <c r="TMJ1" s="53"/>
      <c r="TMK1" s="53"/>
      <c r="TML1" s="53"/>
      <c r="TMM1" s="53"/>
      <c r="TMN1" s="53"/>
      <c r="TMO1" s="53"/>
      <c r="TMP1" s="53"/>
      <c r="TMQ1" s="53"/>
      <c r="TMR1" s="53"/>
      <c r="TMS1" s="53"/>
      <c r="TMT1" s="53"/>
      <c r="TMU1" s="53"/>
      <c r="TMV1" s="53"/>
      <c r="TMW1" s="53"/>
      <c r="TMX1" s="53"/>
      <c r="TMY1" s="53"/>
      <c r="TMZ1" s="53"/>
      <c r="TNA1" s="53"/>
      <c r="TNB1" s="53"/>
      <c r="TNC1" s="53"/>
      <c r="TND1" s="53"/>
      <c r="TNE1" s="53"/>
      <c r="TNF1" s="53"/>
      <c r="TNG1" s="53"/>
      <c r="TNH1" s="53"/>
      <c r="TNI1" s="53"/>
      <c r="TNJ1" s="53"/>
      <c r="TNK1" s="53"/>
      <c r="TNL1" s="53"/>
      <c r="TNM1" s="53"/>
      <c r="TNN1" s="53"/>
      <c r="TNO1" s="53"/>
      <c r="TNP1" s="53"/>
      <c r="TNQ1" s="53"/>
      <c r="TNR1" s="53"/>
      <c r="TNS1" s="53"/>
      <c r="TNT1" s="53"/>
      <c r="TNU1" s="53"/>
      <c r="TNV1" s="53"/>
      <c r="TNW1" s="53"/>
      <c r="TNX1" s="53"/>
      <c r="TNY1" s="53"/>
      <c r="TNZ1" s="53"/>
      <c r="TOA1" s="53"/>
      <c r="TOB1" s="53"/>
      <c r="TOC1" s="53"/>
      <c r="TOD1" s="53"/>
      <c r="TOE1" s="53"/>
      <c r="TOF1" s="53"/>
      <c r="TOG1" s="53"/>
      <c r="TOH1" s="53"/>
      <c r="TOI1" s="53"/>
      <c r="TOJ1" s="53"/>
      <c r="TOK1" s="53"/>
      <c r="TOL1" s="53"/>
      <c r="TOM1" s="53"/>
      <c r="TON1" s="53"/>
      <c r="TOO1" s="53"/>
      <c r="TOP1" s="53"/>
      <c r="TOQ1" s="53"/>
      <c r="TOR1" s="53"/>
      <c r="TOS1" s="53"/>
      <c r="TOT1" s="53"/>
      <c r="TOU1" s="53"/>
      <c r="TOV1" s="53"/>
      <c r="TOW1" s="53"/>
      <c r="TOX1" s="53"/>
      <c r="TOY1" s="53"/>
      <c r="TOZ1" s="53"/>
      <c r="TPA1" s="53"/>
      <c r="TPB1" s="53"/>
      <c r="TPC1" s="53"/>
      <c r="TPD1" s="53"/>
      <c r="TPE1" s="53"/>
      <c r="TPF1" s="53"/>
      <c r="TPG1" s="53"/>
      <c r="TPH1" s="53"/>
      <c r="TPI1" s="53"/>
      <c r="TPJ1" s="53"/>
      <c r="TPK1" s="53"/>
      <c r="TPL1" s="53"/>
      <c r="TPM1" s="53"/>
      <c r="TPN1" s="53"/>
      <c r="TPO1" s="53"/>
      <c r="TPP1" s="53"/>
      <c r="TPQ1" s="53"/>
      <c r="TPR1" s="53"/>
      <c r="TPS1" s="53"/>
      <c r="TPT1" s="53"/>
      <c r="TPU1" s="53"/>
      <c r="TPV1" s="53"/>
      <c r="TPW1" s="53"/>
      <c r="TPX1" s="53"/>
      <c r="TPY1" s="53"/>
      <c r="TPZ1" s="53"/>
      <c r="TQA1" s="53"/>
      <c r="TQB1" s="53"/>
      <c r="TQC1" s="53"/>
      <c r="TQD1" s="53"/>
      <c r="TQE1" s="53"/>
      <c r="TQF1" s="53"/>
      <c r="TQG1" s="53"/>
      <c r="TQH1" s="53"/>
      <c r="TQI1" s="53"/>
      <c r="TQJ1" s="53"/>
      <c r="TQK1" s="53"/>
      <c r="TQL1" s="53"/>
      <c r="TQM1" s="53"/>
      <c r="TQN1" s="53"/>
      <c r="TQO1" s="53"/>
      <c r="TQP1" s="53"/>
      <c r="TQQ1" s="53"/>
      <c r="TQR1" s="53"/>
      <c r="TQS1" s="53"/>
      <c r="TQT1" s="53"/>
      <c r="TQU1" s="53"/>
      <c r="TQV1" s="53"/>
      <c r="TQW1" s="53"/>
      <c r="TQX1" s="53"/>
      <c r="TQY1" s="53"/>
      <c r="TQZ1" s="53"/>
      <c r="TRA1" s="53"/>
      <c r="TRB1" s="53"/>
      <c r="TRC1" s="53"/>
      <c r="TRD1" s="53"/>
      <c r="TRE1" s="53"/>
      <c r="TRF1" s="53"/>
      <c r="TRG1" s="53"/>
      <c r="TRH1" s="53"/>
      <c r="TRI1" s="53"/>
      <c r="TRJ1" s="53"/>
      <c r="TRK1" s="53"/>
      <c r="TRL1" s="53"/>
      <c r="TRM1" s="53"/>
      <c r="TRN1" s="53"/>
      <c r="TRO1" s="53"/>
      <c r="TRP1" s="53"/>
      <c r="TRQ1" s="53"/>
      <c r="TRR1" s="53"/>
      <c r="TRS1" s="53"/>
      <c r="TRT1" s="53"/>
      <c r="TRU1" s="53"/>
      <c r="TRV1" s="53"/>
      <c r="TRW1" s="53"/>
      <c r="TRX1" s="53"/>
      <c r="TRY1" s="53"/>
      <c r="TRZ1" s="53"/>
      <c r="TSA1" s="53"/>
      <c r="TSB1" s="53"/>
      <c r="TSC1" s="53"/>
      <c r="TSD1" s="53"/>
      <c r="TSE1" s="53"/>
      <c r="TSF1" s="53"/>
      <c r="TSG1" s="53"/>
      <c r="TSH1" s="53"/>
      <c r="TSI1" s="53"/>
      <c r="TSJ1" s="53"/>
      <c r="TSK1" s="53"/>
      <c r="TSL1" s="53"/>
      <c r="TSM1" s="53"/>
      <c r="TSN1" s="53"/>
      <c r="TSO1" s="53"/>
      <c r="TSP1" s="53"/>
      <c r="TSQ1" s="53"/>
      <c r="TSR1" s="53"/>
      <c r="TSS1" s="53"/>
      <c r="TST1" s="53"/>
      <c r="TSU1" s="53"/>
      <c r="TSV1" s="53"/>
      <c r="TSW1" s="53"/>
      <c r="TSX1" s="53"/>
      <c r="TSY1" s="53"/>
      <c r="TSZ1" s="53"/>
      <c r="TTA1" s="53"/>
      <c r="TTB1" s="53"/>
      <c r="TTC1" s="53"/>
      <c r="TTD1" s="53"/>
      <c r="TTE1" s="53"/>
      <c r="TTF1" s="53"/>
      <c r="TTG1" s="53"/>
      <c r="TTH1" s="53"/>
      <c r="TTI1" s="53"/>
      <c r="TTJ1" s="53"/>
      <c r="TTK1" s="53"/>
      <c r="TTL1" s="53"/>
      <c r="TTM1" s="53"/>
      <c r="TTN1" s="53"/>
      <c r="TTO1" s="53"/>
      <c r="TTP1" s="53"/>
      <c r="TTQ1" s="53"/>
      <c r="TTR1" s="53"/>
      <c r="TTS1" s="53"/>
      <c r="TTT1" s="53"/>
      <c r="TTU1" s="53"/>
      <c r="TTV1" s="53"/>
      <c r="TTW1" s="53"/>
      <c r="TTX1" s="53"/>
      <c r="TTY1" s="53"/>
      <c r="TTZ1" s="53"/>
      <c r="TUA1" s="53"/>
      <c r="TUB1" s="53"/>
      <c r="TUC1" s="53"/>
      <c r="TUD1" s="53"/>
      <c r="TUE1" s="53"/>
      <c r="TUF1" s="53"/>
      <c r="TUG1" s="53"/>
      <c r="TUH1" s="53"/>
      <c r="TUI1" s="53"/>
      <c r="TUJ1" s="53"/>
      <c r="TUK1" s="53"/>
      <c r="TUL1" s="53"/>
      <c r="TUM1" s="53"/>
      <c r="TUN1" s="53"/>
      <c r="TUO1" s="53"/>
      <c r="TUP1" s="53"/>
      <c r="TUQ1" s="53"/>
      <c r="TUR1" s="53"/>
      <c r="TUS1" s="53"/>
      <c r="TUT1" s="53"/>
      <c r="TUU1" s="53"/>
      <c r="TUV1" s="53"/>
      <c r="TUW1" s="53"/>
      <c r="TUX1" s="53"/>
      <c r="TUY1" s="53"/>
      <c r="TUZ1" s="53"/>
      <c r="TVA1" s="53"/>
      <c r="TVB1" s="53"/>
      <c r="TVC1" s="53"/>
      <c r="TVD1" s="53"/>
      <c r="TVE1" s="53"/>
      <c r="TVF1" s="53"/>
      <c r="TVG1" s="53"/>
      <c r="TVH1" s="53"/>
      <c r="TVI1" s="53"/>
      <c r="TVJ1" s="53"/>
      <c r="TVK1" s="53"/>
      <c r="TVL1" s="53"/>
      <c r="TVM1" s="53"/>
      <c r="TVN1" s="53"/>
      <c r="TVO1" s="53"/>
      <c r="TVP1" s="53"/>
      <c r="TVQ1" s="53"/>
      <c r="TVR1" s="53"/>
      <c r="TVS1" s="53"/>
      <c r="TVT1" s="53"/>
      <c r="TVU1" s="53"/>
      <c r="TVV1" s="53"/>
      <c r="TVW1" s="53"/>
      <c r="TVX1" s="53"/>
      <c r="TVY1" s="53"/>
      <c r="TVZ1" s="53"/>
      <c r="TWA1" s="53"/>
      <c r="TWB1" s="53"/>
      <c r="TWC1" s="53"/>
      <c r="TWD1" s="53"/>
      <c r="TWE1" s="53"/>
      <c r="TWF1" s="53"/>
      <c r="TWG1" s="53"/>
      <c r="TWH1" s="53"/>
      <c r="TWI1" s="53"/>
      <c r="TWJ1" s="53"/>
      <c r="TWK1" s="53"/>
      <c r="TWL1" s="53"/>
      <c r="TWM1" s="53"/>
      <c r="TWN1" s="53"/>
      <c r="TWO1" s="53"/>
      <c r="TWP1" s="53"/>
      <c r="TWQ1" s="53"/>
      <c r="TWR1" s="53"/>
      <c r="TWS1" s="53"/>
      <c r="TWT1" s="53"/>
      <c r="TWU1" s="53"/>
      <c r="TWV1" s="53"/>
      <c r="TWW1" s="53"/>
      <c r="TWX1" s="53"/>
      <c r="TWY1" s="53"/>
      <c r="TWZ1" s="53"/>
      <c r="TXA1" s="53"/>
      <c r="TXB1" s="53"/>
      <c r="TXC1" s="53"/>
      <c r="TXD1" s="53"/>
      <c r="TXE1" s="53"/>
      <c r="TXF1" s="53"/>
      <c r="TXG1" s="53"/>
      <c r="TXH1" s="53"/>
      <c r="TXI1" s="53"/>
      <c r="TXJ1" s="53"/>
      <c r="TXK1" s="53"/>
      <c r="TXL1" s="53"/>
      <c r="TXM1" s="53"/>
      <c r="TXN1" s="53"/>
      <c r="TXO1" s="53"/>
      <c r="TXP1" s="53"/>
      <c r="TXQ1" s="53"/>
      <c r="TXR1" s="53"/>
      <c r="TXS1" s="53"/>
      <c r="TXT1" s="53"/>
      <c r="TXU1" s="53"/>
      <c r="TXV1" s="53"/>
      <c r="TXW1" s="53"/>
      <c r="TXX1" s="53"/>
      <c r="TXY1" s="53"/>
      <c r="TXZ1" s="53"/>
      <c r="TYA1" s="53"/>
      <c r="TYB1" s="53"/>
      <c r="TYC1" s="53"/>
      <c r="TYD1" s="53"/>
      <c r="TYE1" s="53"/>
      <c r="TYF1" s="53"/>
      <c r="TYG1" s="53"/>
      <c r="TYH1" s="53"/>
      <c r="TYI1" s="53"/>
      <c r="TYJ1" s="53"/>
      <c r="TYK1" s="53"/>
      <c r="TYL1" s="53"/>
      <c r="TYM1" s="53"/>
      <c r="TYN1" s="53"/>
      <c r="TYO1" s="53"/>
      <c r="TYP1" s="53"/>
      <c r="TYQ1" s="53"/>
      <c r="TYR1" s="53"/>
      <c r="TYS1" s="53"/>
      <c r="TYT1" s="53"/>
      <c r="TYU1" s="53"/>
      <c r="TYV1" s="53"/>
      <c r="TYW1" s="53"/>
      <c r="TYX1" s="53"/>
      <c r="TYY1" s="53"/>
      <c r="TYZ1" s="53"/>
      <c r="TZA1" s="53"/>
      <c r="TZB1" s="53"/>
      <c r="TZC1" s="53"/>
      <c r="TZD1" s="53"/>
      <c r="TZE1" s="53"/>
      <c r="TZF1" s="53"/>
      <c r="TZG1" s="53"/>
      <c r="TZH1" s="53"/>
      <c r="TZI1" s="53"/>
      <c r="TZJ1" s="53"/>
      <c r="TZK1" s="53"/>
      <c r="TZL1" s="53"/>
      <c r="TZM1" s="53"/>
      <c r="TZN1" s="53"/>
      <c r="TZO1" s="53"/>
      <c r="TZP1" s="53"/>
      <c r="TZQ1" s="53"/>
      <c r="TZR1" s="53"/>
      <c r="TZS1" s="53"/>
      <c r="TZT1" s="53"/>
      <c r="TZU1" s="53"/>
      <c r="TZV1" s="53"/>
      <c r="TZW1" s="53"/>
      <c r="TZX1" s="53"/>
      <c r="TZY1" s="53"/>
      <c r="TZZ1" s="53"/>
      <c r="UAA1" s="53"/>
      <c r="UAB1" s="53"/>
      <c r="UAC1" s="53"/>
      <c r="UAD1" s="53"/>
      <c r="UAE1" s="53"/>
      <c r="UAF1" s="53"/>
      <c r="UAG1" s="53"/>
      <c r="UAH1" s="53"/>
      <c r="UAI1" s="53"/>
      <c r="UAJ1" s="53"/>
      <c r="UAK1" s="53"/>
      <c r="UAL1" s="53"/>
      <c r="UAM1" s="53"/>
      <c r="UAN1" s="53"/>
      <c r="UAO1" s="53"/>
      <c r="UAP1" s="53"/>
      <c r="UAQ1" s="53"/>
      <c r="UAR1" s="53"/>
      <c r="UAS1" s="53"/>
      <c r="UAT1" s="53"/>
      <c r="UAU1" s="53"/>
      <c r="UAV1" s="53"/>
      <c r="UAW1" s="53"/>
      <c r="UAX1" s="53"/>
      <c r="UAY1" s="53"/>
      <c r="UAZ1" s="53"/>
      <c r="UBA1" s="53"/>
      <c r="UBB1" s="53"/>
      <c r="UBC1" s="53"/>
      <c r="UBD1" s="53"/>
      <c r="UBE1" s="53"/>
      <c r="UBF1" s="53"/>
      <c r="UBG1" s="53"/>
      <c r="UBH1" s="53"/>
      <c r="UBI1" s="53"/>
      <c r="UBJ1" s="53"/>
      <c r="UBK1" s="53"/>
      <c r="UBL1" s="53"/>
      <c r="UBM1" s="53"/>
      <c r="UBN1" s="53"/>
      <c r="UBO1" s="53"/>
      <c r="UBP1" s="53"/>
      <c r="UBQ1" s="53"/>
      <c r="UBR1" s="53"/>
      <c r="UBS1" s="53"/>
      <c r="UBT1" s="53"/>
      <c r="UBU1" s="53"/>
      <c r="UBV1" s="53"/>
      <c r="UBW1" s="53"/>
      <c r="UBX1" s="53"/>
      <c r="UBY1" s="53"/>
      <c r="UBZ1" s="53"/>
      <c r="UCA1" s="53"/>
      <c r="UCB1" s="53"/>
      <c r="UCC1" s="53"/>
      <c r="UCD1" s="53"/>
      <c r="UCE1" s="53"/>
      <c r="UCF1" s="53"/>
      <c r="UCG1" s="53"/>
      <c r="UCH1" s="53"/>
      <c r="UCI1" s="53"/>
      <c r="UCJ1" s="53"/>
      <c r="UCK1" s="53"/>
      <c r="UCL1" s="53"/>
      <c r="UCM1" s="53"/>
      <c r="UCN1" s="53"/>
      <c r="UCO1" s="53"/>
      <c r="UCP1" s="53"/>
      <c r="UCQ1" s="53"/>
      <c r="UCR1" s="53"/>
      <c r="UCS1" s="53"/>
      <c r="UCT1" s="53"/>
      <c r="UCU1" s="53"/>
      <c r="UCV1" s="53"/>
      <c r="UCW1" s="53"/>
      <c r="UCX1" s="53"/>
      <c r="UCY1" s="53"/>
      <c r="UCZ1" s="53"/>
      <c r="UDA1" s="53"/>
      <c r="UDB1" s="53"/>
      <c r="UDC1" s="53"/>
      <c r="UDD1" s="53"/>
      <c r="UDE1" s="53"/>
      <c r="UDF1" s="53"/>
      <c r="UDG1" s="53"/>
      <c r="UDH1" s="53"/>
      <c r="UDI1" s="53"/>
      <c r="UDJ1" s="53"/>
      <c r="UDK1" s="53"/>
      <c r="UDL1" s="53"/>
      <c r="UDM1" s="53"/>
      <c r="UDN1" s="53"/>
      <c r="UDO1" s="53"/>
      <c r="UDP1" s="53"/>
      <c r="UDQ1" s="53"/>
      <c r="UDR1" s="53"/>
      <c r="UDS1" s="53"/>
      <c r="UDT1" s="53"/>
      <c r="UDU1" s="53"/>
      <c r="UDV1" s="53"/>
      <c r="UDW1" s="53"/>
      <c r="UDX1" s="53"/>
      <c r="UDY1" s="53"/>
      <c r="UDZ1" s="53"/>
      <c r="UEA1" s="53"/>
      <c r="UEB1" s="53"/>
      <c r="UEC1" s="53"/>
      <c r="UED1" s="53"/>
      <c r="UEE1" s="53"/>
      <c r="UEF1" s="53"/>
      <c r="UEG1" s="53"/>
      <c r="UEH1" s="53"/>
      <c r="UEI1" s="53"/>
      <c r="UEJ1" s="53"/>
      <c r="UEK1" s="53"/>
      <c r="UEL1" s="53"/>
      <c r="UEM1" s="53"/>
      <c r="UEN1" s="53"/>
      <c r="UEO1" s="53"/>
      <c r="UEP1" s="53"/>
      <c r="UEQ1" s="53"/>
      <c r="UER1" s="53"/>
      <c r="UES1" s="53"/>
      <c r="UET1" s="53"/>
      <c r="UEU1" s="53"/>
      <c r="UEV1" s="53"/>
      <c r="UEW1" s="53"/>
      <c r="UEX1" s="53"/>
      <c r="UEY1" s="53"/>
      <c r="UEZ1" s="53"/>
      <c r="UFA1" s="53"/>
      <c r="UFB1" s="53"/>
      <c r="UFC1" s="53"/>
      <c r="UFD1" s="53"/>
      <c r="UFE1" s="53"/>
      <c r="UFF1" s="53"/>
      <c r="UFG1" s="53"/>
      <c r="UFH1" s="53"/>
      <c r="UFI1" s="53"/>
      <c r="UFJ1" s="53"/>
      <c r="UFK1" s="53"/>
      <c r="UFL1" s="53"/>
      <c r="UFM1" s="53"/>
      <c r="UFN1" s="53"/>
      <c r="UFO1" s="53"/>
      <c r="UFP1" s="53"/>
      <c r="UFQ1" s="53"/>
      <c r="UFR1" s="53"/>
      <c r="UFS1" s="53"/>
      <c r="UFT1" s="53"/>
      <c r="UFU1" s="53"/>
      <c r="UFV1" s="53"/>
      <c r="UFW1" s="53"/>
      <c r="UFX1" s="53"/>
      <c r="UFY1" s="53"/>
      <c r="UFZ1" s="53"/>
      <c r="UGA1" s="53"/>
      <c r="UGB1" s="53"/>
      <c r="UGC1" s="53"/>
      <c r="UGD1" s="53"/>
      <c r="UGE1" s="53"/>
      <c r="UGF1" s="53"/>
      <c r="UGG1" s="53"/>
      <c r="UGH1" s="53"/>
      <c r="UGI1" s="53"/>
      <c r="UGJ1" s="53"/>
      <c r="UGK1" s="53"/>
      <c r="UGL1" s="53"/>
      <c r="UGM1" s="53"/>
      <c r="UGN1" s="53"/>
      <c r="UGO1" s="53"/>
      <c r="UGP1" s="53"/>
      <c r="UGQ1" s="53"/>
      <c r="UGR1" s="53"/>
      <c r="UGS1" s="53"/>
      <c r="UGT1" s="53"/>
      <c r="UGU1" s="53"/>
      <c r="UGV1" s="53"/>
      <c r="UGW1" s="53"/>
      <c r="UGX1" s="53"/>
      <c r="UGY1" s="53"/>
      <c r="UGZ1" s="53"/>
      <c r="UHA1" s="53"/>
      <c r="UHB1" s="53"/>
      <c r="UHC1" s="53"/>
      <c r="UHD1" s="53"/>
      <c r="UHE1" s="53"/>
      <c r="UHF1" s="53"/>
      <c r="UHG1" s="53"/>
      <c r="UHH1" s="53"/>
      <c r="UHI1" s="53"/>
      <c r="UHJ1" s="53"/>
      <c r="UHK1" s="53"/>
      <c r="UHL1" s="53"/>
      <c r="UHM1" s="53"/>
      <c r="UHN1" s="53"/>
      <c r="UHO1" s="53"/>
      <c r="UHP1" s="53"/>
      <c r="UHQ1" s="53"/>
      <c r="UHR1" s="53"/>
      <c r="UHS1" s="53"/>
      <c r="UHT1" s="53"/>
      <c r="UHU1" s="53"/>
      <c r="UHV1" s="53"/>
      <c r="UHW1" s="53"/>
      <c r="UHX1" s="53"/>
      <c r="UHY1" s="53"/>
      <c r="UHZ1" s="53"/>
      <c r="UIA1" s="53"/>
      <c r="UIB1" s="53"/>
      <c r="UIC1" s="53"/>
      <c r="UID1" s="53"/>
      <c r="UIE1" s="53"/>
      <c r="UIF1" s="53"/>
      <c r="UIG1" s="53"/>
      <c r="UIH1" s="53"/>
      <c r="UII1" s="53"/>
      <c r="UIJ1" s="53"/>
      <c r="UIK1" s="53"/>
      <c r="UIL1" s="53"/>
      <c r="UIM1" s="53"/>
      <c r="UIN1" s="53"/>
      <c r="UIO1" s="53"/>
      <c r="UIP1" s="53"/>
      <c r="UIQ1" s="53"/>
      <c r="UIR1" s="53"/>
      <c r="UIS1" s="53"/>
      <c r="UIT1" s="53"/>
      <c r="UIU1" s="53"/>
      <c r="UIV1" s="53"/>
      <c r="UIW1" s="53"/>
      <c r="UIX1" s="53"/>
      <c r="UIY1" s="53"/>
      <c r="UIZ1" s="53"/>
      <c r="UJA1" s="53"/>
      <c r="UJB1" s="53"/>
      <c r="UJC1" s="53"/>
      <c r="UJD1" s="53"/>
      <c r="UJE1" s="53"/>
      <c r="UJF1" s="53"/>
      <c r="UJG1" s="53"/>
      <c r="UJH1" s="53"/>
      <c r="UJI1" s="53"/>
      <c r="UJJ1" s="53"/>
      <c r="UJK1" s="53"/>
      <c r="UJL1" s="53"/>
      <c r="UJM1" s="53"/>
      <c r="UJN1" s="53"/>
      <c r="UJO1" s="53"/>
      <c r="UJP1" s="53"/>
      <c r="UJQ1" s="53"/>
      <c r="UJR1" s="53"/>
      <c r="UJS1" s="53"/>
      <c r="UJT1" s="53"/>
      <c r="UJU1" s="53"/>
      <c r="UJV1" s="53"/>
      <c r="UJW1" s="53"/>
      <c r="UJX1" s="53"/>
      <c r="UJY1" s="53"/>
      <c r="UJZ1" s="53"/>
      <c r="UKA1" s="53"/>
      <c r="UKB1" s="53"/>
      <c r="UKC1" s="53"/>
      <c r="UKD1" s="53"/>
      <c r="UKE1" s="53"/>
      <c r="UKF1" s="53"/>
      <c r="UKG1" s="53"/>
      <c r="UKH1" s="53"/>
      <c r="UKI1" s="53"/>
      <c r="UKJ1" s="53"/>
      <c r="UKK1" s="53"/>
      <c r="UKL1" s="53"/>
      <c r="UKM1" s="53"/>
      <c r="UKN1" s="53"/>
      <c r="UKO1" s="53"/>
      <c r="UKP1" s="53"/>
      <c r="UKQ1" s="53"/>
      <c r="UKR1" s="53"/>
      <c r="UKS1" s="53"/>
      <c r="UKT1" s="53"/>
      <c r="UKU1" s="53"/>
      <c r="UKV1" s="53"/>
      <c r="UKW1" s="53"/>
      <c r="UKX1" s="53"/>
      <c r="UKY1" s="53"/>
      <c r="UKZ1" s="53"/>
      <c r="ULA1" s="53"/>
      <c r="ULB1" s="53"/>
      <c r="ULC1" s="53"/>
      <c r="ULD1" s="53"/>
      <c r="ULE1" s="53"/>
      <c r="ULF1" s="53"/>
      <c r="ULG1" s="53"/>
      <c r="ULH1" s="53"/>
      <c r="ULI1" s="53"/>
      <c r="ULJ1" s="53"/>
      <c r="ULK1" s="53"/>
      <c r="ULL1" s="53"/>
      <c r="ULM1" s="53"/>
      <c r="ULN1" s="53"/>
      <c r="ULO1" s="53"/>
      <c r="ULP1" s="53"/>
      <c r="ULQ1" s="53"/>
      <c r="ULR1" s="53"/>
      <c r="ULS1" s="53"/>
      <c r="ULT1" s="53"/>
      <c r="ULU1" s="53"/>
      <c r="ULV1" s="53"/>
      <c r="ULW1" s="53"/>
      <c r="ULX1" s="53"/>
      <c r="ULY1" s="53"/>
      <c r="ULZ1" s="53"/>
      <c r="UMA1" s="53"/>
      <c r="UMB1" s="53"/>
      <c r="UMC1" s="53"/>
      <c r="UMD1" s="53"/>
      <c r="UME1" s="53"/>
      <c r="UMF1" s="53"/>
      <c r="UMG1" s="53"/>
      <c r="UMH1" s="53"/>
      <c r="UMI1" s="53"/>
      <c r="UMJ1" s="53"/>
      <c r="UMK1" s="53"/>
      <c r="UML1" s="53"/>
      <c r="UMM1" s="53"/>
      <c r="UMN1" s="53"/>
      <c r="UMO1" s="53"/>
      <c r="UMP1" s="53"/>
      <c r="UMQ1" s="53"/>
      <c r="UMR1" s="53"/>
      <c r="UMS1" s="53"/>
      <c r="UMT1" s="53"/>
      <c r="UMU1" s="53"/>
      <c r="UMV1" s="53"/>
      <c r="UMW1" s="53"/>
      <c r="UMX1" s="53"/>
      <c r="UMY1" s="53"/>
      <c r="UMZ1" s="53"/>
      <c r="UNA1" s="53"/>
      <c r="UNB1" s="53"/>
      <c r="UNC1" s="53"/>
      <c r="UND1" s="53"/>
      <c r="UNE1" s="53"/>
      <c r="UNF1" s="53"/>
      <c r="UNG1" s="53"/>
      <c r="UNH1" s="53"/>
      <c r="UNI1" s="53"/>
      <c r="UNJ1" s="53"/>
      <c r="UNK1" s="53"/>
      <c r="UNL1" s="53"/>
      <c r="UNM1" s="53"/>
      <c r="UNN1" s="53"/>
      <c r="UNO1" s="53"/>
      <c r="UNP1" s="53"/>
      <c r="UNQ1" s="53"/>
      <c r="UNR1" s="53"/>
      <c r="UNS1" s="53"/>
      <c r="UNT1" s="53"/>
      <c r="UNU1" s="53"/>
      <c r="UNV1" s="53"/>
      <c r="UNW1" s="53"/>
      <c r="UNX1" s="53"/>
      <c r="UNY1" s="53"/>
      <c r="UNZ1" s="53"/>
      <c r="UOA1" s="53"/>
      <c r="UOB1" s="53"/>
      <c r="UOC1" s="53"/>
      <c r="UOD1" s="53"/>
      <c r="UOE1" s="53"/>
      <c r="UOF1" s="53"/>
      <c r="UOG1" s="53"/>
      <c r="UOH1" s="53"/>
      <c r="UOI1" s="53"/>
      <c r="UOJ1" s="53"/>
      <c r="UOK1" s="53"/>
      <c r="UOL1" s="53"/>
      <c r="UOM1" s="53"/>
      <c r="UON1" s="53"/>
      <c r="UOO1" s="53"/>
      <c r="UOP1" s="53"/>
      <c r="UOQ1" s="53"/>
      <c r="UOR1" s="53"/>
      <c r="UOS1" s="53"/>
      <c r="UOT1" s="53"/>
      <c r="UOU1" s="53"/>
      <c r="UOV1" s="53"/>
      <c r="UOW1" s="53"/>
      <c r="UOX1" s="53"/>
      <c r="UOY1" s="53"/>
      <c r="UOZ1" s="53"/>
      <c r="UPA1" s="53"/>
      <c r="UPB1" s="53"/>
      <c r="UPC1" s="53"/>
      <c r="UPD1" s="53"/>
      <c r="UPE1" s="53"/>
      <c r="UPF1" s="53"/>
      <c r="UPG1" s="53"/>
      <c r="UPH1" s="53"/>
      <c r="UPI1" s="53"/>
      <c r="UPJ1" s="53"/>
      <c r="UPK1" s="53"/>
      <c r="UPL1" s="53"/>
      <c r="UPM1" s="53"/>
      <c r="UPN1" s="53"/>
      <c r="UPO1" s="53"/>
      <c r="UPP1" s="53"/>
      <c r="UPQ1" s="53"/>
      <c r="UPR1" s="53"/>
      <c r="UPS1" s="53"/>
      <c r="UPT1" s="53"/>
      <c r="UPU1" s="53"/>
      <c r="UPV1" s="53"/>
      <c r="UPW1" s="53"/>
      <c r="UPX1" s="53"/>
      <c r="UPY1" s="53"/>
      <c r="UPZ1" s="53"/>
      <c r="UQA1" s="53"/>
      <c r="UQB1" s="53"/>
      <c r="UQC1" s="53"/>
      <c r="UQD1" s="53"/>
      <c r="UQE1" s="53"/>
      <c r="UQF1" s="53"/>
      <c r="UQG1" s="53"/>
      <c r="UQH1" s="53"/>
      <c r="UQI1" s="53"/>
      <c r="UQJ1" s="53"/>
      <c r="UQK1" s="53"/>
      <c r="UQL1" s="53"/>
      <c r="UQM1" s="53"/>
      <c r="UQN1" s="53"/>
      <c r="UQO1" s="53"/>
      <c r="UQP1" s="53"/>
      <c r="UQQ1" s="53"/>
      <c r="UQR1" s="53"/>
      <c r="UQS1" s="53"/>
      <c r="UQT1" s="53"/>
      <c r="UQU1" s="53"/>
      <c r="UQV1" s="53"/>
      <c r="UQW1" s="53"/>
      <c r="UQX1" s="53"/>
      <c r="UQY1" s="53"/>
      <c r="UQZ1" s="53"/>
      <c r="URA1" s="53"/>
      <c r="URB1" s="53"/>
      <c r="URC1" s="53"/>
      <c r="URD1" s="53"/>
      <c r="URE1" s="53"/>
      <c r="URF1" s="53"/>
      <c r="URG1" s="53"/>
      <c r="URH1" s="53"/>
      <c r="URI1" s="53"/>
      <c r="URJ1" s="53"/>
      <c r="URK1" s="53"/>
      <c r="URL1" s="53"/>
      <c r="URM1" s="53"/>
      <c r="URN1" s="53"/>
      <c r="URO1" s="53"/>
      <c r="URP1" s="53"/>
      <c r="URQ1" s="53"/>
      <c r="URR1" s="53"/>
      <c r="URS1" s="53"/>
      <c r="URT1" s="53"/>
      <c r="URU1" s="53"/>
      <c r="URV1" s="53"/>
      <c r="URW1" s="53"/>
      <c r="URX1" s="53"/>
      <c r="URY1" s="53"/>
      <c r="URZ1" s="53"/>
      <c r="USA1" s="53"/>
      <c r="USB1" s="53"/>
      <c r="USC1" s="53"/>
      <c r="USD1" s="53"/>
      <c r="USE1" s="53"/>
      <c r="USF1" s="53"/>
      <c r="USG1" s="53"/>
      <c r="USH1" s="53"/>
      <c r="USI1" s="53"/>
      <c r="USJ1" s="53"/>
      <c r="USK1" s="53"/>
      <c r="USL1" s="53"/>
      <c r="USM1" s="53"/>
      <c r="USN1" s="53"/>
      <c r="USO1" s="53"/>
      <c r="USP1" s="53"/>
      <c r="USQ1" s="53"/>
      <c r="USR1" s="53"/>
      <c r="USS1" s="53"/>
      <c r="UST1" s="53"/>
      <c r="USU1" s="53"/>
      <c r="USV1" s="53"/>
      <c r="USW1" s="53"/>
      <c r="USX1" s="53"/>
      <c r="USY1" s="53"/>
      <c r="USZ1" s="53"/>
      <c r="UTA1" s="53"/>
      <c r="UTB1" s="53"/>
      <c r="UTC1" s="53"/>
      <c r="UTD1" s="53"/>
      <c r="UTE1" s="53"/>
      <c r="UTF1" s="53"/>
      <c r="UTG1" s="53"/>
      <c r="UTH1" s="53"/>
      <c r="UTI1" s="53"/>
      <c r="UTJ1" s="53"/>
      <c r="UTK1" s="53"/>
      <c r="UTL1" s="53"/>
      <c r="UTM1" s="53"/>
      <c r="UTN1" s="53"/>
      <c r="UTO1" s="53"/>
      <c r="UTP1" s="53"/>
      <c r="UTQ1" s="53"/>
      <c r="UTR1" s="53"/>
      <c r="UTS1" s="53"/>
      <c r="UTT1" s="53"/>
      <c r="UTU1" s="53"/>
      <c r="UTV1" s="53"/>
      <c r="UTW1" s="53"/>
      <c r="UTX1" s="53"/>
      <c r="UTY1" s="53"/>
      <c r="UTZ1" s="53"/>
      <c r="UUA1" s="53"/>
      <c r="UUB1" s="53"/>
      <c r="UUC1" s="53"/>
      <c r="UUD1" s="53"/>
      <c r="UUE1" s="53"/>
      <c r="UUF1" s="53"/>
      <c r="UUG1" s="53"/>
      <c r="UUH1" s="53"/>
      <c r="UUI1" s="53"/>
      <c r="UUJ1" s="53"/>
      <c r="UUK1" s="53"/>
      <c r="UUL1" s="53"/>
      <c r="UUM1" s="53"/>
      <c r="UUN1" s="53"/>
      <c r="UUO1" s="53"/>
      <c r="UUP1" s="53"/>
      <c r="UUQ1" s="53"/>
      <c r="UUR1" s="53"/>
      <c r="UUS1" s="53"/>
      <c r="UUT1" s="53"/>
      <c r="UUU1" s="53"/>
      <c r="UUV1" s="53"/>
      <c r="UUW1" s="53"/>
      <c r="UUX1" s="53"/>
      <c r="UUY1" s="53"/>
      <c r="UUZ1" s="53"/>
      <c r="UVA1" s="53"/>
      <c r="UVB1" s="53"/>
      <c r="UVC1" s="53"/>
      <c r="UVD1" s="53"/>
      <c r="UVE1" s="53"/>
      <c r="UVF1" s="53"/>
      <c r="UVG1" s="53"/>
      <c r="UVH1" s="53"/>
      <c r="UVI1" s="53"/>
      <c r="UVJ1" s="53"/>
      <c r="UVK1" s="53"/>
      <c r="UVL1" s="53"/>
      <c r="UVM1" s="53"/>
      <c r="UVN1" s="53"/>
      <c r="UVO1" s="53"/>
      <c r="UVP1" s="53"/>
      <c r="UVQ1" s="53"/>
      <c r="UVR1" s="53"/>
      <c r="UVS1" s="53"/>
      <c r="UVT1" s="53"/>
      <c r="UVU1" s="53"/>
      <c r="UVV1" s="53"/>
      <c r="UVW1" s="53"/>
      <c r="UVX1" s="53"/>
      <c r="UVY1" s="53"/>
      <c r="UVZ1" s="53"/>
      <c r="UWA1" s="53"/>
      <c r="UWB1" s="53"/>
      <c r="UWC1" s="53"/>
      <c r="UWD1" s="53"/>
      <c r="UWE1" s="53"/>
      <c r="UWF1" s="53"/>
      <c r="UWG1" s="53"/>
      <c r="UWH1" s="53"/>
      <c r="UWI1" s="53"/>
      <c r="UWJ1" s="53"/>
      <c r="UWK1" s="53"/>
      <c r="UWL1" s="53"/>
      <c r="UWM1" s="53"/>
      <c r="UWN1" s="53"/>
      <c r="UWO1" s="53"/>
      <c r="UWP1" s="53"/>
      <c r="UWQ1" s="53"/>
      <c r="UWR1" s="53"/>
      <c r="UWS1" s="53"/>
      <c r="UWT1" s="53"/>
      <c r="UWU1" s="53"/>
      <c r="UWV1" s="53"/>
      <c r="UWW1" s="53"/>
      <c r="UWX1" s="53"/>
      <c r="UWY1" s="53"/>
      <c r="UWZ1" s="53"/>
      <c r="UXA1" s="53"/>
      <c r="UXB1" s="53"/>
      <c r="UXC1" s="53"/>
      <c r="UXD1" s="53"/>
      <c r="UXE1" s="53"/>
      <c r="UXF1" s="53"/>
      <c r="UXG1" s="53"/>
      <c r="UXH1" s="53"/>
      <c r="UXI1" s="53"/>
      <c r="UXJ1" s="53"/>
      <c r="UXK1" s="53"/>
      <c r="UXL1" s="53"/>
      <c r="UXM1" s="53"/>
      <c r="UXN1" s="53"/>
      <c r="UXO1" s="53"/>
      <c r="UXP1" s="53"/>
      <c r="UXQ1" s="53"/>
      <c r="UXR1" s="53"/>
      <c r="UXS1" s="53"/>
      <c r="UXT1" s="53"/>
      <c r="UXU1" s="53"/>
      <c r="UXV1" s="53"/>
      <c r="UXW1" s="53"/>
      <c r="UXX1" s="53"/>
      <c r="UXY1" s="53"/>
      <c r="UXZ1" s="53"/>
      <c r="UYA1" s="53"/>
      <c r="UYB1" s="53"/>
      <c r="UYC1" s="53"/>
      <c r="UYD1" s="53"/>
      <c r="UYE1" s="53"/>
      <c r="UYF1" s="53"/>
      <c r="UYG1" s="53"/>
      <c r="UYH1" s="53"/>
      <c r="UYI1" s="53"/>
      <c r="UYJ1" s="53"/>
      <c r="UYK1" s="53"/>
      <c r="UYL1" s="53"/>
      <c r="UYM1" s="53"/>
      <c r="UYN1" s="53"/>
      <c r="UYO1" s="53"/>
      <c r="UYP1" s="53"/>
      <c r="UYQ1" s="53"/>
      <c r="UYR1" s="53"/>
      <c r="UYS1" s="53"/>
      <c r="UYT1" s="53"/>
      <c r="UYU1" s="53"/>
      <c r="UYV1" s="53"/>
      <c r="UYW1" s="53"/>
      <c r="UYX1" s="53"/>
      <c r="UYY1" s="53"/>
      <c r="UYZ1" s="53"/>
      <c r="UZA1" s="53"/>
      <c r="UZB1" s="53"/>
      <c r="UZC1" s="53"/>
      <c r="UZD1" s="53"/>
      <c r="UZE1" s="53"/>
      <c r="UZF1" s="53"/>
      <c r="UZG1" s="53"/>
      <c r="UZH1" s="53"/>
      <c r="UZI1" s="53"/>
      <c r="UZJ1" s="53"/>
      <c r="UZK1" s="53"/>
      <c r="UZL1" s="53"/>
      <c r="UZM1" s="53"/>
      <c r="UZN1" s="53"/>
      <c r="UZO1" s="53"/>
      <c r="UZP1" s="53"/>
      <c r="UZQ1" s="53"/>
      <c r="UZR1" s="53"/>
      <c r="UZS1" s="53"/>
      <c r="UZT1" s="53"/>
      <c r="UZU1" s="53"/>
      <c r="UZV1" s="53"/>
      <c r="UZW1" s="53"/>
      <c r="UZX1" s="53"/>
      <c r="UZY1" s="53"/>
      <c r="UZZ1" s="53"/>
      <c r="VAA1" s="53"/>
      <c r="VAB1" s="53"/>
      <c r="VAC1" s="53"/>
      <c r="VAD1" s="53"/>
      <c r="VAE1" s="53"/>
      <c r="VAF1" s="53"/>
      <c r="VAG1" s="53"/>
      <c r="VAH1" s="53"/>
      <c r="VAI1" s="53"/>
      <c r="VAJ1" s="53"/>
      <c r="VAK1" s="53"/>
      <c r="VAL1" s="53"/>
      <c r="VAM1" s="53"/>
      <c r="VAN1" s="53"/>
      <c r="VAO1" s="53"/>
      <c r="VAP1" s="53"/>
      <c r="VAQ1" s="53"/>
      <c r="VAR1" s="53"/>
      <c r="VAS1" s="53"/>
      <c r="VAT1" s="53"/>
      <c r="VAU1" s="53"/>
      <c r="VAV1" s="53"/>
      <c r="VAW1" s="53"/>
      <c r="VAX1" s="53"/>
      <c r="VAY1" s="53"/>
      <c r="VAZ1" s="53"/>
      <c r="VBA1" s="53"/>
      <c r="VBB1" s="53"/>
      <c r="VBC1" s="53"/>
      <c r="VBD1" s="53"/>
      <c r="VBE1" s="53"/>
      <c r="VBF1" s="53"/>
      <c r="VBG1" s="53"/>
      <c r="VBH1" s="53"/>
      <c r="VBI1" s="53"/>
      <c r="VBJ1" s="53"/>
      <c r="VBK1" s="53"/>
      <c r="VBL1" s="53"/>
      <c r="VBM1" s="53"/>
      <c r="VBN1" s="53"/>
      <c r="VBO1" s="53"/>
      <c r="VBP1" s="53"/>
      <c r="VBQ1" s="53"/>
      <c r="VBR1" s="53"/>
      <c r="VBS1" s="53"/>
      <c r="VBT1" s="53"/>
      <c r="VBU1" s="53"/>
      <c r="VBV1" s="53"/>
      <c r="VBW1" s="53"/>
      <c r="VBX1" s="53"/>
      <c r="VBY1" s="53"/>
      <c r="VBZ1" s="53"/>
      <c r="VCA1" s="53"/>
      <c r="VCB1" s="53"/>
      <c r="VCC1" s="53"/>
      <c r="VCD1" s="53"/>
      <c r="VCE1" s="53"/>
      <c r="VCF1" s="53"/>
      <c r="VCG1" s="53"/>
      <c r="VCH1" s="53"/>
      <c r="VCI1" s="53"/>
      <c r="VCJ1" s="53"/>
      <c r="VCK1" s="53"/>
      <c r="VCL1" s="53"/>
      <c r="VCM1" s="53"/>
      <c r="VCN1" s="53"/>
      <c r="VCO1" s="53"/>
      <c r="VCP1" s="53"/>
      <c r="VCQ1" s="53"/>
      <c r="VCR1" s="53"/>
      <c r="VCS1" s="53"/>
      <c r="VCT1" s="53"/>
      <c r="VCU1" s="53"/>
      <c r="VCV1" s="53"/>
      <c r="VCW1" s="53"/>
      <c r="VCX1" s="53"/>
      <c r="VCY1" s="53"/>
      <c r="VCZ1" s="53"/>
      <c r="VDA1" s="53"/>
      <c r="VDB1" s="53"/>
      <c r="VDC1" s="53"/>
      <c r="VDD1" s="53"/>
      <c r="VDE1" s="53"/>
      <c r="VDF1" s="53"/>
      <c r="VDG1" s="53"/>
      <c r="VDH1" s="53"/>
      <c r="VDI1" s="53"/>
      <c r="VDJ1" s="53"/>
      <c r="VDK1" s="53"/>
      <c r="VDL1" s="53"/>
      <c r="VDM1" s="53"/>
      <c r="VDN1" s="53"/>
      <c r="VDO1" s="53"/>
      <c r="VDP1" s="53"/>
      <c r="VDQ1" s="53"/>
      <c r="VDR1" s="53"/>
      <c r="VDS1" s="53"/>
      <c r="VDT1" s="53"/>
      <c r="VDU1" s="53"/>
      <c r="VDV1" s="53"/>
      <c r="VDW1" s="53"/>
      <c r="VDX1" s="53"/>
      <c r="VDY1" s="53"/>
      <c r="VDZ1" s="53"/>
      <c r="VEA1" s="53"/>
      <c r="VEB1" s="53"/>
      <c r="VEC1" s="53"/>
      <c r="VED1" s="53"/>
      <c r="VEE1" s="53"/>
      <c r="VEF1" s="53"/>
      <c r="VEG1" s="53"/>
      <c r="VEH1" s="53"/>
      <c r="VEI1" s="53"/>
      <c r="VEJ1" s="53"/>
      <c r="VEK1" s="53"/>
      <c r="VEL1" s="53"/>
      <c r="VEM1" s="53"/>
      <c r="VEN1" s="53"/>
      <c r="VEO1" s="53"/>
      <c r="VEP1" s="53"/>
      <c r="VEQ1" s="53"/>
      <c r="VER1" s="53"/>
      <c r="VES1" s="53"/>
      <c r="VET1" s="53"/>
      <c r="VEU1" s="53"/>
      <c r="VEV1" s="53"/>
      <c r="VEW1" s="53"/>
      <c r="VEX1" s="53"/>
      <c r="VEY1" s="53"/>
      <c r="VEZ1" s="53"/>
      <c r="VFA1" s="53"/>
      <c r="VFB1" s="53"/>
      <c r="VFC1" s="53"/>
      <c r="VFD1" s="53"/>
      <c r="VFE1" s="53"/>
      <c r="VFF1" s="53"/>
      <c r="VFG1" s="53"/>
      <c r="VFH1" s="53"/>
      <c r="VFI1" s="53"/>
      <c r="VFJ1" s="53"/>
      <c r="VFK1" s="53"/>
      <c r="VFL1" s="53"/>
      <c r="VFM1" s="53"/>
      <c r="VFN1" s="53"/>
      <c r="VFO1" s="53"/>
      <c r="VFP1" s="53"/>
      <c r="VFQ1" s="53"/>
      <c r="VFR1" s="53"/>
      <c r="VFS1" s="53"/>
      <c r="VFT1" s="53"/>
      <c r="VFU1" s="53"/>
      <c r="VFV1" s="53"/>
      <c r="VFW1" s="53"/>
      <c r="VFX1" s="53"/>
      <c r="VFY1" s="53"/>
      <c r="VFZ1" s="53"/>
      <c r="VGA1" s="53"/>
      <c r="VGB1" s="53"/>
      <c r="VGC1" s="53"/>
      <c r="VGD1" s="53"/>
      <c r="VGE1" s="53"/>
      <c r="VGF1" s="53"/>
      <c r="VGG1" s="53"/>
      <c r="VGH1" s="53"/>
      <c r="VGI1" s="53"/>
      <c r="VGJ1" s="53"/>
      <c r="VGK1" s="53"/>
      <c r="VGL1" s="53"/>
      <c r="VGM1" s="53"/>
      <c r="VGN1" s="53"/>
      <c r="VGO1" s="53"/>
      <c r="VGP1" s="53"/>
      <c r="VGQ1" s="53"/>
      <c r="VGR1" s="53"/>
      <c r="VGS1" s="53"/>
      <c r="VGT1" s="53"/>
      <c r="VGU1" s="53"/>
      <c r="VGV1" s="53"/>
      <c r="VGW1" s="53"/>
      <c r="VGX1" s="53"/>
      <c r="VGY1" s="53"/>
      <c r="VGZ1" s="53"/>
      <c r="VHA1" s="53"/>
      <c r="VHB1" s="53"/>
      <c r="VHC1" s="53"/>
      <c r="VHD1" s="53"/>
      <c r="VHE1" s="53"/>
      <c r="VHF1" s="53"/>
      <c r="VHG1" s="53"/>
      <c r="VHH1" s="53"/>
      <c r="VHI1" s="53"/>
      <c r="VHJ1" s="53"/>
      <c r="VHK1" s="53"/>
      <c r="VHL1" s="53"/>
      <c r="VHM1" s="53"/>
      <c r="VHN1" s="53"/>
      <c r="VHO1" s="53"/>
      <c r="VHP1" s="53"/>
      <c r="VHQ1" s="53"/>
      <c r="VHR1" s="53"/>
      <c r="VHS1" s="53"/>
      <c r="VHT1" s="53"/>
      <c r="VHU1" s="53"/>
      <c r="VHV1" s="53"/>
      <c r="VHW1" s="53"/>
      <c r="VHX1" s="53"/>
      <c r="VHY1" s="53"/>
      <c r="VHZ1" s="53"/>
      <c r="VIA1" s="53"/>
      <c r="VIB1" s="53"/>
      <c r="VIC1" s="53"/>
      <c r="VID1" s="53"/>
      <c r="VIE1" s="53"/>
      <c r="VIF1" s="53"/>
      <c r="VIG1" s="53"/>
      <c r="VIH1" s="53"/>
      <c r="VII1" s="53"/>
      <c r="VIJ1" s="53"/>
      <c r="VIK1" s="53"/>
      <c r="VIL1" s="53"/>
      <c r="VIM1" s="53"/>
      <c r="VIN1" s="53"/>
      <c r="VIO1" s="53"/>
      <c r="VIP1" s="53"/>
      <c r="VIQ1" s="53"/>
      <c r="VIR1" s="53"/>
      <c r="VIS1" s="53"/>
      <c r="VIT1" s="53"/>
      <c r="VIU1" s="53"/>
      <c r="VIV1" s="53"/>
      <c r="VIW1" s="53"/>
      <c r="VIX1" s="53"/>
      <c r="VIY1" s="53"/>
      <c r="VIZ1" s="53"/>
      <c r="VJA1" s="53"/>
      <c r="VJB1" s="53"/>
      <c r="VJC1" s="53"/>
      <c r="VJD1" s="53"/>
      <c r="VJE1" s="53"/>
      <c r="VJF1" s="53"/>
      <c r="VJG1" s="53"/>
      <c r="VJH1" s="53"/>
      <c r="VJI1" s="53"/>
      <c r="VJJ1" s="53"/>
      <c r="VJK1" s="53"/>
      <c r="VJL1" s="53"/>
      <c r="VJM1" s="53"/>
      <c r="VJN1" s="53"/>
      <c r="VJO1" s="53"/>
      <c r="VJP1" s="53"/>
      <c r="VJQ1" s="53"/>
      <c r="VJR1" s="53"/>
      <c r="VJS1" s="53"/>
      <c r="VJT1" s="53"/>
      <c r="VJU1" s="53"/>
      <c r="VJV1" s="53"/>
      <c r="VJW1" s="53"/>
      <c r="VJX1" s="53"/>
      <c r="VJY1" s="53"/>
      <c r="VJZ1" s="53"/>
      <c r="VKA1" s="53"/>
      <c r="VKB1" s="53"/>
      <c r="VKC1" s="53"/>
      <c r="VKD1" s="53"/>
      <c r="VKE1" s="53"/>
      <c r="VKF1" s="53"/>
      <c r="VKG1" s="53"/>
      <c r="VKH1" s="53"/>
      <c r="VKI1" s="53"/>
      <c r="VKJ1" s="53"/>
      <c r="VKK1" s="53"/>
      <c r="VKL1" s="53"/>
      <c r="VKM1" s="53"/>
      <c r="VKN1" s="53"/>
      <c r="VKO1" s="53"/>
      <c r="VKP1" s="53"/>
      <c r="VKQ1" s="53"/>
      <c r="VKR1" s="53"/>
      <c r="VKS1" s="53"/>
      <c r="VKT1" s="53"/>
      <c r="VKU1" s="53"/>
      <c r="VKV1" s="53"/>
      <c r="VKW1" s="53"/>
      <c r="VKX1" s="53"/>
      <c r="VKY1" s="53"/>
      <c r="VKZ1" s="53"/>
      <c r="VLA1" s="53"/>
      <c r="VLB1" s="53"/>
      <c r="VLC1" s="53"/>
      <c r="VLD1" s="53"/>
      <c r="VLE1" s="53"/>
      <c r="VLF1" s="53"/>
      <c r="VLG1" s="53"/>
      <c r="VLH1" s="53"/>
      <c r="VLI1" s="53"/>
      <c r="VLJ1" s="53"/>
      <c r="VLK1" s="53"/>
      <c r="VLL1" s="53"/>
      <c r="VLM1" s="53"/>
      <c r="VLN1" s="53"/>
      <c r="VLO1" s="53"/>
      <c r="VLP1" s="53"/>
      <c r="VLQ1" s="53"/>
      <c r="VLR1" s="53"/>
      <c r="VLS1" s="53"/>
      <c r="VLT1" s="53"/>
      <c r="VLU1" s="53"/>
      <c r="VLV1" s="53"/>
      <c r="VLW1" s="53"/>
      <c r="VLX1" s="53"/>
      <c r="VLY1" s="53"/>
      <c r="VLZ1" s="53"/>
      <c r="VMA1" s="53"/>
      <c r="VMB1" s="53"/>
      <c r="VMC1" s="53"/>
      <c r="VMD1" s="53"/>
      <c r="VME1" s="53"/>
      <c r="VMF1" s="53"/>
      <c r="VMG1" s="53"/>
      <c r="VMH1" s="53"/>
      <c r="VMI1" s="53"/>
      <c r="VMJ1" s="53"/>
      <c r="VMK1" s="53"/>
      <c r="VML1" s="53"/>
      <c r="VMM1" s="53"/>
      <c r="VMN1" s="53"/>
      <c r="VMO1" s="53"/>
      <c r="VMP1" s="53"/>
      <c r="VMQ1" s="53"/>
      <c r="VMR1" s="53"/>
      <c r="VMS1" s="53"/>
      <c r="VMT1" s="53"/>
      <c r="VMU1" s="53"/>
      <c r="VMV1" s="53"/>
      <c r="VMW1" s="53"/>
      <c r="VMX1" s="53"/>
      <c r="VMY1" s="53"/>
      <c r="VMZ1" s="53"/>
      <c r="VNA1" s="53"/>
      <c r="VNB1" s="53"/>
      <c r="VNC1" s="53"/>
      <c r="VND1" s="53"/>
      <c r="VNE1" s="53"/>
      <c r="VNF1" s="53"/>
      <c r="VNG1" s="53"/>
      <c r="VNH1" s="53"/>
      <c r="VNI1" s="53"/>
      <c r="VNJ1" s="53"/>
      <c r="VNK1" s="53"/>
      <c r="VNL1" s="53"/>
      <c r="VNM1" s="53"/>
      <c r="VNN1" s="53"/>
      <c r="VNO1" s="53"/>
      <c r="VNP1" s="53"/>
      <c r="VNQ1" s="53"/>
      <c r="VNR1" s="53"/>
      <c r="VNS1" s="53"/>
      <c r="VNT1" s="53"/>
      <c r="VNU1" s="53"/>
      <c r="VNV1" s="53"/>
      <c r="VNW1" s="53"/>
      <c r="VNX1" s="53"/>
      <c r="VNY1" s="53"/>
      <c r="VNZ1" s="53"/>
      <c r="VOA1" s="53"/>
      <c r="VOB1" s="53"/>
      <c r="VOC1" s="53"/>
      <c r="VOD1" s="53"/>
      <c r="VOE1" s="53"/>
      <c r="VOF1" s="53"/>
      <c r="VOG1" s="53"/>
      <c r="VOH1" s="53"/>
      <c r="VOI1" s="53"/>
      <c r="VOJ1" s="53"/>
      <c r="VOK1" s="53"/>
      <c r="VOL1" s="53"/>
      <c r="VOM1" s="53"/>
      <c r="VON1" s="53"/>
      <c r="VOO1" s="53"/>
      <c r="VOP1" s="53"/>
      <c r="VOQ1" s="53"/>
      <c r="VOR1" s="53"/>
      <c r="VOS1" s="53"/>
      <c r="VOT1" s="53"/>
      <c r="VOU1" s="53"/>
      <c r="VOV1" s="53"/>
      <c r="VOW1" s="53"/>
      <c r="VOX1" s="53"/>
      <c r="VOY1" s="53"/>
      <c r="VOZ1" s="53"/>
      <c r="VPA1" s="53"/>
      <c r="VPB1" s="53"/>
      <c r="VPC1" s="53"/>
      <c r="VPD1" s="53"/>
      <c r="VPE1" s="53"/>
      <c r="VPF1" s="53"/>
      <c r="VPG1" s="53"/>
      <c r="VPH1" s="53"/>
      <c r="VPI1" s="53"/>
      <c r="VPJ1" s="53"/>
      <c r="VPK1" s="53"/>
      <c r="VPL1" s="53"/>
      <c r="VPM1" s="53"/>
      <c r="VPN1" s="53"/>
      <c r="VPO1" s="53"/>
      <c r="VPP1" s="53"/>
      <c r="VPQ1" s="53"/>
      <c r="VPR1" s="53"/>
      <c r="VPS1" s="53"/>
      <c r="VPT1" s="53"/>
      <c r="VPU1" s="53"/>
      <c r="VPV1" s="53"/>
      <c r="VPW1" s="53"/>
      <c r="VPX1" s="53"/>
      <c r="VPY1" s="53"/>
      <c r="VPZ1" s="53"/>
      <c r="VQA1" s="53"/>
      <c r="VQB1" s="53"/>
      <c r="VQC1" s="53"/>
      <c r="VQD1" s="53"/>
      <c r="VQE1" s="53"/>
      <c r="VQF1" s="53"/>
      <c r="VQG1" s="53"/>
      <c r="VQH1" s="53"/>
      <c r="VQI1" s="53"/>
      <c r="VQJ1" s="53"/>
      <c r="VQK1" s="53"/>
      <c r="VQL1" s="53"/>
      <c r="VQM1" s="53"/>
      <c r="VQN1" s="53"/>
      <c r="VQO1" s="53"/>
      <c r="VQP1" s="53"/>
      <c r="VQQ1" s="53"/>
      <c r="VQR1" s="53"/>
      <c r="VQS1" s="53"/>
      <c r="VQT1" s="53"/>
      <c r="VQU1" s="53"/>
      <c r="VQV1" s="53"/>
      <c r="VQW1" s="53"/>
      <c r="VQX1" s="53"/>
      <c r="VQY1" s="53"/>
      <c r="VQZ1" s="53"/>
      <c r="VRA1" s="53"/>
      <c r="VRB1" s="53"/>
      <c r="VRC1" s="53"/>
      <c r="VRD1" s="53"/>
      <c r="VRE1" s="53"/>
      <c r="VRF1" s="53"/>
      <c r="VRG1" s="53"/>
      <c r="VRH1" s="53"/>
      <c r="VRI1" s="53"/>
      <c r="VRJ1" s="53"/>
      <c r="VRK1" s="53"/>
      <c r="VRL1" s="53"/>
      <c r="VRM1" s="53"/>
      <c r="VRN1" s="53"/>
      <c r="VRO1" s="53"/>
      <c r="VRP1" s="53"/>
      <c r="VRQ1" s="53"/>
      <c r="VRR1" s="53"/>
      <c r="VRS1" s="53"/>
      <c r="VRT1" s="53"/>
      <c r="VRU1" s="53"/>
      <c r="VRV1" s="53"/>
      <c r="VRW1" s="53"/>
      <c r="VRX1" s="53"/>
      <c r="VRY1" s="53"/>
      <c r="VRZ1" s="53"/>
      <c r="VSA1" s="53"/>
      <c r="VSB1" s="53"/>
      <c r="VSC1" s="53"/>
      <c r="VSD1" s="53"/>
      <c r="VSE1" s="53"/>
      <c r="VSF1" s="53"/>
      <c r="VSG1" s="53"/>
      <c r="VSH1" s="53"/>
      <c r="VSI1" s="53"/>
      <c r="VSJ1" s="53"/>
      <c r="VSK1" s="53"/>
      <c r="VSL1" s="53"/>
      <c r="VSM1" s="53"/>
      <c r="VSN1" s="53"/>
      <c r="VSO1" s="53"/>
      <c r="VSP1" s="53"/>
      <c r="VSQ1" s="53"/>
      <c r="VSR1" s="53"/>
      <c r="VSS1" s="53"/>
      <c r="VST1" s="53"/>
      <c r="VSU1" s="53"/>
      <c r="VSV1" s="53"/>
      <c r="VSW1" s="53"/>
      <c r="VSX1" s="53"/>
      <c r="VSY1" s="53"/>
      <c r="VSZ1" s="53"/>
      <c r="VTA1" s="53"/>
      <c r="VTB1" s="53"/>
      <c r="VTC1" s="53"/>
      <c r="VTD1" s="53"/>
      <c r="VTE1" s="53"/>
      <c r="VTF1" s="53"/>
      <c r="VTG1" s="53"/>
      <c r="VTH1" s="53"/>
      <c r="VTI1" s="53"/>
      <c r="VTJ1" s="53"/>
      <c r="VTK1" s="53"/>
      <c r="VTL1" s="53"/>
      <c r="VTM1" s="53"/>
      <c r="VTN1" s="53"/>
      <c r="VTO1" s="53"/>
      <c r="VTP1" s="53"/>
      <c r="VTQ1" s="53"/>
      <c r="VTR1" s="53"/>
      <c r="VTS1" s="53"/>
      <c r="VTT1" s="53"/>
      <c r="VTU1" s="53"/>
      <c r="VTV1" s="53"/>
      <c r="VTW1" s="53"/>
      <c r="VTX1" s="53"/>
      <c r="VTY1" s="53"/>
      <c r="VTZ1" s="53"/>
      <c r="VUA1" s="53"/>
      <c r="VUB1" s="53"/>
      <c r="VUC1" s="53"/>
      <c r="VUD1" s="53"/>
      <c r="VUE1" s="53"/>
      <c r="VUF1" s="53"/>
      <c r="VUG1" s="53"/>
      <c r="VUH1" s="53"/>
      <c r="VUI1" s="53"/>
      <c r="VUJ1" s="53"/>
      <c r="VUK1" s="53"/>
      <c r="VUL1" s="53"/>
      <c r="VUM1" s="53"/>
      <c r="VUN1" s="53"/>
      <c r="VUO1" s="53"/>
      <c r="VUP1" s="53"/>
      <c r="VUQ1" s="53"/>
      <c r="VUR1" s="53"/>
      <c r="VUS1" s="53"/>
      <c r="VUT1" s="53"/>
      <c r="VUU1" s="53"/>
      <c r="VUV1" s="53"/>
      <c r="VUW1" s="53"/>
      <c r="VUX1" s="53"/>
      <c r="VUY1" s="53"/>
      <c r="VUZ1" s="53"/>
      <c r="VVA1" s="53"/>
      <c r="VVB1" s="53"/>
      <c r="VVC1" s="53"/>
      <c r="VVD1" s="53"/>
      <c r="VVE1" s="53"/>
      <c r="VVF1" s="53"/>
      <c r="VVG1" s="53"/>
      <c r="VVH1" s="53"/>
      <c r="VVI1" s="53"/>
      <c r="VVJ1" s="53"/>
      <c r="VVK1" s="53"/>
      <c r="VVL1" s="53"/>
      <c r="VVM1" s="53"/>
      <c r="VVN1" s="53"/>
      <c r="VVO1" s="53"/>
      <c r="VVP1" s="53"/>
      <c r="VVQ1" s="53"/>
      <c r="VVR1" s="53"/>
      <c r="VVS1" s="53"/>
      <c r="VVT1" s="53"/>
      <c r="VVU1" s="53"/>
      <c r="VVV1" s="53"/>
      <c r="VVW1" s="53"/>
      <c r="VVX1" s="53"/>
      <c r="VVY1" s="53"/>
      <c r="VVZ1" s="53"/>
      <c r="VWA1" s="53"/>
      <c r="VWB1" s="53"/>
      <c r="VWC1" s="53"/>
      <c r="VWD1" s="53"/>
      <c r="VWE1" s="53"/>
      <c r="VWF1" s="53"/>
      <c r="VWG1" s="53"/>
      <c r="VWH1" s="53"/>
      <c r="VWI1" s="53"/>
      <c r="VWJ1" s="53"/>
      <c r="VWK1" s="53"/>
      <c r="VWL1" s="53"/>
      <c r="VWM1" s="53"/>
      <c r="VWN1" s="53"/>
      <c r="VWO1" s="53"/>
      <c r="VWP1" s="53"/>
      <c r="VWQ1" s="53"/>
      <c r="VWR1" s="53"/>
      <c r="VWS1" s="53"/>
      <c r="VWT1" s="53"/>
      <c r="VWU1" s="53"/>
      <c r="VWV1" s="53"/>
      <c r="VWW1" s="53"/>
      <c r="VWX1" s="53"/>
      <c r="VWY1" s="53"/>
      <c r="VWZ1" s="53"/>
      <c r="VXA1" s="53"/>
      <c r="VXB1" s="53"/>
      <c r="VXC1" s="53"/>
      <c r="VXD1" s="53"/>
      <c r="VXE1" s="53"/>
      <c r="VXF1" s="53"/>
      <c r="VXG1" s="53"/>
      <c r="VXH1" s="53"/>
      <c r="VXI1" s="53"/>
      <c r="VXJ1" s="53"/>
      <c r="VXK1" s="53"/>
      <c r="VXL1" s="53"/>
      <c r="VXM1" s="53"/>
      <c r="VXN1" s="53"/>
      <c r="VXO1" s="53"/>
      <c r="VXP1" s="53"/>
      <c r="VXQ1" s="53"/>
      <c r="VXR1" s="53"/>
      <c r="VXS1" s="53"/>
      <c r="VXT1" s="53"/>
      <c r="VXU1" s="53"/>
      <c r="VXV1" s="53"/>
      <c r="VXW1" s="53"/>
      <c r="VXX1" s="53"/>
      <c r="VXY1" s="53"/>
      <c r="VXZ1" s="53"/>
      <c r="VYA1" s="53"/>
      <c r="VYB1" s="53"/>
      <c r="VYC1" s="53"/>
      <c r="VYD1" s="53"/>
      <c r="VYE1" s="53"/>
      <c r="VYF1" s="53"/>
      <c r="VYG1" s="53"/>
      <c r="VYH1" s="53"/>
      <c r="VYI1" s="53"/>
      <c r="VYJ1" s="53"/>
      <c r="VYK1" s="53"/>
      <c r="VYL1" s="53"/>
      <c r="VYM1" s="53"/>
      <c r="VYN1" s="53"/>
      <c r="VYO1" s="53"/>
      <c r="VYP1" s="53"/>
      <c r="VYQ1" s="53"/>
      <c r="VYR1" s="53"/>
      <c r="VYS1" s="53"/>
      <c r="VYT1" s="53"/>
      <c r="VYU1" s="53"/>
      <c r="VYV1" s="53"/>
      <c r="VYW1" s="53"/>
      <c r="VYX1" s="53"/>
      <c r="VYY1" s="53"/>
      <c r="VYZ1" s="53"/>
      <c r="VZA1" s="53"/>
      <c r="VZB1" s="53"/>
      <c r="VZC1" s="53"/>
      <c r="VZD1" s="53"/>
      <c r="VZE1" s="53"/>
      <c r="VZF1" s="53"/>
      <c r="VZG1" s="53"/>
      <c r="VZH1" s="53"/>
      <c r="VZI1" s="53"/>
      <c r="VZJ1" s="53"/>
      <c r="VZK1" s="53"/>
      <c r="VZL1" s="53"/>
      <c r="VZM1" s="53"/>
      <c r="VZN1" s="53"/>
      <c r="VZO1" s="53"/>
      <c r="VZP1" s="53"/>
      <c r="VZQ1" s="53"/>
      <c r="VZR1" s="53"/>
      <c r="VZS1" s="53"/>
      <c r="VZT1" s="53"/>
      <c r="VZU1" s="53"/>
      <c r="VZV1" s="53"/>
      <c r="VZW1" s="53"/>
      <c r="VZX1" s="53"/>
      <c r="VZY1" s="53"/>
      <c r="VZZ1" s="53"/>
      <c r="WAA1" s="53"/>
      <c r="WAB1" s="53"/>
      <c r="WAC1" s="53"/>
      <c r="WAD1" s="53"/>
      <c r="WAE1" s="53"/>
      <c r="WAF1" s="53"/>
      <c r="WAG1" s="53"/>
      <c r="WAH1" s="53"/>
      <c r="WAI1" s="53"/>
      <c r="WAJ1" s="53"/>
      <c r="WAK1" s="53"/>
      <c r="WAL1" s="53"/>
      <c r="WAM1" s="53"/>
      <c r="WAN1" s="53"/>
      <c r="WAO1" s="53"/>
      <c r="WAP1" s="53"/>
      <c r="WAQ1" s="53"/>
      <c r="WAR1" s="53"/>
      <c r="WAS1" s="53"/>
      <c r="WAT1" s="53"/>
      <c r="WAU1" s="53"/>
      <c r="WAV1" s="53"/>
      <c r="WAW1" s="53"/>
      <c r="WAX1" s="53"/>
      <c r="WAY1" s="53"/>
      <c r="WAZ1" s="53"/>
      <c r="WBA1" s="53"/>
      <c r="WBB1" s="53"/>
      <c r="WBC1" s="53"/>
      <c r="WBD1" s="53"/>
      <c r="WBE1" s="53"/>
      <c r="WBF1" s="53"/>
      <c r="WBG1" s="53"/>
      <c r="WBH1" s="53"/>
      <c r="WBI1" s="53"/>
      <c r="WBJ1" s="53"/>
      <c r="WBK1" s="53"/>
      <c r="WBL1" s="53"/>
      <c r="WBM1" s="53"/>
      <c r="WBN1" s="53"/>
      <c r="WBO1" s="53"/>
      <c r="WBP1" s="53"/>
      <c r="WBQ1" s="53"/>
      <c r="WBR1" s="53"/>
      <c r="WBS1" s="53"/>
      <c r="WBT1" s="53"/>
      <c r="WBU1" s="53"/>
      <c r="WBV1" s="53"/>
      <c r="WBW1" s="53"/>
      <c r="WBX1" s="53"/>
      <c r="WBY1" s="53"/>
      <c r="WBZ1" s="53"/>
      <c r="WCA1" s="53"/>
      <c r="WCB1" s="53"/>
      <c r="WCC1" s="53"/>
      <c r="WCD1" s="53"/>
      <c r="WCE1" s="53"/>
      <c r="WCF1" s="53"/>
      <c r="WCG1" s="53"/>
      <c r="WCH1" s="53"/>
      <c r="WCI1" s="53"/>
      <c r="WCJ1" s="53"/>
      <c r="WCK1" s="53"/>
      <c r="WCL1" s="53"/>
      <c r="WCM1" s="53"/>
      <c r="WCN1" s="53"/>
      <c r="WCO1" s="53"/>
      <c r="WCP1" s="53"/>
      <c r="WCQ1" s="53"/>
      <c r="WCR1" s="53"/>
      <c r="WCS1" s="53"/>
      <c r="WCT1" s="53"/>
      <c r="WCU1" s="53"/>
      <c r="WCV1" s="53"/>
      <c r="WCW1" s="53"/>
      <c r="WCX1" s="53"/>
      <c r="WCY1" s="53"/>
      <c r="WCZ1" s="53"/>
      <c r="WDA1" s="53"/>
      <c r="WDB1" s="53"/>
      <c r="WDC1" s="53"/>
      <c r="WDD1" s="53"/>
      <c r="WDE1" s="53"/>
      <c r="WDF1" s="53"/>
      <c r="WDG1" s="53"/>
      <c r="WDH1" s="53"/>
      <c r="WDI1" s="53"/>
      <c r="WDJ1" s="53"/>
      <c r="WDK1" s="53"/>
      <c r="WDL1" s="53"/>
      <c r="WDM1" s="53"/>
      <c r="WDN1" s="53"/>
      <c r="WDO1" s="53"/>
      <c r="WDP1" s="53"/>
      <c r="WDQ1" s="53"/>
      <c r="WDR1" s="53"/>
      <c r="WDS1" s="53"/>
      <c r="WDT1" s="53"/>
      <c r="WDU1" s="53"/>
      <c r="WDV1" s="53"/>
      <c r="WDW1" s="53"/>
      <c r="WDX1" s="53"/>
      <c r="WDY1" s="53"/>
      <c r="WDZ1" s="53"/>
      <c r="WEA1" s="53"/>
      <c r="WEB1" s="53"/>
      <c r="WEC1" s="53"/>
      <c r="WED1" s="53"/>
      <c r="WEE1" s="53"/>
      <c r="WEF1" s="53"/>
      <c r="WEG1" s="53"/>
      <c r="WEH1" s="53"/>
      <c r="WEI1" s="53"/>
      <c r="WEJ1" s="53"/>
      <c r="WEK1" s="53"/>
      <c r="WEL1" s="53"/>
      <c r="WEM1" s="53"/>
      <c r="WEN1" s="53"/>
      <c r="WEO1" s="53"/>
      <c r="WEP1" s="53"/>
      <c r="WEQ1" s="53"/>
      <c r="WER1" s="53"/>
      <c r="WES1" s="53"/>
      <c r="WET1" s="53"/>
      <c r="WEU1" s="53"/>
      <c r="WEV1" s="53"/>
      <c r="WEW1" s="53"/>
      <c r="WEX1" s="53"/>
      <c r="WEY1" s="53"/>
      <c r="WEZ1" s="53"/>
      <c r="WFA1" s="53"/>
      <c r="WFB1" s="53"/>
      <c r="WFC1" s="53"/>
      <c r="WFD1" s="53"/>
      <c r="WFE1" s="53"/>
      <c r="WFF1" s="53"/>
      <c r="WFG1" s="53"/>
      <c r="WFH1" s="53"/>
      <c r="WFI1" s="53"/>
      <c r="WFJ1" s="53"/>
      <c r="WFK1" s="53"/>
      <c r="WFL1" s="53"/>
      <c r="WFM1" s="53"/>
      <c r="WFN1" s="53"/>
      <c r="WFO1" s="53"/>
      <c r="WFP1" s="53"/>
      <c r="WFQ1" s="53"/>
      <c r="WFR1" s="53"/>
      <c r="WFS1" s="53"/>
      <c r="WFT1" s="53"/>
      <c r="WFU1" s="53"/>
      <c r="WFV1" s="53"/>
      <c r="WFW1" s="53"/>
      <c r="WFX1" s="53"/>
      <c r="WFY1" s="53"/>
      <c r="WFZ1" s="53"/>
      <c r="WGA1" s="53"/>
      <c r="WGB1" s="53"/>
      <c r="WGC1" s="53"/>
      <c r="WGD1" s="53"/>
      <c r="WGE1" s="53"/>
      <c r="WGF1" s="53"/>
      <c r="WGG1" s="53"/>
      <c r="WGH1" s="53"/>
      <c r="WGI1" s="53"/>
      <c r="WGJ1" s="53"/>
      <c r="WGK1" s="53"/>
      <c r="WGL1" s="53"/>
      <c r="WGM1" s="53"/>
      <c r="WGN1" s="53"/>
      <c r="WGO1" s="53"/>
      <c r="WGP1" s="53"/>
      <c r="WGQ1" s="53"/>
      <c r="WGR1" s="53"/>
      <c r="WGS1" s="53"/>
      <c r="WGT1" s="53"/>
      <c r="WGU1" s="53"/>
      <c r="WGV1" s="53"/>
      <c r="WGW1" s="53"/>
      <c r="WGX1" s="53"/>
      <c r="WGY1" s="53"/>
      <c r="WGZ1" s="53"/>
      <c r="WHA1" s="53"/>
      <c r="WHB1" s="53"/>
      <c r="WHC1" s="53"/>
      <c r="WHD1" s="53"/>
      <c r="WHE1" s="53"/>
      <c r="WHF1" s="53"/>
      <c r="WHG1" s="53"/>
      <c r="WHH1" s="53"/>
      <c r="WHI1" s="53"/>
      <c r="WHJ1" s="53"/>
      <c r="WHK1" s="53"/>
      <c r="WHL1" s="53"/>
      <c r="WHM1" s="53"/>
      <c r="WHN1" s="53"/>
      <c r="WHO1" s="53"/>
      <c r="WHP1" s="53"/>
      <c r="WHQ1" s="53"/>
      <c r="WHR1" s="53"/>
      <c r="WHS1" s="53"/>
      <c r="WHT1" s="53"/>
      <c r="WHU1" s="53"/>
      <c r="WHV1" s="53"/>
      <c r="WHW1" s="53"/>
      <c r="WHX1" s="53"/>
      <c r="WHY1" s="53"/>
      <c r="WHZ1" s="53"/>
      <c r="WIA1" s="53"/>
      <c r="WIB1" s="53"/>
      <c r="WIC1" s="53"/>
      <c r="WID1" s="53"/>
      <c r="WIE1" s="53"/>
      <c r="WIF1" s="53"/>
      <c r="WIG1" s="53"/>
      <c r="WIH1" s="53"/>
      <c r="WII1" s="53"/>
      <c r="WIJ1" s="53"/>
      <c r="WIK1" s="53"/>
      <c r="WIL1" s="53"/>
      <c r="WIM1" s="53"/>
      <c r="WIN1" s="53"/>
      <c r="WIO1" s="53"/>
      <c r="WIP1" s="53"/>
      <c r="WIQ1" s="53"/>
      <c r="WIR1" s="53"/>
      <c r="WIS1" s="53"/>
      <c r="WIT1" s="53"/>
      <c r="WIU1" s="53"/>
      <c r="WIV1" s="53"/>
      <c r="WIW1" s="53"/>
      <c r="WIX1" s="53"/>
      <c r="WIY1" s="53"/>
      <c r="WIZ1" s="53"/>
      <c r="WJA1" s="53"/>
      <c r="WJB1" s="53"/>
      <c r="WJC1" s="53"/>
      <c r="WJD1" s="53"/>
      <c r="WJE1" s="53"/>
      <c r="WJF1" s="53"/>
      <c r="WJG1" s="53"/>
      <c r="WJH1" s="53"/>
      <c r="WJI1" s="53"/>
      <c r="WJJ1" s="53"/>
      <c r="WJK1" s="53"/>
      <c r="WJL1" s="53"/>
      <c r="WJM1" s="53"/>
      <c r="WJN1" s="53"/>
      <c r="WJO1" s="53"/>
      <c r="WJP1" s="53"/>
      <c r="WJQ1" s="53"/>
      <c r="WJR1" s="53"/>
      <c r="WJS1" s="53"/>
      <c r="WJT1" s="53"/>
      <c r="WJU1" s="53"/>
      <c r="WJV1" s="53"/>
      <c r="WJW1" s="53"/>
      <c r="WJX1" s="53"/>
      <c r="WJY1" s="53"/>
      <c r="WJZ1" s="53"/>
      <c r="WKA1" s="53"/>
      <c r="WKB1" s="53"/>
      <c r="WKC1" s="53"/>
      <c r="WKD1" s="53"/>
      <c r="WKE1" s="53"/>
      <c r="WKF1" s="53"/>
      <c r="WKG1" s="53"/>
      <c r="WKH1" s="53"/>
      <c r="WKI1" s="53"/>
      <c r="WKJ1" s="53"/>
      <c r="WKK1" s="53"/>
      <c r="WKL1" s="53"/>
      <c r="WKM1" s="53"/>
      <c r="WKN1" s="53"/>
      <c r="WKO1" s="53"/>
      <c r="WKP1" s="53"/>
      <c r="WKQ1" s="53"/>
      <c r="WKR1" s="53"/>
      <c r="WKS1" s="53"/>
      <c r="WKT1" s="53"/>
      <c r="WKU1" s="53"/>
      <c r="WKV1" s="53"/>
      <c r="WKW1" s="53"/>
      <c r="WKX1" s="53"/>
      <c r="WKY1" s="53"/>
      <c r="WKZ1" s="53"/>
      <c r="WLA1" s="53"/>
      <c r="WLB1" s="53"/>
      <c r="WLC1" s="53"/>
      <c r="WLD1" s="53"/>
      <c r="WLE1" s="53"/>
      <c r="WLF1" s="53"/>
      <c r="WLG1" s="53"/>
      <c r="WLH1" s="53"/>
      <c r="WLI1" s="53"/>
      <c r="WLJ1" s="53"/>
      <c r="WLK1" s="53"/>
      <c r="WLL1" s="53"/>
      <c r="WLM1" s="53"/>
      <c r="WLN1" s="53"/>
      <c r="WLO1" s="53"/>
      <c r="WLP1" s="53"/>
      <c r="WLQ1" s="53"/>
      <c r="WLR1" s="53"/>
      <c r="WLS1" s="53"/>
      <c r="WLT1" s="53"/>
      <c r="WLU1" s="53"/>
      <c r="WLV1" s="53"/>
      <c r="WLW1" s="53"/>
      <c r="WLX1" s="53"/>
      <c r="WLY1" s="53"/>
      <c r="WLZ1" s="53"/>
      <c r="WMA1" s="53"/>
      <c r="WMB1" s="53"/>
      <c r="WMC1" s="53"/>
      <c r="WMD1" s="53"/>
      <c r="WME1" s="53"/>
      <c r="WMF1" s="53"/>
      <c r="WMG1" s="53"/>
      <c r="WMH1" s="53"/>
      <c r="WMI1" s="53"/>
      <c r="WMJ1" s="53"/>
      <c r="WMK1" s="53"/>
      <c r="WML1" s="53"/>
      <c r="WMM1" s="53"/>
      <c r="WMN1" s="53"/>
      <c r="WMO1" s="53"/>
      <c r="WMP1" s="53"/>
      <c r="WMQ1" s="53"/>
      <c r="WMR1" s="53"/>
      <c r="WMS1" s="53"/>
      <c r="WMT1" s="53"/>
      <c r="WMU1" s="53"/>
      <c r="WMV1" s="53"/>
      <c r="WMW1" s="53"/>
      <c r="WMX1" s="53"/>
      <c r="WMY1" s="53"/>
      <c r="WMZ1" s="53"/>
      <c r="WNA1" s="53"/>
      <c r="WNB1" s="53"/>
      <c r="WNC1" s="53"/>
      <c r="WND1" s="53"/>
      <c r="WNE1" s="53"/>
      <c r="WNF1" s="53"/>
      <c r="WNG1" s="53"/>
      <c r="WNH1" s="53"/>
      <c r="WNI1" s="53"/>
      <c r="WNJ1" s="53"/>
      <c r="WNK1" s="53"/>
      <c r="WNL1" s="53"/>
      <c r="WNM1" s="53"/>
      <c r="WNN1" s="53"/>
      <c r="WNO1" s="53"/>
      <c r="WNP1" s="53"/>
      <c r="WNQ1" s="53"/>
      <c r="WNR1" s="53"/>
      <c r="WNS1" s="53"/>
      <c r="WNT1" s="53"/>
      <c r="WNU1" s="53"/>
      <c r="WNV1" s="53"/>
      <c r="WNW1" s="53"/>
      <c r="WNX1" s="53"/>
      <c r="WNY1" s="53"/>
      <c r="WNZ1" s="53"/>
      <c r="WOA1" s="53"/>
      <c r="WOB1" s="53"/>
      <c r="WOC1" s="53"/>
      <c r="WOD1" s="53"/>
      <c r="WOE1" s="53"/>
      <c r="WOF1" s="53"/>
      <c r="WOG1" s="53"/>
      <c r="WOH1" s="53"/>
      <c r="WOI1" s="53"/>
      <c r="WOJ1" s="53"/>
      <c r="WOK1" s="53"/>
      <c r="WOL1" s="53"/>
      <c r="WOM1" s="53"/>
      <c r="WON1" s="53"/>
      <c r="WOO1" s="53"/>
      <c r="WOP1" s="53"/>
      <c r="WOQ1" s="53"/>
      <c r="WOR1" s="53"/>
      <c r="WOS1" s="53"/>
      <c r="WOT1" s="53"/>
      <c r="WOU1" s="53"/>
      <c r="WOV1" s="53"/>
      <c r="WOW1" s="53"/>
      <c r="WOX1" s="53"/>
      <c r="WOY1" s="53"/>
      <c r="WOZ1" s="53"/>
      <c r="WPA1" s="53"/>
      <c r="WPB1" s="53"/>
      <c r="WPC1" s="53"/>
      <c r="WPD1" s="53"/>
      <c r="WPE1" s="53"/>
      <c r="WPF1" s="53"/>
      <c r="WPG1" s="53"/>
      <c r="WPH1" s="53"/>
      <c r="WPI1" s="53"/>
      <c r="WPJ1" s="53"/>
      <c r="WPK1" s="53"/>
      <c r="WPL1" s="53"/>
      <c r="WPM1" s="53"/>
      <c r="WPN1" s="53"/>
      <c r="WPO1" s="53"/>
      <c r="WPP1" s="53"/>
      <c r="WPQ1" s="53"/>
      <c r="WPR1" s="53"/>
      <c r="WPS1" s="53"/>
      <c r="WPT1" s="53"/>
      <c r="WPU1" s="53"/>
      <c r="WPV1" s="53"/>
      <c r="WPW1" s="53"/>
      <c r="WPX1" s="53"/>
      <c r="WPY1" s="53"/>
      <c r="WPZ1" s="53"/>
      <c r="WQA1" s="53"/>
      <c r="WQB1" s="53"/>
      <c r="WQC1" s="53"/>
      <c r="WQD1" s="53"/>
      <c r="WQE1" s="53"/>
      <c r="WQF1" s="53"/>
      <c r="WQG1" s="53"/>
      <c r="WQH1" s="53"/>
      <c r="WQI1" s="53"/>
      <c r="WQJ1" s="53"/>
      <c r="WQK1" s="53"/>
      <c r="WQL1" s="53"/>
      <c r="WQM1" s="53"/>
      <c r="WQN1" s="53"/>
      <c r="WQO1" s="53"/>
      <c r="WQP1" s="53"/>
      <c r="WQQ1" s="53"/>
      <c r="WQR1" s="53"/>
      <c r="WQS1" s="53"/>
      <c r="WQT1" s="53"/>
      <c r="WQU1" s="53"/>
      <c r="WQV1" s="53"/>
      <c r="WQW1" s="53"/>
      <c r="WQX1" s="53"/>
      <c r="WQY1" s="53"/>
      <c r="WQZ1" s="53"/>
      <c r="WRA1" s="53"/>
      <c r="WRB1" s="53"/>
      <c r="WRC1" s="53"/>
      <c r="WRD1" s="53"/>
      <c r="WRE1" s="53"/>
      <c r="WRF1" s="53"/>
      <c r="WRG1" s="53"/>
      <c r="WRH1" s="53"/>
      <c r="WRI1" s="53"/>
      <c r="WRJ1" s="53"/>
      <c r="WRK1" s="53"/>
      <c r="WRL1" s="53"/>
      <c r="WRM1" s="53"/>
      <c r="WRN1" s="53"/>
      <c r="WRO1" s="53"/>
      <c r="WRP1" s="53"/>
      <c r="WRQ1" s="53"/>
      <c r="WRR1" s="53"/>
      <c r="WRS1" s="53"/>
      <c r="WRT1" s="53"/>
      <c r="WRU1" s="53"/>
      <c r="WRV1" s="53"/>
      <c r="WRW1" s="53"/>
      <c r="WRX1" s="53"/>
      <c r="WRY1" s="53"/>
      <c r="WRZ1" s="53"/>
      <c r="WSA1" s="53"/>
      <c r="WSB1" s="53"/>
      <c r="WSC1" s="53"/>
      <c r="WSD1" s="53"/>
      <c r="WSE1" s="53"/>
      <c r="WSF1" s="53"/>
      <c r="WSG1" s="53"/>
      <c r="WSH1" s="53"/>
      <c r="WSI1" s="53"/>
      <c r="WSJ1" s="53"/>
      <c r="WSK1" s="53"/>
      <c r="WSL1" s="53"/>
      <c r="WSM1" s="53"/>
      <c r="WSN1" s="53"/>
      <c r="WSO1" s="53"/>
      <c r="WSP1" s="53"/>
      <c r="WSQ1" s="53"/>
      <c r="WSR1" s="53"/>
      <c r="WSS1" s="53"/>
      <c r="WST1" s="53"/>
      <c r="WSU1" s="53"/>
      <c r="WSV1" s="53"/>
      <c r="WSW1" s="53"/>
      <c r="WSX1" s="53"/>
      <c r="WSY1" s="53"/>
      <c r="WSZ1" s="53"/>
      <c r="WTA1" s="53"/>
      <c r="WTB1" s="53"/>
      <c r="WTC1" s="53"/>
      <c r="WTD1" s="53"/>
      <c r="WTE1" s="53"/>
      <c r="WTF1" s="53"/>
      <c r="WTG1" s="53"/>
      <c r="WTH1" s="53"/>
      <c r="WTI1" s="53"/>
      <c r="WTJ1" s="53"/>
      <c r="WTK1" s="53"/>
      <c r="WTL1" s="53"/>
      <c r="WTM1" s="53"/>
      <c r="WTN1" s="53"/>
      <c r="WTO1" s="53"/>
      <c r="WTP1" s="53"/>
      <c r="WTQ1" s="53"/>
      <c r="WTR1" s="53"/>
      <c r="WTS1" s="53"/>
      <c r="WTT1" s="53"/>
      <c r="WTU1" s="53"/>
      <c r="WTV1" s="53"/>
      <c r="WTW1" s="53"/>
      <c r="WTX1" s="53"/>
      <c r="WTY1" s="53"/>
      <c r="WTZ1" s="53"/>
      <c r="WUA1" s="53"/>
      <c r="WUB1" s="53"/>
      <c r="WUC1" s="53"/>
      <c r="WUD1" s="53"/>
      <c r="WUE1" s="53"/>
      <c r="WUF1" s="53"/>
      <c r="WUG1" s="53"/>
      <c r="WUH1" s="53"/>
      <c r="WUI1" s="53"/>
      <c r="WUJ1" s="53"/>
      <c r="WUK1" s="53"/>
      <c r="WUL1" s="53"/>
      <c r="WUM1" s="53"/>
      <c r="WUN1" s="53"/>
      <c r="WUO1" s="53"/>
      <c r="WUP1" s="53"/>
      <c r="WUQ1" s="53"/>
      <c r="WUR1" s="53"/>
      <c r="WUS1" s="53"/>
      <c r="WUT1" s="53"/>
      <c r="WUU1" s="53"/>
      <c r="WUV1" s="53"/>
      <c r="WUW1" s="53"/>
      <c r="WUX1" s="53"/>
      <c r="WUY1" s="53"/>
      <c r="WUZ1" s="53"/>
      <c r="WVA1" s="53"/>
      <c r="WVB1" s="53"/>
      <c r="WVC1" s="53"/>
      <c r="WVD1" s="53"/>
      <c r="WVE1" s="53"/>
      <c r="WVF1" s="53"/>
      <c r="WVG1" s="53"/>
      <c r="WVH1" s="53"/>
      <c r="WVI1" s="53"/>
      <c r="WVJ1" s="53"/>
      <c r="WVK1" s="53"/>
      <c r="WVL1" s="53"/>
      <c r="WVM1" s="53"/>
      <c r="WVN1" s="53"/>
      <c r="WVO1" s="53"/>
      <c r="WVP1" s="53"/>
      <c r="WVQ1" s="53"/>
      <c r="WVR1" s="53"/>
      <c r="WVS1" s="53"/>
      <c r="WVT1" s="53"/>
      <c r="WVU1" s="53"/>
      <c r="WVV1" s="53"/>
      <c r="WVW1" s="53"/>
      <c r="WVX1" s="53"/>
      <c r="WVY1" s="53"/>
      <c r="WVZ1" s="53"/>
      <c r="WWA1" s="53"/>
      <c r="WWB1" s="53"/>
      <c r="WWC1" s="53"/>
      <c r="WWD1" s="53"/>
      <c r="WWE1" s="53"/>
      <c r="WWF1" s="53"/>
      <c r="WWG1" s="53"/>
      <c r="WWH1" s="53"/>
      <c r="WWI1" s="53"/>
      <c r="WWJ1" s="53"/>
      <c r="WWK1" s="53"/>
      <c r="WWL1" s="53"/>
      <c r="WWM1" s="53"/>
      <c r="WWN1" s="53"/>
      <c r="WWO1" s="53"/>
      <c r="WWP1" s="53"/>
      <c r="WWQ1" s="53"/>
      <c r="WWR1" s="53"/>
      <c r="WWS1" s="53"/>
      <c r="WWT1" s="53"/>
      <c r="WWU1" s="53"/>
      <c r="WWV1" s="53"/>
      <c r="WWW1" s="53"/>
      <c r="WWX1" s="53"/>
      <c r="WWY1" s="53"/>
      <c r="WWZ1" s="53"/>
      <c r="WXA1" s="53"/>
      <c r="WXB1" s="53"/>
      <c r="WXC1" s="53"/>
      <c r="WXD1" s="53"/>
      <c r="WXE1" s="53"/>
      <c r="WXF1" s="53"/>
      <c r="WXG1" s="53"/>
      <c r="WXH1" s="53"/>
      <c r="WXI1" s="53"/>
      <c r="WXJ1" s="53"/>
      <c r="WXK1" s="53"/>
      <c r="WXL1" s="53"/>
      <c r="WXM1" s="53"/>
      <c r="WXN1" s="53"/>
      <c r="WXO1" s="53"/>
      <c r="WXP1" s="53"/>
      <c r="WXQ1" s="53"/>
      <c r="WXR1" s="53"/>
      <c r="WXS1" s="53"/>
      <c r="WXT1" s="53"/>
      <c r="WXU1" s="53"/>
      <c r="WXV1" s="53"/>
      <c r="WXW1" s="53"/>
      <c r="WXX1" s="53"/>
      <c r="WXY1" s="53"/>
      <c r="WXZ1" s="53"/>
      <c r="WYA1" s="53"/>
      <c r="WYB1" s="53"/>
      <c r="WYC1" s="53"/>
      <c r="WYD1" s="53"/>
      <c r="WYE1" s="53"/>
      <c r="WYF1" s="53"/>
      <c r="WYG1" s="53"/>
      <c r="WYH1" s="53"/>
      <c r="WYI1" s="53"/>
      <c r="WYJ1" s="53"/>
      <c r="WYK1" s="53"/>
      <c r="WYL1" s="53"/>
      <c r="WYM1" s="53"/>
      <c r="WYN1" s="53"/>
      <c r="WYO1" s="53"/>
      <c r="WYP1" s="53"/>
      <c r="WYQ1" s="53"/>
      <c r="WYR1" s="53"/>
      <c r="WYS1" s="53"/>
      <c r="WYT1" s="53"/>
      <c r="WYU1" s="53"/>
      <c r="WYV1" s="53"/>
      <c r="WYW1" s="53"/>
      <c r="WYX1" s="53"/>
      <c r="WYY1" s="53"/>
      <c r="WYZ1" s="53"/>
      <c r="WZA1" s="53"/>
      <c r="WZB1" s="53"/>
      <c r="WZC1" s="53"/>
      <c r="WZD1" s="53"/>
      <c r="WZE1" s="53"/>
      <c r="WZF1" s="53"/>
      <c r="WZG1" s="53"/>
      <c r="WZH1" s="53"/>
      <c r="WZI1" s="53"/>
      <c r="WZJ1" s="53"/>
      <c r="WZK1" s="53"/>
      <c r="WZL1" s="53"/>
      <c r="WZM1" s="53"/>
      <c r="WZN1" s="53"/>
      <c r="WZO1" s="53"/>
      <c r="WZP1" s="53"/>
      <c r="WZQ1" s="53"/>
      <c r="WZR1" s="53"/>
      <c r="WZS1" s="53"/>
      <c r="WZT1" s="53"/>
      <c r="WZU1" s="53"/>
      <c r="WZV1" s="53"/>
      <c r="WZW1" s="53"/>
      <c r="WZX1" s="53"/>
      <c r="WZY1" s="53"/>
      <c r="WZZ1" s="53"/>
      <c r="XAA1" s="53"/>
      <c r="XAB1" s="53"/>
      <c r="XAC1" s="53"/>
      <c r="XAD1" s="53"/>
      <c r="XAE1" s="53"/>
      <c r="XAF1" s="53"/>
      <c r="XAG1" s="53"/>
      <c r="XAH1" s="53"/>
      <c r="XAI1" s="53"/>
      <c r="XAJ1" s="53"/>
      <c r="XAK1" s="53"/>
      <c r="XAL1" s="53"/>
      <c r="XAM1" s="53"/>
      <c r="XAN1" s="53"/>
      <c r="XAO1" s="53"/>
      <c r="XAP1" s="53"/>
      <c r="XAQ1" s="53"/>
      <c r="XAR1" s="53"/>
      <c r="XAS1" s="53"/>
      <c r="XAT1" s="53"/>
      <c r="XAU1" s="53"/>
      <c r="XAV1" s="53"/>
      <c r="XAW1" s="53"/>
      <c r="XAX1" s="53"/>
      <c r="XAY1" s="53"/>
      <c r="XAZ1" s="53"/>
      <c r="XBA1" s="53"/>
      <c r="XBB1" s="53"/>
      <c r="XBC1" s="53"/>
      <c r="XBD1" s="53"/>
      <c r="XBE1" s="53"/>
      <c r="XBF1" s="53"/>
      <c r="XBG1" s="53"/>
      <c r="XBH1" s="53"/>
      <c r="XBI1" s="53"/>
      <c r="XBJ1" s="53"/>
      <c r="XBK1" s="53"/>
      <c r="XBL1" s="53"/>
      <c r="XBM1" s="53"/>
      <c r="XBN1" s="53"/>
      <c r="XBO1" s="53"/>
      <c r="XBP1" s="53"/>
      <c r="XBQ1" s="53"/>
      <c r="XBR1" s="53"/>
      <c r="XBS1" s="53"/>
      <c r="XBT1" s="53"/>
      <c r="XBU1" s="53"/>
      <c r="XBV1" s="53"/>
      <c r="XBW1" s="53"/>
      <c r="XBX1" s="53"/>
      <c r="XBY1" s="53"/>
      <c r="XBZ1" s="53"/>
      <c r="XCA1" s="53"/>
      <c r="XCB1" s="53"/>
      <c r="XCC1" s="53"/>
      <c r="XCD1" s="53"/>
      <c r="XCE1" s="53"/>
      <c r="XCF1" s="53"/>
      <c r="XCG1" s="53"/>
      <c r="XCH1" s="53"/>
      <c r="XCI1" s="53"/>
      <c r="XCJ1" s="53"/>
      <c r="XCK1" s="53"/>
      <c r="XCL1" s="53"/>
      <c r="XCM1" s="53"/>
      <c r="XCN1" s="53"/>
      <c r="XCO1" s="53"/>
      <c r="XCP1" s="53"/>
      <c r="XCQ1" s="53"/>
      <c r="XCR1" s="53"/>
      <c r="XCS1" s="53"/>
      <c r="XCT1" s="53"/>
      <c r="XCU1" s="53"/>
      <c r="XCV1" s="53"/>
      <c r="XCW1" s="53"/>
      <c r="XCX1" s="53"/>
      <c r="XCY1" s="53"/>
      <c r="XCZ1" s="53"/>
      <c r="XDA1" s="53"/>
      <c r="XDB1" s="53"/>
      <c r="XDC1" s="53"/>
      <c r="XDD1" s="53"/>
      <c r="XDE1" s="53"/>
      <c r="XDF1" s="53"/>
      <c r="XDG1" s="53"/>
      <c r="XDH1" s="53"/>
      <c r="XDI1" s="53"/>
      <c r="XDJ1" s="53"/>
      <c r="XDK1" s="53"/>
      <c r="XDL1" s="53"/>
      <c r="XDM1" s="53"/>
      <c r="XDN1" s="53"/>
      <c r="XDO1" s="53"/>
      <c r="XDP1" s="53"/>
      <c r="XDQ1" s="53"/>
      <c r="XDR1" s="53"/>
      <c r="XDS1" s="53"/>
      <c r="XDT1" s="53"/>
      <c r="XDU1" s="53"/>
      <c r="XDV1" s="53"/>
      <c r="XDW1" s="53"/>
      <c r="XDX1" s="53"/>
      <c r="XDY1" s="53"/>
      <c r="XDZ1" s="53"/>
      <c r="XEA1" s="53"/>
      <c r="XEB1" s="53"/>
      <c r="XEC1" s="53"/>
      <c r="XED1" s="53"/>
      <c r="XEE1" s="53"/>
      <c r="XEF1" s="53"/>
      <c r="XEG1" s="53"/>
      <c r="XEH1" s="53"/>
      <c r="XEI1" s="53"/>
      <c r="XEJ1" s="53"/>
      <c r="XEK1" s="53"/>
      <c r="XEL1" s="53"/>
      <c r="XEM1" s="53"/>
      <c r="XEN1" s="53"/>
      <c r="XEO1" s="53"/>
      <c r="XEP1" s="53"/>
      <c r="XEQ1" s="53"/>
      <c r="XER1" s="53"/>
      <c r="XES1" s="53"/>
      <c r="XET1" s="53"/>
      <c r="XEU1" s="53"/>
      <c r="XEV1" s="53"/>
      <c r="XEW1" s="53"/>
      <c r="XEX1" s="53"/>
      <c r="XEY1" s="53"/>
      <c r="XEZ1" s="53"/>
      <c r="XFA1" s="53"/>
      <c r="XFB1" s="53"/>
      <c r="XFC1" s="53"/>
      <c r="XFD1" s="53"/>
    </row>
    <row r="2" spans="1:16384" s="273" customFormat="1" ht="15" x14ac:dyDescent="0.25">
      <c r="A2" s="270"/>
      <c r="B2" s="271"/>
      <c r="C2" s="270"/>
      <c r="D2" s="270"/>
      <c r="E2" s="270"/>
      <c r="F2" s="270"/>
      <c r="G2" s="270"/>
      <c r="H2" s="270"/>
      <c r="I2" s="270"/>
      <c r="J2" s="270"/>
      <c r="K2" s="270"/>
      <c r="L2" s="270"/>
      <c r="M2" s="272"/>
      <c r="N2" s="272"/>
      <c r="O2" s="272"/>
      <c r="P2" s="272"/>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272"/>
      <c r="AR2" s="272"/>
      <c r="AS2" s="272"/>
      <c r="AT2" s="272"/>
      <c r="AU2" s="272"/>
      <c r="AV2" s="272"/>
      <c r="AW2" s="272"/>
      <c r="AX2" s="272"/>
      <c r="AY2" s="272"/>
      <c r="AZ2" s="272"/>
      <c r="BA2" s="272"/>
      <c r="BB2" s="272"/>
      <c r="BC2" s="272"/>
      <c r="BD2" s="272"/>
      <c r="BE2" s="272"/>
      <c r="BF2" s="272"/>
      <c r="BG2" s="272"/>
      <c r="BH2" s="272"/>
      <c r="BI2" s="272"/>
      <c r="BJ2" s="272"/>
      <c r="BK2" s="272"/>
      <c r="BL2" s="272"/>
      <c r="BM2" s="272"/>
      <c r="BN2" s="272"/>
      <c r="BO2" s="272"/>
      <c r="BP2" s="272"/>
      <c r="BQ2" s="272"/>
      <c r="BR2" s="272"/>
      <c r="BS2" s="272"/>
      <c r="BT2" s="272"/>
      <c r="BU2" s="272"/>
      <c r="BV2" s="272"/>
      <c r="BW2" s="272"/>
      <c r="BX2" s="272"/>
      <c r="BY2" s="272"/>
      <c r="BZ2" s="272"/>
      <c r="CA2" s="272"/>
      <c r="CB2" s="272"/>
      <c r="CC2" s="272"/>
      <c r="CD2" s="272"/>
      <c r="CE2" s="272"/>
      <c r="CF2" s="272"/>
      <c r="CG2" s="272"/>
      <c r="CH2" s="272"/>
      <c r="CI2" s="272"/>
      <c r="CJ2" s="272"/>
      <c r="CK2" s="272"/>
      <c r="CL2" s="272"/>
      <c r="CM2" s="272"/>
      <c r="CN2" s="272"/>
      <c r="CO2" s="272"/>
      <c r="CP2" s="272"/>
      <c r="CQ2" s="272"/>
      <c r="CR2" s="272"/>
      <c r="CS2" s="272"/>
      <c r="CT2" s="272"/>
      <c r="CU2" s="272"/>
      <c r="CV2" s="272"/>
      <c r="CW2" s="272"/>
      <c r="CX2" s="272"/>
      <c r="CY2" s="272"/>
      <c r="CZ2" s="272"/>
      <c r="DA2" s="272"/>
      <c r="DB2" s="272"/>
      <c r="DC2" s="272"/>
      <c r="DD2" s="272"/>
      <c r="DE2" s="272"/>
      <c r="DF2" s="272"/>
      <c r="DG2" s="272"/>
      <c r="DH2" s="272"/>
      <c r="DI2" s="272"/>
      <c r="DJ2" s="272"/>
      <c r="DK2" s="272"/>
      <c r="DL2" s="272"/>
      <c r="DM2" s="272"/>
      <c r="DN2" s="272"/>
      <c r="DO2" s="272"/>
      <c r="DP2" s="272"/>
      <c r="DQ2" s="272"/>
      <c r="DR2" s="272"/>
      <c r="DS2" s="272"/>
      <c r="DT2" s="272"/>
      <c r="DU2" s="272"/>
      <c r="DV2" s="272"/>
      <c r="DW2" s="272"/>
      <c r="DX2" s="272"/>
      <c r="DY2" s="272"/>
      <c r="DZ2" s="272"/>
      <c r="EA2" s="272"/>
      <c r="EB2" s="272"/>
      <c r="EC2" s="272"/>
      <c r="ED2" s="272"/>
      <c r="EE2" s="272"/>
      <c r="EF2" s="272"/>
      <c r="EG2" s="272"/>
      <c r="EH2" s="272"/>
      <c r="EI2" s="272"/>
      <c r="EJ2" s="272"/>
      <c r="EK2" s="272"/>
      <c r="EL2" s="272"/>
      <c r="EM2" s="272"/>
      <c r="EN2" s="272"/>
      <c r="EO2" s="272"/>
      <c r="EP2" s="272"/>
      <c r="EQ2" s="272"/>
      <c r="ER2" s="272"/>
      <c r="ES2" s="272"/>
      <c r="ET2" s="272"/>
      <c r="EU2" s="272"/>
      <c r="EV2" s="272"/>
      <c r="EW2" s="272"/>
      <c r="EX2" s="272"/>
      <c r="EY2" s="272"/>
      <c r="EZ2" s="272"/>
      <c r="FA2" s="272"/>
      <c r="FB2" s="272"/>
      <c r="FC2" s="272"/>
      <c r="FD2" s="272"/>
      <c r="FE2" s="272"/>
      <c r="FF2" s="272"/>
      <c r="FG2" s="272"/>
      <c r="FH2" s="272"/>
      <c r="FI2" s="272"/>
      <c r="FJ2" s="272"/>
      <c r="FK2" s="272"/>
      <c r="FL2" s="272"/>
      <c r="FM2" s="272"/>
      <c r="FN2" s="272"/>
      <c r="FO2" s="272"/>
      <c r="FP2" s="272"/>
      <c r="FQ2" s="272"/>
      <c r="FR2" s="272"/>
      <c r="FS2" s="272"/>
      <c r="FT2" s="272"/>
      <c r="FU2" s="272"/>
      <c r="FV2" s="272"/>
      <c r="FW2" s="272"/>
      <c r="FX2" s="272"/>
      <c r="FY2" s="272"/>
      <c r="FZ2" s="272"/>
      <c r="GA2" s="272"/>
      <c r="GB2" s="272"/>
      <c r="GC2" s="272"/>
      <c r="GD2" s="272"/>
      <c r="GE2" s="272"/>
      <c r="GF2" s="272"/>
      <c r="GG2" s="272"/>
      <c r="GH2" s="272"/>
      <c r="GI2" s="272"/>
      <c r="GJ2" s="272"/>
      <c r="GK2" s="272"/>
      <c r="GL2" s="272"/>
      <c r="GM2" s="272"/>
      <c r="GN2" s="272"/>
      <c r="GO2" s="272"/>
      <c r="GP2" s="272"/>
      <c r="GQ2" s="272"/>
      <c r="GR2" s="272"/>
      <c r="GS2" s="272"/>
      <c r="GT2" s="272"/>
      <c r="GU2" s="272"/>
      <c r="GV2" s="272"/>
      <c r="GW2" s="272"/>
      <c r="GX2" s="272"/>
      <c r="GY2" s="272"/>
      <c r="GZ2" s="272"/>
      <c r="HA2" s="272"/>
      <c r="HB2" s="272"/>
      <c r="HC2" s="272"/>
      <c r="HD2" s="272"/>
      <c r="HE2" s="272"/>
      <c r="HF2" s="272"/>
      <c r="HG2" s="272"/>
      <c r="HH2" s="272"/>
      <c r="HI2" s="272"/>
      <c r="HJ2" s="272"/>
      <c r="HK2" s="272"/>
      <c r="HL2" s="272"/>
      <c r="HM2" s="272"/>
      <c r="HN2" s="272"/>
      <c r="HO2" s="272"/>
      <c r="HP2" s="272"/>
      <c r="HQ2" s="272"/>
      <c r="HR2" s="272"/>
      <c r="HS2" s="272"/>
      <c r="HT2" s="272"/>
      <c r="HU2" s="272"/>
      <c r="HV2" s="272"/>
      <c r="HW2" s="272"/>
      <c r="HX2" s="272"/>
      <c r="HY2" s="272"/>
      <c r="HZ2" s="272"/>
      <c r="IA2" s="272"/>
      <c r="IB2" s="272"/>
      <c r="IC2" s="272"/>
      <c r="ID2" s="272"/>
      <c r="IE2" s="272"/>
      <c r="IF2" s="272"/>
      <c r="IG2" s="272"/>
      <c r="IH2" s="272"/>
      <c r="II2" s="272"/>
      <c r="IJ2" s="272"/>
      <c r="IK2" s="272"/>
      <c r="IL2" s="272"/>
      <c r="IM2" s="272"/>
      <c r="IN2" s="272"/>
      <c r="IO2" s="272"/>
      <c r="IP2" s="272"/>
      <c r="IQ2" s="272"/>
      <c r="IR2" s="272"/>
      <c r="IS2" s="272"/>
      <c r="IT2" s="272"/>
      <c r="IU2" s="272"/>
      <c r="IV2" s="272"/>
      <c r="IW2" s="272"/>
      <c r="IX2" s="272"/>
      <c r="IY2" s="272"/>
      <c r="IZ2" s="272"/>
      <c r="JA2" s="272"/>
      <c r="JB2" s="272"/>
      <c r="JC2" s="272"/>
      <c r="JD2" s="272"/>
      <c r="JE2" s="272"/>
      <c r="JF2" s="272"/>
      <c r="JG2" s="272"/>
      <c r="JH2" s="272"/>
      <c r="JI2" s="272"/>
      <c r="JJ2" s="272"/>
      <c r="JK2" s="272"/>
      <c r="JL2" s="272"/>
      <c r="JM2" s="272"/>
      <c r="JN2" s="272"/>
      <c r="JO2" s="272"/>
      <c r="JP2" s="272"/>
      <c r="JQ2" s="272"/>
      <c r="JR2" s="272"/>
      <c r="JS2" s="272"/>
      <c r="JT2" s="272"/>
      <c r="JU2" s="272"/>
      <c r="JV2" s="272"/>
      <c r="JW2" s="272"/>
      <c r="JX2" s="272"/>
      <c r="JY2" s="272"/>
      <c r="JZ2" s="272"/>
      <c r="KA2" s="272"/>
      <c r="KB2" s="272"/>
      <c r="KC2" s="272"/>
      <c r="KD2" s="272"/>
      <c r="KE2" s="272"/>
      <c r="KF2" s="272"/>
      <c r="KG2" s="272"/>
      <c r="KH2" s="272"/>
      <c r="KI2" s="272"/>
      <c r="KJ2" s="272"/>
      <c r="KK2" s="272"/>
      <c r="KL2" s="272"/>
      <c r="KM2" s="272"/>
      <c r="KN2" s="272"/>
      <c r="KO2" s="272"/>
      <c r="KP2" s="272"/>
      <c r="KQ2" s="272"/>
      <c r="KR2" s="272"/>
      <c r="KS2" s="272"/>
      <c r="KT2" s="272"/>
      <c r="KU2" s="272"/>
      <c r="KV2" s="272"/>
      <c r="KW2" s="272"/>
      <c r="KX2" s="272"/>
      <c r="KY2" s="272"/>
      <c r="KZ2" s="272"/>
      <c r="LA2" s="272"/>
      <c r="LB2" s="272"/>
      <c r="LC2" s="272"/>
      <c r="LD2" s="272"/>
      <c r="LE2" s="272"/>
      <c r="LF2" s="272"/>
      <c r="LG2" s="272"/>
      <c r="LH2" s="272"/>
      <c r="LI2" s="272"/>
      <c r="LJ2" s="272"/>
      <c r="LK2" s="272"/>
      <c r="LL2" s="272"/>
      <c r="LM2" s="272"/>
      <c r="LN2" s="272"/>
      <c r="LO2" s="272"/>
      <c r="LP2" s="272"/>
      <c r="LQ2" s="272"/>
      <c r="LR2" s="272"/>
      <c r="LS2" s="272"/>
      <c r="LT2" s="272"/>
      <c r="LU2" s="272"/>
      <c r="LV2" s="272"/>
      <c r="LW2" s="272"/>
      <c r="LX2" s="272"/>
      <c r="LY2" s="272"/>
      <c r="LZ2" s="272"/>
      <c r="MA2" s="272"/>
      <c r="MB2" s="272"/>
      <c r="MC2" s="272"/>
      <c r="MD2" s="272"/>
      <c r="ME2" s="272"/>
      <c r="MF2" s="272"/>
      <c r="MG2" s="272"/>
      <c r="MH2" s="272"/>
      <c r="MI2" s="272"/>
      <c r="MJ2" s="272"/>
      <c r="MK2" s="272"/>
      <c r="ML2" s="272"/>
      <c r="MM2" s="272"/>
      <c r="MN2" s="272"/>
      <c r="MO2" s="272"/>
      <c r="MP2" s="272"/>
      <c r="MQ2" s="272"/>
      <c r="MR2" s="272"/>
      <c r="MS2" s="272"/>
      <c r="MT2" s="272"/>
      <c r="MU2" s="272"/>
      <c r="MV2" s="272"/>
      <c r="MW2" s="272"/>
      <c r="MX2" s="272"/>
      <c r="MY2" s="272"/>
      <c r="MZ2" s="272"/>
      <c r="NA2" s="272"/>
      <c r="NB2" s="272"/>
      <c r="NC2" s="272"/>
      <c r="ND2" s="272"/>
      <c r="NE2" s="272"/>
      <c r="NF2" s="272"/>
      <c r="NG2" s="272"/>
      <c r="NH2" s="272"/>
      <c r="NI2" s="272"/>
      <c r="NJ2" s="272"/>
      <c r="NK2" s="272"/>
      <c r="NL2" s="272"/>
      <c r="NM2" s="272"/>
      <c r="NN2" s="272"/>
      <c r="NO2" s="272"/>
      <c r="NP2" s="272"/>
      <c r="NQ2" s="272"/>
      <c r="NR2" s="272"/>
      <c r="NS2" s="272"/>
      <c r="NT2" s="272"/>
      <c r="NU2" s="272"/>
      <c r="NV2" s="272"/>
      <c r="NW2" s="272"/>
      <c r="NX2" s="272"/>
      <c r="NY2" s="272"/>
      <c r="NZ2" s="272"/>
      <c r="OA2" s="272"/>
      <c r="OB2" s="272"/>
      <c r="OC2" s="272"/>
      <c r="OD2" s="272"/>
      <c r="OE2" s="272"/>
      <c r="OF2" s="272"/>
      <c r="OG2" s="272"/>
      <c r="OH2" s="272"/>
      <c r="OI2" s="272"/>
      <c r="OJ2" s="272"/>
      <c r="OK2" s="272"/>
      <c r="OL2" s="272"/>
      <c r="OM2" s="272"/>
      <c r="ON2" s="272"/>
      <c r="OO2" s="272"/>
      <c r="OP2" s="272"/>
      <c r="OQ2" s="272"/>
      <c r="OR2" s="272"/>
      <c r="OS2" s="272"/>
      <c r="OT2" s="272"/>
      <c r="OU2" s="272"/>
      <c r="OV2" s="272"/>
      <c r="OW2" s="272"/>
      <c r="OX2" s="272"/>
      <c r="OY2" s="272"/>
      <c r="OZ2" s="272"/>
      <c r="PA2" s="272"/>
      <c r="PB2" s="272"/>
      <c r="PC2" s="272"/>
      <c r="PD2" s="272"/>
      <c r="PE2" s="272"/>
      <c r="PF2" s="272"/>
      <c r="PG2" s="272"/>
      <c r="PH2" s="272"/>
      <c r="PI2" s="272"/>
      <c r="PJ2" s="272"/>
      <c r="PK2" s="272"/>
      <c r="PL2" s="272"/>
      <c r="PM2" s="272"/>
      <c r="PN2" s="272"/>
      <c r="PO2" s="272"/>
      <c r="PP2" s="272"/>
      <c r="PQ2" s="272"/>
      <c r="PR2" s="272"/>
      <c r="PS2" s="272"/>
      <c r="PT2" s="272"/>
      <c r="PU2" s="272"/>
      <c r="PV2" s="272"/>
      <c r="PW2" s="272"/>
      <c r="PX2" s="272"/>
      <c r="PY2" s="272"/>
      <c r="PZ2" s="272"/>
      <c r="QA2" s="272"/>
      <c r="QB2" s="272"/>
      <c r="QC2" s="272"/>
      <c r="QD2" s="272"/>
      <c r="QE2" s="272"/>
      <c r="QF2" s="272"/>
      <c r="QG2" s="272"/>
      <c r="QH2" s="272"/>
      <c r="QI2" s="272"/>
      <c r="QJ2" s="272"/>
      <c r="QK2" s="272"/>
      <c r="QL2" s="272"/>
      <c r="QM2" s="272"/>
      <c r="QN2" s="272"/>
      <c r="QO2" s="272"/>
      <c r="QP2" s="272"/>
      <c r="QQ2" s="272"/>
      <c r="QR2" s="272"/>
      <c r="QS2" s="272"/>
      <c r="QT2" s="272"/>
      <c r="QU2" s="272"/>
      <c r="QV2" s="272"/>
      <c r="QW2" s="272"/>
      <c r="QX2" s="272"/>
      <c r="QY2" s="272"/>
      <c r="QZ2" s="272"/>
      <c r="RA2" s="272"/>
      <c r="RB2" s="272"/>
      <c r="RC2" s="272"/>
      <c r="RD2" s="272"/>
      <c r="RE2" s="272"/>
      <c r="RF2" s="272"/>
      <c r="RG2" s="272"/>
      <c r="RH2" s="272"/>
      <c r="RI2" s="272"/>
      <c r="RJ2" s="272"/>
      <c r="RK2" s="272"/>
      <c r="RL2" s="272"/>
      <c r="RM2" s="272"/>
      <c r="RN2" s="272"/>
      <c r="RO2" s="272"/>
      <c r="RP2" s="272"/>
      <c r="RQ2" s="272"/>
      <c r="RR2" s="272"/>
      <c r="RS2" s="272"/>
      <c r="RT2" s="272"/>
      <c r="RU2" s="272"/>
      <c r="RV2" s="272"/>
      <c r="RW2" s="272"/>
      <c r="RX2" s="272"/>
      <c r="RY2" s="272"/>
      <c r="RZ2" s="272"/>
      <c r="SA2" s="272"/>
      <c r="SB2" s="272"/>
      <c r="SC2" s="272"/>
      <c r="SD2" s="272"/>
      <c r="SE2" s="272"/>
      <c r="SF2" s="272"/>
      <c r="SG2" s="272"/>
      <c r="SH2" s="272"/>
      <c r="SI2" s="272"/>
      <c r="SJ2" s="272"/>
      <c r="SK2" s="272"/>
      <c r="SL2" s="272"/>
      <c r="SM2" s="272"/>
      <c r="SN2" s="272"/>
      <c r="SO2" s="272"/>
      <c r="SP2" s="272"/>
      <c r="SQ2" s="272"/>
      <c r="SR2" s="272"/>
      <c r="SS2" s="272"/>
      <c r="ST2" s="272"/>
      <c r="SU2" s="272"/>
      <c r="SV2" s="272"/>
      <c r="SW2" s="272"/>
      <c r="SX2" s="272"/>
      <c r="SY2" s="272"/>
      <c r="SZ2" s="272"/>
      <c r="TA2" s="272"/>
      <c r="TB2" s="272"/>
      <c r="TC2" s="272"/>
      <c r="TD2" s="272"/>
      <c r="TE2" s="272"/>
      <c r="TF2" s="272"/>
      <c r="TG2" s="272"/>
      <c r="TH2" s="272"/>
      <c r="TI2" s="272"/>
      <c r="TJ2" s="272"/>
      <c r="TK2" s="272"/>
      <c r="TL2" s="272"/>
      <c r="TM2" s="272"/>
      <c r="TN2" s="272"/>
      <c r="TO2" s="272"/>
      <c r="TP2" s="272"/>
      <c r="TQ2" s="272"/>
      <c r="TR2" s="272"/>
      <c r="TS2" s="272"/>
      <c r="TT2" s="272"/>
      <c r="TU2" s="272"/>
      <c r="TV2" s="272"/>
      <c r="TW2" s="272"/>
      <c r="TX2" s="272"/>
      <c r="TY2" s="272"/>
      <c r="TZ2" s="272"/>
      <c r="UA2" s="272"/>
      <c r="UB2" s="272"/>
      <c r="UC2" s="272"/>
      <c r="UD2" s="272"/>
      <c r="UE2" s="272"/>
      <c r="UF2" s="272"/>
      <c r="UG2" s="272"/>
      <c r="UH2" s="272"/>
      <c r="UI2" s="272"/>
      <c r="UJ2" s="272"/>
      <c r="UK2" s="272"/>
      <c r="UL2" s="272"/>
      <c r="UM2" s="272"/>
      <c r="UN2" s="272"/>
      <c r="UO2" s="272"/>
      <c r="UP2" s="272"/>
      <c r="UQ2" s="272"/>
      <c r="UR2" s="272"/>
      <c r="US2" s="272"/>
      <c r="UT2" s="272"/>
      <c r="UU2" s="272"/>
      <c r="UV2" s="272"/>
      <c r="UW2" s="272"/>
      <c r="UX2" s="272"/>
      <c r="UY2" s="272"/>
      <c r="UZ2" s="272"/>
      <c r="VA2" s="272"/>
      <c r="VB2" s="272"/>
      <c r="VC2" s="272"/>
      <c r="VD2" s="272"/>
      <c r="VE2" s="272"/>
      <c r="VF2" s="272"/>
      <c r="VG2" s="272"/>
      <c r="VH2" s="272"/>
      <c r="VI2" s="272"/>
      <c r="VJ2" s="272"/>
      <c r="VK2" s="272"/>
      <c r="VL2" s="272"/>
      <c r="VM2" s="272"/>
      <c r="VN2" s="272"/>
      <c r="VO2" s="272"/>
      <c r="VP2" s="272"/>
      <c r="VQ2" s="272"/>
      <c r="VR2" s="272"/>
      <c r="VS2" s="272"/>
      <c r="VT2" s="272"/>
      <c r="VU2" s="272"/>
      <c r="VV2" s="272"/>
      <c r="VW2" s="272"/>
      <c r="VX2" s="272"/>
      <c r="VY2" s="272"/>
      <c r="VZ2" s="272"/>
      <c r="WA2" s="272"/>
      <c r="WB2" s="272"/>
      <c r="WC2" s="272"/>
      <c r="WD2" s="272"/>
      <c r="WE2" s="272"/>
      <c r="WF2" s="272"/>
      <c r="WG2" s="272"/>
      <c r="WH2" s="272"/>
      <c r="WI2" s="272"/>
      <c r="WJ2" s="272"/>
      <c r="WK2" s="272"/>
      <c r="WL2" s="272"/>
      <c r="WM2" s="272"/>
      <c r="WN2" s="272"/>
      <c r="WO2" s="272"/>
      <c r="WP2" s="272"/>
      <c r="WQ2" s="272"/>
      <c r="WR2" s="272"/>
      <c r="WS2" s="272"/>
      <c r="WT2" s="272"/>
      <c r="WU2" s="272"/>
      <c r="WV2" s="272"/>
      <c r="WW2" s="272"/>
      <c r="WX2" s="272"/>
      <c r="WY2" s="272"/>
      <c r="WZ2" s="272"/>
      <c r="XA2" s="272"/>
      <c r="XB2" s="272"/>
      <c r="XC2" s="272"/>
      <c r="XD2" s="272"/>
      <c r="XE2" s="272"/>
      <c r="XF2" s="272"/>
      <c r="XG2" s="272"/>
      <c r="XH2" s="272"/>
      <c r="XI2" s="272"/>
      <c r="XJ2" s="272"/>
      <c r="XK2" s="272"/>
      <c r="XL2" s="272"/>
      <c r="XM2" s="272"/>
      <c r="XN2" s="272"/>
      <c r="XO2" s="272"/>
      <c r="XP2" s="272"/>
      <c r="XQ2" s="272"/>
      <c r="XR2" s="272"/>
      <c r="XS2" s="272"/>
      <c r="XT2" s="272"/>
      <c r="XU2" s="272"/>
      <c r="XV2" s="272"/>
      <c r="XW2" s="272"/>
      <c r="XX2" s="272"/>
      <c r="XY2" s="272"/>
      <c r="XZ2" s="272"/>
      <c r="YA2" s="272"/>
      <c r="YB2" s="272"/>
      <c r="YC2" s="272"/>
      <c r="YD2" s="272"/>
      <c r="YE2" s="272"/>
      <c r="YF2" s="272"/>
      <c r="YG2" s="272"/>
      <c r="YH2" s="272"/>
      <c r="YI2" s="272"/>
      <c r="YJ2" s="272"/>
      <c r="YK2" s="272"/>
      <c r="YL2" s="272"/>
      <c r="YM2" s="272"/>
      <c r="YN2" s="272"/>
      <c r="YO2" s="272"/>
      <c r="YP2" s="272"/>
      <c r="YQ2" s="272"/>
      <c r="YR2" s="272"/>
      <c r="YS2" s="272"/>
      <c r="YT2" s="272"/>
      <c r="YU2" s="272"/>
      <c r="YV2" s="272"/>
      <c r="YW2" s="272"/>
      <c r="YX2" s="272"/>
      <c r="YY2" s="272"/>
      <c r="YZ2" s="272"/>
      <c r="ZA2" s="272"/>
      <c r="ZB2" s="272"/>
      <c r="ZC2" s="272"/>
      <c r="ZD2" s="272"/>
      <c r="ZE2" s="272"/>
      <c r="ZF2" s="272"/>
      <c r="ZG2" s="272"/>
      <c r="ZH2" s="272"/>
      <c r="ZI2" s="272"/>
      <c r="ZJ2" s="272"/>
      <c r="ZK2" s="272"/>
      <c r="ZL2" s="272"/>
      <c r="ZM2" s="272"/>
      <c r="ZN2" s="272"/>
      <c r="ZO2" s="272"/>
      <c r="ZP2" s="272"/>
      <c r="ZQ2" s="272"/>
      <c r="ZR2" s="272"/>
      <c r="ZS2" s="272"/>
      <c r="ZT2" s="272"/>
      <c r="ZU2" s="272"/>
      <c r="ZV2" s="272"/>
      <c r="ZW2" s="272"/>
      <c r="ZX2" s="272"/>
      <c r="ZY2" s="272"/>
      <c r="ZZ2" s="272"/>
      <c r="AAA2" s="272"/>
      <c r="AAB2" s="272"/>
      <c r="AAC2" s="272"/>
      <c r="AAD2" s="272"/>
      <c r="AAE2" s="272"/>
      <c r="AAF2" s="272"/>
      <c r="AAG2" s="272"/>
      <c r="AAH2" s="272"/>
      <c r="AAI2" s="272"/>
      <c r="AAJ2" s="272"/>
      <c r="AAK2" s="272"/>
      <c r="AAL2" s="272"/>
      <c r="AAM2" s="272"/>
      <c r="AAN2" s="272"/>
      <c r="AAO2" s="272"/>
      <c r="AAP2" s="272"/>
      <c r="AAQ2" s="272"/>
      <c r="AAR2" s="272"/>
      <c r="AAS2" s="272"/>
      <c r="AAT2" s="272"/>
      <c r="AAU2" s="272"/>
      <c r="AAV2" s="272"/>
      <c r="AAW2" s="272"/>
      <c r="AAX2" s="272"/>
      <c r="AAY2" s="272"/>
      <c r="AAZ2" s="272"/>
      <c r="ABA2" s="272"/>
      <c r="ABB2" s="272"/>
      <c r="ABC2" s="272"/>
      <c r="ABD2" s="272"/>
      <c r="ABE2" s="272"/>
      <c r="ABF2" s="272"/>
      <c r="ABG2" s="272"/>
      <c r="ABH2" s="272"/>
      <c r="ABI2" s="272"/>
      <c r="ABJ2" s="272"/>
      <c r="ABK2" s="272"/>
      <c r="ABL2" s="272"/>
      <c r="ABM2" s="272"/>
      <c r="ABN2" s="272"/>
      <c r="ABO2" s="272"/>
      <c r="ABP2" s="272"/>
      <c r="ABQ2" s="272"/>
      <c r="ABR2" s="272"/>
      <c r="ABS2" s="272"/>
      <c r="ABT2" s="272"/>
      <c r="ABU2" s="272"/>
      <c r="ABV2" s="272"/>
      <c r="ABW2" s="272"/>
      <c r="ABX2" s="272"/>
      <c r="ABY2" s="272"/>
      <c r="ABZ2" s="272"/>
      <c r="ACA2" s="272"/>
      <c r="ACB2" s="272"/>
      <c r="ACC2" s="272"/>
      <c r="ACD2" s="272"/>
      <c r="ACE2" s="272"/>
      <c r="ACF2" s="272"/>
      <c r="ACG2" s="272"/>
      <c r="ACH2" s="272"/>
      <c r="ACI2" s="272"/>
      <c r="ACJ2" s="272"/>
      <c r="ACK2" s="272"/>
      <c r="ACL2" s="272"/>
      <c r="ACM2" s="272"/>
      <c r="ACN2" s="272"/>
      <c r="ACO2" s="272"/>
      <c r="ACP2" s="272"/>
      <c r="ACQ2" s="272"/>
      <c r="ACR2" s="272"/>
      <c r="ACS2" s="272"/>
      <c r="ACT2" s="272"/>
      <c r="ACU2" s="272"/>
      <c r="ACV2" s="272"/>
      <c r="ACW2" s="272"/>
      <c r="ACX2" s="272"/>
      <c r="ACY2" s="272"/>
      <c r="ACZ2" s="272"/>
      <c r="ADA2" s="272"/>
      <c r="ADB2" s="272"/>
      <c r="ADC2" s="272"/>
      <c r="ADD2" s="272"/>
      <c r="ADE2" s="272"/>
      <c r="ADF2" s="272"/>
      <c r="ADG2" s="272"/>
      <c r="ADH2" s="272"/>
      <c r="ADI2" s="272"/>
      <c r="ADJ2" s="272"/>
      <c r="ADK2" s="272"/>
      <c r="ADL2" s="272"/>
      <c r="ADM2" s="272"/>
      <c r="ADN2" s="272"/>
      <c r="ADO2" s="272"/>
      <c r="ADP2" s="272"/>
      <c r="ADQ2" s="272"/>
      <c r="ADR2" s="272"/>
      <c r="ADS2" s="272"/>
      <c r="ADT2" s="272"/>
      <c r="ADU2" s="272"/>
      <c r="ADV2" s="272"/>
      <c r="ADW2" s="272"/>
      <c r="ADX2" s="272"/>
      <c r="ADY2" s="272"/>
      <c r="ADZ2" s="272"/>
      <c r="AEA2" s="272"/>
      <c r="AEB2" s="272"/>
      <c r="AEC2" s="272"/>
      <c r="AED2" s="272"/>
      <c r="AEE2" s="272"/>
      <c r="AEF2" s="272"/>
      <c r="AEG2" s="272"/>
      <c r="AEH2" s="272"/>
      <c r="AEI2" s="272"/>
      <c r="AEJ2" s="272"/>
      <c r="AEK2" s="272"/>
      <c r="AEL2" s="272"/>
      <c r="AEM2" s="272"/>
      <c r="AEN2" s="272"/>
      <c r="AEO2" s="272"/>
      <c r="AEP2" s="272"/>
      <c r="AEQ2" s="272"/>
      <c r="AER2" s="272"/>
      <c r="AES2" s="272"/>
      <c r="AET2" s="272"/>
      <c r="AEU2" s="272"/>
      <c r="AEV2" s="272"/>
      <c r="AEW2" s="272"/>
      <c r="AEX2" s="272"/>
      <c r="AEY2" s="272"/>
      <c r="AEZ2" s="272"/>
      <c r="AFA2" s="272"/>
      <c r="AFB2" s="272"/>
      <c r="AFC2" s="272"/>
      <c r="AFD2" s="272"/>
      <c r="AFE2" s="272"/>
      <c r="AFF2" s="272"/>
      <c r="AFG2" s="272"/>
      <c r="AFH2" s="272"/>
      <c r="AFI2" s="272"/>
      <c r="AFJ2" s="272"/>
      <c r="AFK2" s="272"/>
      <c r="AFL2" s="272"/>
      <c r="AFM2" s="272"/>
      <c r="AFN2" s="272"/>
      <c r="AFO2" s="272"/>
      <c r="AFP2" s="272"/>
      <c r="AFQ2" s="272"/>
      <c r="AFR2" s="272"/>
      <c r="AFS2" s="272"/>
      <c r="AFT2" s="272"/>
      <c r="AFU2" s="272"/>
      <c r="AFV2" s="272"/>
      <c r="AFW2" s="272"/>
      <c r="AFX2" s="272"/>
      <c r="AFY2" s="272"/>
      <c r="AFZ2" s="272"/>
      <c r="AGA2" s="272"/>
      <c r="AGB2" s="272"/>
      <c r="AGC2" s="272"/>
      <c r="AGD2" s="272"/>
      <c r="AGE2" s="272"/>
      <c r="AGF2" s="272"/>
      <c r="AGG2" s="272"/>
      <c r="AGH2" s="272"/>
      <c r="AGI2" s="272"/>
      <c r="AGJ2" s="272"/>
      <c r="AGK2" s="272"/>
      <c r="AGL2" s="272"/>
      <c r="AGM2" s="272"/>
      <c r="AGN2" s="272"/>
      <c r="AGO2" s="272"/>
      <c r="AGP2" s="272"/>
      <c r="AGQ2" s="272"/>
      <c r="AGR2" s="272"/>
      <c r="AGS2" s="272"/>
      <c r="AGT2" s="272"/>
      <c r="AGU2" s="272"/>
      <c r="AGV2" s="272"/>
      <c r="AGW2" s="272"/>
      <c r="AGX2" s="272"/>
      <c r="AGY2" s="272"/>
      <c r="AGZ2" s="272"/>
      <c r="AHA2" s="272"/>
      <c r="AHB2" s="272"/>
      <c r="AHC2" s="272"/>
      <c r="AHD2" s="272"/>
      <c r="AHE2" s="272"/>
      <c r="AHF2" s="272"/>
      <c r="AHG2" s="272"/>
      <c r="AHH2" s="272"/>
      <c r="AHI2" s="272"/>
      <c r="AHJ2" s="272"/>
      <c r="AHK2" s="272"/>
      <c r="AHL2" s="272"/>
      <c r="AHM2" s="272"/>
      <c r="AHN2" s="272"/>
      <c r="AHO2" s="272"/>
      <c r="AHP2" s="272"/>
      <c r="AHQ2" s="272"/>
      <c r="AHR2" s="272"/>
      <c r="AHS2" s="272"/>
      <c r="AHT2" s="272"/>
      <c r="AHU2" s="272"/>
      <c r="AHV2" s="272"/>
      <c r="AHW2" s="272"/>
      <c r="AHX2" s="272"/>
      <c r="AHY2" s="272"/>
      <c r="AHZ2" s="272"/>
      <c r="AIA2" s="272"/>
      <c r="AIB2" s="272"/>
      <c r="AIC2" s="272"/>
      <c r="AID2" s="272"/>
      <c r="AIE2" s="272"/>
      <c r="AIF2" s="272"/>
      <c r="AIG2" s="272"/>
      <c r="AIH2" s="272"/>
      <c r="AII2" s="272"/>
      <c r="AIJ2" s="272"/>
      <c r="AIK2" s="272"/>
      <c r="AIL2" s="272"/>
      <c r="AIM2" s="272"/>
      <c r="AIN2" s="272"/>
      <c r="AIO2" s="272"/>
      <c r="AIP2" s="272"/>
      <c r="AIQ2" s="272"/>
      <c r="AIR2" s="272"/>
      <c r="AIS2" s="272"/>
      <c r="AIT2" s="272"/>
      <c r="AIU2" s="272"/>
      <c r="AIV2" s="272"/>
      <c r="AIW2" s="272"/>
      <c r="AIX2" s="272"/>
      <c r="AIY2" s="272"/>
      <c r="AIZ2" s="272"/>
      <c r="AJA2" s="272"/>
      <c r="AJB2" s="272"/>
      <c r="AJC2" s="272"/>
      <c r="AJD2" s="272"/>
      <c r="AJE2" s="272"/>
      <c r="AJF2" s="272"/>
      <c r="AJG2" s="272"/>
      <c r="AJH2" s="272"/>
      <c r="AJI2" s="272"/>
      <c r="AJJ2" s="272"/>
      <c r="AJK2" s="272"/>
      <c r="AJL2" s="272"/>
      <c r="AJM2" s="272"/>
      <c r="AJN2" s="272"/>
      <c r="AJO2" s="272"/>
      <c r="AJP2" s="272"/>
      <c r="AJQ2" s="272"/>
      <c r="AJR2" s="272"/>
      <c r="AJS2" s="272"/>
      <c r="AJT2" s="272"/>
      <c r="AJU2" s="272"/>
      <c r="AJV2" s="272"/>
      <c r="AJW2" s="272"/>
      <c r="AJX2" s="272"/>
      <c r="AJY2" s="272"/>
      <c r="AJZ2" s="272"/>
      <c r="AKA2" s="272"/>
      <c r="AKB2" s="272"/>
      <c r="AKC2" s="272"/>
      <c r="AKD2" s="272"/>
      <c r="AKE2" s="272"/>
      <c r="AKF2" s="272"/>
      <c r="AKG2" s="272"/>
      <c r="AKH2" s="272"/>
      <c r="AKI2" s="272"/>
      <c r="AKJ2" s="272"/>
      <c r="AKK2" s="272"/>
      <c r="AKL2" s="272"/>
      <c r="AKM2" s="272"/>
      <c r="AKN2" s="272"/>
      <c r="AKO2" s="272"/>
      <c r="AKP2" s="272"/>
      <c r="AKQ2" s="272"/>
      <c r="AKR2" s="272"/>
      <c r="AKS2" s="272"/>
      <c r="AKT2" s="272"/>
      <c r="AKU2" s="272"/>
      <c r="AKV2" s="272"/>
      <c r="AKW2" s="272"/>
      <c r="AKX2" s="272"/>
      <c r="AKY2" s="272"/>
      <c r="AKZ2" s="272"/>
      <c r="ALA2" s="272"/>
      <c r="ALB2" s="272"/>
      <c r="ALC2" s="272"/>
      <c r="ALD2" s="272"/>
      <c r="ALE2" s="272"/>
      <c r="ALF2" s="272"/>
      <c r="ALG2" s="272"/>
      <c r="ALH2" s="272"/>
      <c r="ALI2" s="272"/>
      <c r="ALJ2" s="272"/>
      <c r="ALK2" s="272"/>
      <c r="ALL2" s="272"/>
      <c r="ALM2" s="272"/>
      <c r="ALN2" s="272"/>
      <c r="ALO2" s="272"/>
      <c r="ALP2" s="272"/>
      <c r="ALQ2" s="272"/>
      <c r="ALR2" s="272"/>
      <c r="ALS2" s="272"/>
      <c r="ALT2" s="272"/>
      <c r="ALU2" s="272"/>
      <c r="ALV2" s="272"/>
      <c r="ALW2" s="272"/>
      <c r="ALX2" s="272"/>
      <c r="ALY2" s="272"/>
      <c r="ALZ2" s="272"/>
      <c r="AMA2" s="272"/>
      <c r="AMB2" s="272"/>
      <c r="AMC2" s="272"/>
      <c r="AMD2" s="272"/>
      <c r="AME2" s="272"/>
      <c r="AMF2" s="272"/>
      <c r="AMG2" s="272"/>
      <c r="AMH2" s="272"/>
      <c r="AMI2" s="272"/>
      <c r="AMJ2" s="272"/>
      <c r="AMK2" s="272"/>
      <c r="AML2" s="272"/>
      <c r="AMM2" s="272"/>
      <c r="AMN2" s="272"/>
      <c r="AMO2" s="272"/>
      <c r="AMP2" s="272"/>
      <c r="AMQ2" s="272"/>
      <c r="AMR2" s="272"/>
      <c r="AMS2" s="272"/>
      <c r="AMT2" s="272"/>
      <c r="AMU2" s="272"/>
      <c r="AMV2" s="272"/>
      <c r="AMW2" s="272"/>
      <c r="AMX2" s="272"/>
      <c r="AMY2" s="272"/>
      <c r="AMZ2" s="272"/>
      <c r="ANA2" s="272"/>
      <c r="ANB2" s="272"/>
      <c r="ANC2" s="272"/>
      <c r="AND2" s="272"/>
      <c r="ANE2" s="272"/>
      <c r="ANF2" s="272"/>
      <c r="ANG2" s="272"/>
      <c r="ANH2" s="272"/>
      <c r="ANI2" s="272"/>
      <c r="ANJ2" s="272"/>
      <c r="ANK2" s="272"/>
      <c r="ANL2" s="272"/>
      <c r="ANM2" s="272"/>
      <c r="ANN2" s="272"/>
      <c r="ANO2" s="272"/>
      <c r="ANP2" s="272"/>
      <c r="ANQ2" s="272"/>
      <c r="ANR2" s="272"/>
      <c r="ANS2" s="272"/>
      <c r="ANT2" s="272"/>
      <c r="ANU2" s="272"/>
      <c r="ANV2" s="272"/>
      <c r="ANW2" s="272"/>
      <c r="ANX2" s="272"/>
      <c r="ANY2" s="272"/>
      <c r="ANZ2" s="272"/>
      <c r="AOA2" s="272"/>
      <c r="AOB2" s="272"/>
      <c r="AOC2" s="272"/>
      <c r="AOD2" s="272"/>
      <c r="AOE2" s="272"/>
      <c r="AOF2" s="272"/>
      <c r="AOG2" s="272"/>
      <c r="AOH2" s="272"/>
      <c r="AOI2" s="272"/>
      <c r="AOJ2" s="272"/>
      <c r="AOK2" s="272"/>
      <c r="AOL2" s="272"/>
      <c r="AOM2" s="272"/>
      <c r="AON2" s="272"/>
      <c r="AOO2" s="272"/>
      <c r="AOP2" s="272"/>
      <c r="AOQ2" s="272"/>
      <c r="AOR2" s="272"/>
      <c r="AOS2" s="272"/>
      <c r="AOT2" s="272"/>
      <c r="AOU2" s="272"/>
      <c r="AOV2" s="272"/>
      <c r="AOW2" s="272"/>
      <c r="AOX2" s="272"/>
      <c r="AOY2" s="272"/>
      <c r="AOZ2" s="272"/>
      <c r="APA2" s="272"/>
      <c r="APB2" s="272"/>
      <c r="APC2" s="272"/>
      <c r="APD2" s="272"/>
      <c r="APE2" s="272"/>
      <c r="APF2" s="272"/>
      <c r="APG2" s="272"/>
      <c r="APH2" s="272"/>
      <c r="API2" s="272"/>
      <c r="APJ2" s="272"/>
      <c r="APK2" s="272"/>
      <c r="APL2" s="272"/>
      <c r="APM2" s="272"/>
      <c r="APN2" s="272"/>
      <c r="APO2" s="272"/>
      <c r="APP2" s="272"/>
      <c r="APQ2" s="272"/>
      <c r="APR2" s="272"/>
      <c r="APS2" s="272"/>
      <c r="APT2" s="272"/>
      <c r="APU2" s="272"/>
      <c r="APV2" s="272"/>
      <c r="APW2" s="272"/>
      <c r="APX2" s="272"/>
      <c r="APY2" s="272"/>
      <c r="APZ2" s="272"/>
      <c r="AQA2" s="272"/>
      <c r="AQB2" s="272"/>
      <c r="AQC2" s="272"/>
      <c r="AQD2" s="272"/>
      <c r="AQE2" s="272"/>
      <c r="AQF2" s="272"/>
      <c r="AQG2" s="272"/>
      <c r="AQH2" s="272"/>
      <c r="AQI2" s="272"/>
      <c r="AQJ2" s="272"/>
      <c r="AQK2" s="272"/>
      <c r="AQL2" s="272"/>
      <c r="AQM2" s="272"/>
      <c r="AQN2" s="272"/>
      <c r="AQO2" s="272"/>
      <c r="AQP2" s="272"/>
      <c r="AQQ2" s="272"/>
      <c r="AQR2" s="272"/>
      <c r="AQS2" s="272"/>
      <c r="AQT2" s="272"/>
      <c r="AQU2" s="272"/>
      <c r="AQV2" s="272"/>
      <c r="AQW2" s="272"/>
      <c r="AQX2" s="272"/>
      <c r="AQY2" s="272"/>
      <c r="AQZ2" s="272"/>
      <c r="ARA2" s="272"/>
      <c r="ARB2" s="272"/>
      <c r="ARC2" s="272"/>
      <c r="ARD2" s="272"/>
      <c r="ARE2" s="272"/>
      <c r="ARF2" s="272"/>
      <c r="ARG2" s="272"/>
      <c r="ARH2" s="272"/>
      <c r="ARI2" s="272"/>
      <c r="ARJ2" s="272"/>
      <c r="ARK2" s="272"/>
      <c r="ARL2" s="272"/>
      <c r="ARM2" s="272"/>
      <c r="ARN2" s="272"/>
      <c r="ARO2" s="272"/>
      <c r="ARP2" s="272"/>
      <c r="ARQ2" s="272"/>
      <c r="ARR2" s="272"/>
      <c r="ARS2" s="272"/>
      <c r="ART2" s="272"/>
      <c r="ARU2" s="272"/>
      <c r="ARV2" s="272"/>
      <c r="ARW2" s="272"/>
      <c r="ARX2" s="272"/>
      <c r="ARY2" s="272"/>
      <c r="ARZ2" s="272"/>
      <c r="ASA2" s="272"/>
      <c r="ASB2" s="272"/>
      <c r="ASC2" s="272"/>
      <c r="ASD2" s="272"/>
      <c r="ASE2" s="272"/>
      <c r="ASF2" s="272"/>
      <c r="ASG2" s="272"/>
      <c r="ASH2" s="272"/>
      <c r="ASI2" s="272"/>
      <c r="ASJ2" s="272"/>
      <c r="ASK2" s="272"/>
      <c r="ASL2" s="272"/>
      <c r="ASM2" s="272"/>
      <c r="ASN2" s="272"/>
      <c r="ASO2" s="272"/>
      <c r="ASP2" s="272"/>
      <c r="ASQ2" s="272"/>
      <c r="ASR2" s="272"/>
      <c r="ASS2" s="272"/>
      <c r="AST2" s="272"/>
      <c r="ASU2" s="272"/>
      <c r="ASV2" s="272"/>
      <c r="ASW2" s="272"/>
      <c r="ASX2" s="272"/>
      <c r="ASY2" s="272"/>
      <c r="ASZ2" s="272"/>
      <c r="ATA2" s="272"/>
      <c r="ATB2" s="272"/>
      <c r="ATC2" s="272"/>
      <c r="ATD2" s="272"/>
      <c r="ATE2" s="272"/>
      <c r="ATF2" s="272"/>
      <c r="ATG2" s="272"/>
      <c r="ATH2" s="272"/>
      <c r="ATI2" s="272"/>
      <c r="ATJ2" s="272"/>
      <c r="ATK2" s="272"/>
      <c r="ATL2" s="272"/>
      <c r="ATM2" s="272"/>
      <c r="ATN2" s="272"/>
      <c r="ATO2" s="272"/>
      <c r="ATP2" s="272"/>
      <c r="ATQ2" s="272"/>
      <c r="ATR2" s="272"/>
      <c r="ATS2" s="272"/>
      <c r="ATT2" s="272"/>
      <c r="ATU2" s="272"/>
      <c r="ATV2" s="272"/>
      <c r="ATW2" s="272"/>
      <c r="ATX2" s="272"/>
      <c r="ATY2" s="272"/>
      <c r="ATZ2" s="272"/>
      <c r="AUA2" s="272"/>
      <c r="AUB2" s="272"/>
      <c r="AUC2" s="272"/>
      <c r="AUD2" s="272"/>
      <c r="AUE2" s="272"/>
      <c r="AUF2" s="272"/>
      <c r="AUG2" s="272"/>
      <c r="AUH2" s="272"/>
      <c r="AUI2" s="272"/>
      <c r="AUJ2" s="272"/>
      <c r="AUK2" s="272"/>
      <c r="AUL2" s="272"/>
      <c r="AUM2" s="272"/>
      <c r="AUN2" s="272"/>
      <c r="AUO2" s="272"/>
      <c r="AUP2" s="272"/>
      <c r="AUQ2" s="272"/>
      <c r="AUR2" s="272"/>
      <c r="AUS2" s="272"/>
      <c r="AUT2" s="272"/>
      <c r="AUU2" s="272"/>
      <c r="AUV2" s="272"/>
      <c r="AUW2" s="272"/>
      <c r="AUX2" s="272"/>
      <c r="AUY2" s="272"/>
      <c r="AUZ2" s="272"/>
      <c r="AVA2" s="272"/>
      <c r="AVB2" s="272"/>
      <c r="AVC2" s="272"/>
      <c r="AVD2" s="272"/>
      <c r="AVE2" s="272"/>
      <c r="AVF2" s="272"/>
      <c r="AVG2" s="272"/>
      <c r="AVH2" s="272"/>
      <c r="AVI2" s="272"/>
      <c r="AVJ2" s="272"/>
      <c r="AVK2" s="272"/>
      <c r="AVL2" s="272"/>
      <c r="AVM2" s="272"/>
      <c r="AVN2" s="272"/>
      <c r="AVO2" s="272"/>
      <c r="AVP2" s="272"/>
      <c r="AVQ2" s="272"/>
      <c r="AVR2" s="272"/>
      <c r="AVS2" s="272"/>
      <c r="AVT2" s="272"/>
      <c r="AVU2" s="272"/>
      <c r="AVV2" s="272"/>
      <c r="AVW2" s="272"/>
      <c r="AVX2" s="272"/>
      <c r="AVY2" s="272"/>
      <c r="AVZ2" s="272"/>
      <c r="AWA2" s="272"/>
      <c r="AWB2" s="272"/>
      <c r="AWC2" s="272"/>
      <c r="AWD2" s="272"/>
      <c r="AWE2" s="272"/>
      <c r="AWF2" s="272"/>
      <c r="AWG2" s="272"/>
      <c r="AWH2" s="272"/>
      <c r="AWI2" s="272"/>
      <c r="AWJ2" s="272"/>
      <c r="AWK2" s="272"/>
      <c r="AWL2" s="272"/>
      <c r="AWM2" s="272"/>
      <c r="AWN2" s="272"/>
      <c r="AWO2" s="272"/>
      <c r="AWP2" s="272"/>
      <c r="AWQ2" s="272"/>
      <c r="AWR2" s="272"/>
      <c r="AWS2" s="272"/>
      <c r="AWT2" s="272"/>
      <c r="AWU2" s="272"/>
      <c r="AWV2" s="272"/>
      <c r="AWW2" s="272"/>
      <c r="AWX2" s="272"/>
      <c r="AWY2" s="272"/>
      <c r="AWZ2" s="272"/>
      <c r="AXA2" s="272"/>
      <c r="AXB2" s="272"/>
      <c r="AXC2" s="272"/>
      <c r="AXD2" s="272"/>
      <c r="AXE2" s="272"/>
      <c r="AXF2" s="272"/>
      <c r="AXG2" s="272"/>
      <c r="AXH2" s="272"/>
      <c r="AXI2" s="272"/>
      <c r="AXJ2" s="272"/>
      <c r="AXK2" s="272"/>
      <c r="AXL2" s="272"/>
      <c r="AXM2" s="272"/>
      <c r="AXN2" s="272"/>
      <c r="AXO2" s="272"/>
      <c r="AXP2" s="272"/>
      <c r="AXQ2" s="272"/>
      <c r="AXR2" s="272"/>
      <c r="AXS2" s="272"/>
      <c r="AXT2" s="272"/>
      <c r="AXU2" s="272"/>
      <c r="AXV2" s="272"/>
      <c r="AXW2" s="272"/>
      <c r="AXX2" s="272"/>
      <c r="AXY2" s="272"/>
      <c r="AXZ2" s="272"/>
      <c r="AYA2" s="272"/>
      <c r="AYB2" s="272"/>
      <c r="AYC2" s="272"/>
      <c r="AYD2" s="272"/>
      <c r="AYE2" s="272"/>
      <c r="AYF2" s="272"/>
      <c r="AYG2" s="272"/>
      <c r="AYH2" s="272"/>
      <c r="AYI2" s="272"/>
      <c r="AYJ2" s="272"/>
      <c r="AYK2" s="272"/>
      <c r="AYL2" s="272"/>
      <c r="AYM2" s="272"/>
      <c r="AYN2" s="272"/>
      <c r="AYO2" s="272"/>
      <c r="AYP2" s="272"/>
      <c r="AYQ2" s="272"/>
      <c r="AYR2" s="272"/>
      <c r="AYS2" s="272"/>
      <c r="AYT2" s="272"/>
      <c r="AYU2" s="272"/>
      <c r="AYV2" s="272"/>
      <c r="AYW2" s="272"/>
      <c r="AYX2" s="272"/>
      <c r="AYY2" s="272"/>
      <c r="AYZ2" s="272"/>
      <c r="AZA2" s="272"/>
      <c r="AZB2" s="272"/>
      <c r="AZC2" s="272"/>
      <c r="AZD2" s="272"/>
      <c r="AZE2" s="272"/>
      <c r="AZF2" s="272"/>
      <c r="AZG2" s="272"/>
      <c r="AZH2" s="272"/>
      <c r="AZI2" s="272"/>
      <c r="AZJ2" s="272"/>
      <c r="AZK2" s="272"/>
      <c r="AZL2" s="272"/>
      <c r="AZM2" s="272"/>
      <c r="AZN2" s="272"/>
      <c r="AZO2" s="272"/>
      <c r="AZP2" s="272"/>
      <c r="AZQ2" s="272"/>
      <c r="AZR2" s="272"/>
      <c r="AZS2" s="272"/>
      <c r="AZT2" s="272"/>
      <c r="AZU2" s="272"/>
      <c r="AZV2" s="272"/>
      <c r="AZW2" s="272"/>
      <c r="AZX2" s="272"/>
      <c r="AZY2" s="272"/>
      <c r="AZZ2" s="272"/>
      <c r="BAA2" s="272"/>
      <c r="BAB2" s="272"/>
      <c r="BAC2" s="272"/>
      <c r="BAD2" s="272"/>
      <c r="BAE2" s="272"/>
      <c r="BAF2" s="272"/>
      <c r="BAG2" s="272"/>
      <c r="BAH2" s="272"/>
      <c r="BAI2" s="272"/>
      <c r="BAJ2" s="272"/>
      <c r="BAK2" s="272"/>
      <c r="BAL2" s="272"/>
      <c r="BAM2" s="272"/>
      <c r="BAN2" s="272"/>
      <c r="BAO2" s="272"/>
      <c r="BAP2" s="272"/>
      <c r="BAQ2" s="272"/>
      <c r="BAR2" s="272"/>
      <c r="BAS2" s="272"/>
      <c r="BAT2" s="272"/>
      <c r="BAU2" s="272"/>
      <c r="BAV2" s="272"/>
      <c r="BAW2" s="272"/>
      <c r="BAX2" s="272"/>
      <c r="BAY2" s="272"/>
      <c r="BAZ2" s="272"/>
      <c r="BBA2" s="272"/>
      <c r="BBB2" s="272"/>
      <c r="BBC2" s="272"/>
      <c r="BBD2" s="272"/>
      <c r="BBE2" s="272"/>
      <c r="BBF2" s="272"/>
      <c r="BBG2" s="272"/>
      <c r="BBH2" s="272"/>
      <c r="BBI2" s="272"/>
      <c r="BBJ2" s="272"/>
      <c r="BBK2" s="272"/>
      <c r="BBL2" s="272"/>
      <c r="BBM2" s="272"/>
      <c r="BBN2" s="272"/>
      <c r="BBO2" s="272"/>
      <c r="BBP2" s="272"/>
      <c r="BBQ2" s="272"/>
      <c r="BBR2" s="272"/>
      <c r="BBS2" s="272"/>
      <c r="BBT2" s="272"/>
      <c r="BBU2" s="272"/>
      <c r="BBV2" s="272"/>
      <c r="BBW2" s="272"/>
      <c r="BBX2" s="272"/>
      <c r="BBY2" s="272"/>
      <c r="BBZ2" s="272"/>
      <c r="BCA2" s="272"/>
      <c r="BCB2" s="272"/>
      <c r="BCC2" s="272"/>
      <c r="BCD2" s="272"/>
      <c r="BCE2" s="272"/>
      <c r="BCF2" s="272"/>
      <c r="BCG2" s="272"/>
      <c r="BCH2" s="272"/>
      <c r="BCI2" s="272"/>
      <c r="BCJ2" s="272"/>
      <c r="BCK2" s="272"/>
      <c r="BCL2" s="272"/>
      <c r="BCM2" s="272"/>
      <c r="BCN2" s="272"/>
      <c r="BCO2" s="272"/>
      <c r="BCP2" s="272"/>
      <c r="BCQ2" s="272"/>
      <c r="BCR2" s="272"/>
      <c r="BCS2" s="272"/>
      <c r="BCT2" s="272"/>
      <c r="BCU2" s="272"/>
      <c r="BCV2" s="272"/>
      <c r="BCW2" s="272"/>
      <c r="BCX2" s="272"/>
      <c r="BCY2" s="272"/>
      <c r="BCZ2" s="272"/>
      <c r="BDA2" s="272"/>
      <c r="BDB2" s="272"/>
      <c r="BDC2" s="272"/>
      <c r="BDD2" s="272"/>
      <c r="BDE2" s="272"/>
      <c r="BDF2" s="272"/>
      <c r="BDG2" s="272"/>
      <c r="BDH2" s="272"/>
      <c r="BDI2" s="272"/>
      <c r="BDJ2" s="272"/>
      <c r="BDK2" s="272"/>
      <c r="BDL2" s="272"/>
      <c r="BDM2" s="272"/>
      <c r="BDN2" s="272"/>
      <c r="BDO2" s="272"/>
      <c r="BDP2" s="272"/>
      <c r="BDQ2" s="272"/>
      <c r="BDR2" s="272"/>
      <c r="BDS2" s="272"/>
      <c r="BDT2" s="272"/>
      <c r="BDU2" s="272"/>
      <c r="BDV2" s="272"/>
      <c r="BDW2" s="272"/>
      <c r="BDX2" s="272"/>
      <c r="BDY2" s="272"/>
      <c r="BDZ2" s="272"/>
      <c r="BEA2" s="272"/>
      <c r="BEB2" s="272"/>
      <c r="BEC2" s="272"/>
      <c r="BED2" s="272"/>
      <c r="BEE2" s="272"/>
      <c r="BEF2" s="272"/>
      <c r="BEG2" s="272"/>
      <c r="BEH2" s="272"/>
      <c r="BEI2" s="272"/>
      <c r="BEJ2" s="272"/>
      <c r="BEK2" s="272"/>
      <c r="BEL2" s="272"/>
      <c r="BEM2" s="272"/>
      <c r="BEN2" s="272"/>
      <c r="BEO2" s="272"/>
      <c r="BEP2" s="272"/>
      <c r="BEQ2" s="272"/>
      <c r="BER2" s="272"/>
      <c r="BES2" s="272"/>
      <c r="BET2" s="272"/>
      <c r="BEU2" s="272"/>
      <c r="BEV2" s="272"/>
      <c r="BEW2" s="272"/>
      <c r="BEX2" s="272"/>
      <c r="BEY2" s="272"/>
      <c r="BEZ2" s="272"/>
      <c r="BFA2" s="272"/>
      <c r="BFB2" s="272"/>
      <c r="BFC2" s="272"/>
      <c r="BFD2" s="272"/>
      <c r="BFE2" s="272"/>
      <c r="BFF2" s="272"/>
      <c r="BFG2" s="272"/>
      <c r="BFH2" s="272"/>
      <c r="BFI2" s="272"/>
      <c r="BFJ2" s="272"/>
      <c r="BFK2" s="272"/>
      <c r="BFL2" s="272"/>
      <c r="BFM2" s="272"/>
      <c r="BFN2" s="272"/>
      <c r="BFO2" s="272"/>
      <c r="BFP2" s="272"/>
      <c r="BFQ2" s="272"/>
      <c r="BFR2" s="272"/>
      <c r="BFS2" s="272"/>
      <c r="BFT2" s="272"/>
      <c r="BFU2" s="272"/>
      <c r="BFV2" s="272"/>
      <c r="BFW2" s="272"/>
      <c r="BFX2" s="272"/>
      <c r="BFY2" s="272"/>
      <c r="BFZ2" s="272"/>
      <c r="BGA2" s="272"/>
      <c r="BGB2" s="272"/>
      <c r="BGC2" s="272"/>
      <c r="BGD2" s="272"/>
      <c r="BGE2" s="272"/>
      <c r="BGF2" s="272"/>
      <c r="BGG2" s="272"/>
      <c r="BGH2" s="272"/>
      <c r="BGI2" s="272"/>
      <c r="BGJ2" s="272"/>
      <c r="BGK2" s="272"/>
      <c r="BGL2" s="272"/>
      <c r="BGM2" s="272"/>
      <c r="BGN2" s="272"/>
      <c r="BGO2" s="272"/>
      <c r="BGP2" s="272"/>
      <c r="BGQ2" s="272"/>
      <c r="BGR2" s="272"/>
      <c r="BGS2" s="272"/>
      <c r="BGT2" s="272"/>
      <c r="BGU2" s="272"/>
      <c r="BGV2" s="272"/>
      <c r="BGW2" s="272"/>
      <c r="BGX2" s="272"/>
      <c r="BGY2" s="272"/>
      <c r="BGZ2" s="272"/>
      <c r="BHA2" s="272"/>
      <c r="BHB2" s="272"/>
      <c r="BHC2" s="272"/>
      <c r="BHD2" s="272"/>
      <c r="BHE2" s="272"/>
      <c r="BHF2" s="272"/>
      <c r="BHG2" s="272"/>
      <c r="BHH2" s="272"/>
      <c r="BHI2" s="272"/>
      <c r="BHJ2" s="272"/>
      <c r="BHK2" s="272"/>
      <c r="BHL2" s="272"/>
      <c r="BHM2" s="272"/>
      <c r="BHN2" s="272"/>
      <c r="BHO2" s="272"/>
      <c r="BHP2" s="272"/>
      <c r="BHQ2" s="272"/>
      <c r="BHR2" s="272"/>
      <c r="BHS2" s="272"/>
      <c r="BHT2" s="272"/>
      <c r="BHU2" s="272"/>
      <c r="BHV2" s="272"/>
      <c r="BHW2" s="272"/>
      <c r="BHX2" s="272"/>
      <c r="BHY2" s="272"/>
      <c r="BHZ2" s="272"/>
      <c r="BIA2" s="272"/>
      <c r="BIB2" s="272"/>
      <c r="BIC2" s="272"/>
      <c r="BID2" s="272"/>
      <c r="BIE2" s="272"/>
      <c r="BIF2" s="272"/>
      <c r="BIG2" s="272"/>
      <c r="BIH2" s="272"/>
      <c r="BII2" s="272"/>
      <c r="BIJ2" s="272"/>
      <c r="BIK2" s="272"/>
      <c r="BIL2" s="272"/>
      <c r="BIM2" s="272"/>
      <c r="BIN2" s="272"/>
      <c r="BIO2" s="272"/>
      <c r="BIP2" s="272"/>
      <c r="BIQ2" s="272"/>
      <c r="BIR2" s="272"/>
      <c r="BIS2" s="272"/>
      <c r="BIT2" s="272"/>
      <c r="BIU2" s="272"/>
      <c r="BIV2" s="272"/>
      <c r="BIW2" s="272"/>
      <c r="BIX2" s="272"/>
      <c r="BIY2" s="272"/>
      <c r="BIZ2" s="272"/>
      <c r="BJA2" s="272"/>
      <c r="BJB2" s="272"/>
      <c r="BJC2" s="272"/>
      <c r="BJD2" s="272"/>
      <c r="BJE2" s="272"/>
      <c r="BJF2" s="272"/>
      <c r="BJG2" s="272"/>
      <c r="BJH2" s="272"/>
      <c r="BJI2" s="272"/>
      <c r="BJJ2" s="272"/>
      <c r="BJK2" s="272"/>
      <c r="BJL2" s="272"/>
      <c r="BJM2" s="272"/>
      <c r="BJN2" s="272"/>
      <c r="BJO2" s="272"/>
      <c r="BJP2" s="272"/>
      <c r="BJQ2" s="272"/>
      <c r="BJR2" s="272"/>
      <c r="BJS2" s="272"/>
      <c r="BJT2" s="272"/>
      <c r="BJU2" s="272"/>
      <c r="BJV2" s="272"/>
      <c r="BJW2" s="272"/>
      <c r="BJX2" s="272"/>
      <c r="BJY2" s="272"/>
      <c r="BJZ2" s="272"/>
      <c r="BKA2" s="272"/>
      <c r="BKB2" s="272"/>
      <c r="BKC2" s="272"/>
      <c r="BKD2" s="272"/>
      <c r="BKE2" s="272"/>
      <c r="BKF2" s="272"/>
      <c r="BKG2" s="272"/>
      <c r="BKH2" s="272"/>
      <c r="BKI2" s="272"/>
      <c r="BKJ2" s="272"/>
      <c r="BKK2" s="272"/>
      <c r="BKL2" s="272"/>
      <c r="BKM2" s="272"/>
      <c r="BKN2" s="272"/>
      <c r="BKO2" s="272"/>
      <c r="BKP2" s="272"/>
      <c r="BKQ2" s="272"/>
      <c r="BKR2" s="272"/>
      <c r="BKS2" s="272"/>
      <c r="BKT2" s="272"/>
      <c r="BKU2" s="272"/>
      <c r="BKV2" s="272"/>
      <c r="BKW2" s="272"/>
      <c r="BKX2" s="272"/>
      <c r="BKY2" s="272"/>
      <c r="BKZ2" s="272"/>
      <c r="BLA2" s="272"/>
      <c r="BLB2" s="272"/>
      <c r="BLC2" s="272"/>
      <c r="BLD2" s="272"/>
      <c r="BLE2" s="272"/>
      <c r="BLF2" s="272"/>
      <c r="BLG2" s="272"/>
      <c r="BLH2" s="272"/>
      <c r="BLI2" s="272"/>
      <c r="BLJ2" s="272"/>
      <c r="BLK2" s="272"/>
      <c r="BLL2" s="272"/>
      <c r="BLM2" s="272"/>
      <c r="BLN2" s="272"/>
      <c r="BLO2" s="272"/>
      <c r="BLP2" s="272"/>
      <c r="BLQ2" s="272"/>
      <c r="BLR2" s="272"/>
      <c r="BLS2" s="272"/>
      <c r="BLT2" s="272"/>
      <c r="BLU2" s="272"/>
      <c r="BLV2" s="272"/>
      <c r="BLW2" s="272"/>
      <c r="BLX2" s="272"/>
      <c r="BLY2" s="272"/>
      <c r="BLZ2" s="272"/>
      <c r="BMA2" s="272"/>
      <c r="BMB2" s="272"/>
      <c r="BMC2" s="272"/>
      <c r="BMD2" s="272"/>
      <c r="BME2" s="272"/>
      <c r="BMF2" s="272"/>
      <c r="BMG2" s="272"/>
      <c r="BMH2" s="272"/>
      <c r="BMI2" s="272"/>
      <c r="BMJ2" s="272"/>
      <c r="BMK2" s="272"/>
      <c r="BML2" s="272"/>
      <c r="BMM2" s="272"/>
      <c r="BMN2" s="272"/>
      <c r="BMO2" s="272"/>
      <c r="BMP2" s="272"/>
      <c r="BMQ2" s="272"/>
      <c r="BMR2" s="272"/>
      <c r="BMS2" s="272"/>
      <c r="BMT2" s="272"/>
      <c r="BMU2" s="272"/>
      <c r="BMV2" s="272"/>
      <c r="BMW2" s="272"/>
      <c r="BMX2" s="272"/>
      <c r="BMY2" s="272"/>
      <c r="BMZ2" s="272"/>
      <c r="BNA2" s="272"/>
      <c r="BNB2" s="272"/>
      <c r="BNC2" s="272"/>
      <c r="BND2" s="272"/>
      <c r="BNE2" s="272"/>
      <c r="BNF2" s="272"/>
      <c r="BNG2" s="272"/>
      <c r="BNH2" s="272"/>
      <c r="BNI2" s="272"/>
      <c r="BNJ2" s="272"/>
      <c r="BNK2" s="272"/>
      <c r="BNL2" s="272"/>
      <c r="BNM2" s="272"/>
      <c r="BNN2" s="272"/>
      <c r="BNO2" s="272"/>
      <c r="BNP2" s="272"/>
      <c r="BNQ2" s="272"/>
      <c r="BNR2" s="272"/>
      <c r="BNS2" s="272"/>
      <c r="BNT2" s="272"/>
      <c r="BNU2" s="272"/>
      <c r="BNV2" s="272"/>
      <c r="BNW2" s="272"/>
      <c r="BNX2" s="272"/>
      <c r="BNY2" s="272"/>
      <c r="BNZ2" s="272"/>
      <c r="BOA2" s="272"/>
      <c r="BOB2" s="272"/>
      <c r="BOC2" s="272"/>
      <c r="BOD2" s="272"/>
      <c r="BOE2" s="272"/>
      <c r="BOF2" s="272"/>
      <c r="BOG2" s="272"/>
      <c r="BOH2" s="272"/>
      <c r="BOI2" s="272"/>
      <c r="BOJ2" s="272"/>
      <c r="BOK2" s="272"/>
      <c r="BOL2" s="272"/>
      <c r="BOM2" s="272"/>
      <c r="BON2" s="272"/>
      <c r="BOO2" s="272"/>
      <c r="BOP2" s="272"/>
      <c r="BOQ2" s="272"/>
      <c r="BOR2" s="272"/>
      <c r="BOS2" s="272"/>
      <c r="BOT2" s="272"/>
      <c r="BOU2" s="272"/>
      <c r="BOV2" s="272"/>
      <c r="BOW2" s="272"/>
      <c r="BOX2" s="272"/>
      <c r="BOY2" s="272"/>
      <c r="BOZ2" s="272"/>
      <c r="BPA2" s="272"/>
      <c r="BPB2" s="272"/>
      <c r="BPC2" s="272"/>
      <c r="BPD2" s="272"/>
      <c r="BPE2" s="272"/>
      <c r="BPF2" s="272"/>
      <c r="BPG2" s="272"/>
      <c r="BPH2" s="272"/>
      <c r="BPI2" s="272"/>
      <c r="BPJ2" s="272"/>
      <c r="BPK2" s="272"/>
      <c r="BPL2" s="272"/>
      <c r="BPM2" s="272"/>
      <c r="BPN2" s="272"/>
      <c r="BPO2" s="272"/>
      <c r="BPP2" s="272"/>
      <c r="BPQ2" s="272"/>
      <c r="BPR2" s="272"/>
      <c r="BPS2" s="272"/>
      <c r="BPT2" s="272"/>
      <c r="BPU2" s="272"/>
      <c r="BPV2" s="272"/>
      <c r="BPW2" s="272"/>
      <c r="BPX2" s="272"/>
      <c r="BPY2" s="272"/>
      <c r="BPZ2" s="272"/>
      <c r="BQA2" s="272"/>
      <c r="BQB2" s="272"/>
      <c r="BQC2" s="272"/>
      <c r="BQD2" s="272"/>
      <c r="BQE2" s="272"/>
      <c r="BQF2" s="272"/>
      <c r="BQG2" s="272"/>
      <c r="BQH2" s="272"/>
      <c r="BQI2" s="272"/>
      <c r="BQJ2" s="272"/>
      <c r="BQK2" s="272"/>
      <c r="BQL2" s="272"/>
      <c r="BQM2" s="272"/>
      <c r="BQN2" s="272"/>
      <c r="BQO2" s="272"/>
      <c r="BQP2" s="272"/>
      <c r="BQQ2" s="272"/>
      <c r="BQR2" s="272"/>
      <c r="BQS2" s="272"/>
      <c r="BQT2" s="272"/>
      <c r="BQU2" s="272"/>
      <c r="BQV2" s="272"/>
      <c r="BQW2" s="272"/>
      <c r="BQX2" s="272"/>
      <c r="BQY2" s="272"/>
      <c r="BQZ2" s="272"/>
      <c r="BRA2" s="272"/>
      <c r="BRB2" s="272"/>
      <c r="BRC2" s="272"/>
      <c r="BRD2" s="272"/>
      <c r="BRE2" s="272"/>
      <c r="BRF2" s="272"/>
      <c r="BRG2" s="272"/>
      <c r="BRH2" s="272"/>
      <c r="BRI2" s="272"/>
      <c r="BRJ2" s="272"/>
      <c r="BRK2" s="272"/>
      <c r="BRL2" s="272"/>
      <c r="BRM2" s="272"/>
      <c r="BRN2" s="272"/>
      <c r="BRO2" s="272"/>
      <c r="BRP2" s="272"/>
      <c r="BRQ2" s="272"/>
      <c r="BRR2" s="272"/>
      <c r="BRS2" s="272"/>
      <c r="BRT2" s="272"/>
      <c r="BRU2" s="272"/>
      <c r="BRV2" s="272"/>
      <c r="BRW2" s="272"/>
      <c r="BRX2" s="272"/>
      <c r="BRY2" s="272"/>
      <c r="BRZ2" s="272"/>
      <c r="BSA2" s="272"/>
      <c r="BSB2" s="272"/>
      <c r="BSC2" s="272"/>
      <c r="BSD2" s="272"/>
      <c r="BSE2" s="272"/>
      <c r="BSF2" s="272"/>
      <c r="BSG2" s="272"/>
      <c r="BSH2" s="272"/>
      <c r="BSI2" s="272"/>
      <c r="BSJ2" s="272"/>
      <c r="BSK2" s="272"/>
      <c r="BSL2" s="272"/>
      <c r="BSM2" s="272"/>
      <c r="BSN2" s="272"/>
      <c r="BSO2" s="272"/>
      <c r="BSP2" s="272"/>
      <c r="BSQ2" s="272"/>
      <c r="BSR2" s="272"/>
      <c r="BSS2" s="272"/>
      <c r="BST2" s="272"/>
      <c r="BSU2" s="272"/>
      <c r="BSV2" s="272"/>
      <c r="BSW2" s="272"/>
      <c r="BSX2" s="272"/>
      <c r="BSY2" s="272"/>
      <c r="BSZ2" s="272"/>
      <c r="BTA2" s="272"/>
      <c r="BTB2" s="272"/>
      <c r="BTC2" s="272"/>
      <c r="BTD2" s="272"/>
      <c r="BTE2" s="272"/>
      <c r="BTF2" s="272"/>
      <c r="BTG2" s="272"/>
      <c r="BTH2" s="272"/>
      <c r="BTI2" s="272"/>
      <c r="BTJ2" s="272"/>
      <c r="BTK2" s="272"/>
      <c r="BTL2" s="272"/>
      <c r="BTM2" s="272"/>
      <c r="BTN2" s="272"/>
      <c r="BTO2" s="272"/>
      <c r="BTP2" s="272"/>
      <c r="BTQ2" s="272"/>
      <c r="BTR2" s="272"/>
      <c r="BTS2" s="272"/>
      <c r="BTT2" s="272"/>
      <c r="BTU2" s="272"/>
      <c r="BTV2" s="272"/>
      <c r="BTW2" s="272"/>
      <c r="BTX2" s="272"/>
      <c r="BTY2" s="272"/>
      <c r="BTZ2" s="272"/>
      <c r="BUA2" s="272"/>
      <c r="BUB2" s="272"/>
      <c r="BUC2" s="272"/>
      <c r="BUD2" s="272"/>
      <c r="BUE2" s="272"/>
      <c r="BUF2" s="272"/>
      <c r="BUG2" s="272"/>
      <c r="BUH2" s="272"/>
      <c r="BUI2" s="272"/>
      <c r="BUJ2" s="272"/>
      <c r="BUK2" s="272"/>
      <c r="BUL2" s="272"/>
      <c r="BUM2" s="272"/>
      <c r="BUN2" s="272"/>
      <c r="BUO2" s="272"/>
      <c r="BUP2" s="272"/>
      <c r="BUQ2" s="272"/>
      <c r="BUR2" s="272"/>
      <c r="BUS2" s="272"/>
      <c r="BUT2" s="272"/>
      <c r="BUU2" s="272"/>
      <c r="BUV2" s="272"/>
      <c r="BUW2" s="272"/>
      <c r="BUX2" s="272"/>
      <c r="BUY2" s="272"/>
      <c r="BUZ2" s="272"/>
      <c r="BVA2" s="272"/>
      <c r="BVB2" s="272"/>
      <c r="BVC2" s="272"/>
      <c r="BVD2" s="272"/>
      <c r="BVE2" s="272"/>
      <c r="BVF2" s="272"/>
      <c r="BVG2" s="272"/>
      <c r="BVH2" s="272"/>
      <c r="BVI2" s="272"/>
      <c r="BVJ2" s="272"/>
      <c r="BVK2" s="272"/>
      <c r="BVL2" s="272"/>
      <c r="BVM2" s="272"/>
      <c r="BVN2" s="272"/>
      <c r="BVO2" s="272"/>
      <c r="BVP2" s="272"/>
      <c r="BVQ2" s="272"/>
      <c r="BVR2" s="272"/>
      <c r="BVS2" s="272"/>
      <c r="BVT2" s="272"/>
      <c r="BVU2" s="272"/>
      <c r="BVV2" s="272"/>
      <c r="BVW2" s="272"/>
      <c r="BVX2" s="272"/>
      <c r="BVY2" s="272"/>
      <c r="BVZ2" s="272"/>
      <c r="BWA2" s="272"/>
      <c r="BWB2" s="272"/>
      <c r="BWC2" s="272"/>
      <c r="BWD2" s="272"/>
      <c r="BWE2" s="272"/>
      <c r="BWF2" s="272"/>
      <c r="BWG2" s="272"/>
      <c r="BWH2" s="272"/>
      <c r="BWI2" s="272"/>
      <c r="BWJ2" s="272"/>
      <c r="BWK2" s="272"/>
      <c r="BWL2" s="272"/>
      <c r="BWM2" s="272"/>
      <c r="BWN2" s="272"/>
      <c r="BWO2" s="272"/>
      <c r="BWP2" s="272"/>
      <c r="BWQ2" s="272"/>
      <c r="BWR2" s="272"/>
      <c r="BWS2" s="272"/>
      <c r="BWT2" s="272"/>
      <c r="BWU2" s="272"/>
      <c r="BWV2" s="272"/>
      <c r="BWW2" s="272"/>
      <c r="BWX2" s="272"/>
      <c r="BWY2" s="272"/>
      <c r="BWZ2" s="272"/>
      <c r="BXA2" s="272"/>
      <c r="BXB2" s="272"/>
      <c r="BXC2" s="272"/>
      <c r="BXD2" s="272"/>
      <c r="BXE2" s="272"/>
      <c r="BXF2" s="272"/>
      <c r="BXG2" s="272"/>
      <c r="BXH2" s="272"/>
      <c r="BXI2" s="272"/>
      <c r="BXJ2" s="272"/>
      <c r="BXK2" s="272"/>
      <c r="BXL2" s="272"/>
      <c r="BXM2" s="272"/>
      <c r="BXN2" s="272"/>
      <c r="BXO2" s="272"/>
      <c r="BXP2" s="272"/>
      <c r="BXQ2" s="272"/>
      <c r="BXR2" s="272"/>
      <c r="BXS2" s="272"/>
      <c r="BXT2" s="272"/>
      <c r="BXU2" s="272"/>
      <c r="BXV2" s="272"/>
      <c r="BXW2" s="272"/>
      <c r="BXX2" s="272"/>
      <c r="BXY2" s="272"/>
      <c r="BXZ2" s="272"/>
      <c r="BYA2" s="272"/>
      <c r="BYB2" s="272"/>
      <c r="BYC2" s="272"/>
      <c r="BYD2" s="272"/>
      <c r="BYE2" s="272"/>
      <c r="BYF2" s="272"/>
      <c r="BYG2" s="272"/>
      <c r="BYH2" s="272"/>
      <c r="BYI2" s="272"/>
      <c r="BYJ2" s="272"/>
      <c r="BYK2" s="272"/>
      <c r="BYL2" s="272"/>
      <c r="BYM2" s="272"/>
      <c r="BYN2" s="272"/>
      <c r="BYO2" s="272"/>
      <c r="BYP2" s="272"/>
      <c r="BYQ2" s="272"/>
      <c r="BYR2" s="272"/>
      <c r="BYS2" s="272"/>
      <c r="BYT2" s="272"/>
      <c r="BYU2" s="272"/>
      <c r="BYV2" s="272"/>
      <c r="BYW2" s="272"/>
      <c r="BYX2" s="272"/>
      <c r="BYY2" s="272"/>
      <c r="BYZ2" s="272"/>
      <c r="BZA2" s="272"/>
      <c r="BZB2" s="272"/>
      <c r="BZC2" s="272"/>
      <c r="BZD2" s="272"/>
      <c r="BZE2" s="272"/>
      <c r="BZF2" s="272"/>
      <c r="BZG2" s="272"/>
      <c r="BZH2" s="272"/>
      <c r="BZI2" s="272"/>
      <c r="BZJ2" s="272"/>
      <c r="BZK2" s="272"/>
      <c r="BZL2" s="272"/>
      <c r="BZM2" s="272"/>
      <c r="BZN2" s="272"/>
      <c r="BZO2" s="272"/>
      <c r="BZP2" s="272"/>
      <c r="BZQ2" s="272"/>
      <c r="BZR2" s="272"/>
      <c r="BZS2" s="272"/>
      <c r="BZT2" s="272"/>
      <c r="BZU2" s="272"/>
      <c r="BZV2" s="272"/>
      <c r="BZW2" s="272"/>
      <c r="BZX2" s="272"/>
      <c r="BZY2" s="272"/>
      <c r="BZZ2" s="272"/>
      <c r="CAA2" s="272"/>
      <c r="CAB2" s="272"/>
      <c r="CAC2" s="272"/>
      <c r="CAD2" s="272"/>
      <c r="CAE2" s="272"/>
      <c r="CAF2" s="272"/>
      <c r="CAG2" s="272"/>
      <c r="CAH2" s="272"/>
      <c r="CAI2" s="272"/>
      <c r="CAJ2" s="272"/>
      <c r="CAK2" s="272"/>
      <c r="CAL2" s="272"/>
      <c r="CAM2" s="272"/>
      <c r="CAN2" s="272"/>
      <c r="CAO2" s="272"/>
      <c r="CAP2" s="272"/>
      <c r="CAQ2" s="272"/>
      <c r="CAR2" s="272"/>
      <c r="CAS2" s="272"/>
      <c r="CAT2" s="272"/>
      <c r="CAU2" s="272"/>
      <c r="CAV2" s="272"/>
      <c r="CAW2" s="272"/>
      <c r="CAX2" s="272"/>
      <c r="CAY2" s="272"/>
      <c r="CAZ2" s="272"/>
      <c r="CBA2" s="272"/>
      <c r="CBB2" s="272"/>
      <c r="CBC2" s="272"/>
      <c r="CBD2" s="272"/>
      <c r="CBE2" s="272"/>
      <c r="CBF2" s="272"/>
      <c r="CBG2" s="272"/>
      <c r="CBH2" s="272"/>
      <c r="CBI2" s="272"/>
      <c r="CBJ2" s="272"/>
      <c r="CBK2" s="272"/>
      <c r="CBL2" s="272"/>
      <c r="CBM2" s="272"/>
      <c r="CBN2" s="272"/>
      <c r="CBO2" s="272"/>
      <c r="CBP2" s="272"/>
      <c r="CBQ2" s="272"/>
      <c r="CBR2" s="272"/>
      <c r="CBS2" s="272"/>
      <c r="CBT2" s="272"/>
      <c r="CBU2" s="272"/>
      <c r="CBV2" s="272"/>
      <c r="CBW2" s="272"/>
      <c r="CBX2" s="272"/>
      <c r="CBY2" s="272"/>
      <c r="CBZ2" s="272"/>
      <c r="CCA2" s="272"/>
      <c r="CCB2" s="272"/>
      <c r="CCC2" s="272"/>
      <c r="CCD2" s="272"/>
      <c r="CCE2" s="272"/>
      <c r="CCF2" s="272"/>
      <c r="CCG2" s="272"/>
      <c r="CCH2" s="272"/>
      <c r="CCI2" s="272"/>
      <c r="CCJ2" s="272"/>
      <c r="CCK2" s="272"/>
      <c r="CCL2" s="272"/>
      <c r="CCM2" s="272"/>
      <c r="CCN2" s="272"/>
      <c r="CCO2" s="272"/>
      <c r="CCP2" s="272"/>
      <c r="CCQ2" s="272"/>
      <c r="CCR2" s="272"/>
      <c r="CCS2" s="272"/>
      <c r="CCT2" s="272"/>
      <c r="CCU2" s="272"/>
      <c r="CCV2" s="272"/>
      <c r="CCW2" s="272"/>
      <c r="CCX2" s="272"/>
      <c r="CCY2" s="272"/>
      <c r="CCZ2" s="272"/>
      <c r="CDA2" s="272"/>
      <c r="CDB2" s="272"/>
      <c r="CDC2" s="272"/>
      <c r="CDD2" s="272"/>
      <c r="CDE2" s="272"/>
      <c r="CDF2" s="272"/>
      <c r="CDG2" s="272"/>
      <c r="CDH2" s="272"/>
      <c r="CDI2" s="272"/>
      <c r="CDJ2" s="272"/>
      <c r="CDK2" s="272"/>
      <c r="CDL2" s="272"/>
      <c r="CDM2" s="272"/>
      <c r="CDN2" s="272"/>
      <c r="CDO2" s="272"/>
      <c r="CDP2" s="272"/>
      <c r="CDQ2" s="272"/>
      <c r="CDR2" s="272"/>
      <c r="CDS2" s="272"/>
      <c r="CDT2" s="272"/>
      <c r="CDU2" s="272"/>
      <c r="CDV2" s="272"/>
      <c r="CDW2" s="272"/>
      <c r="CDX2" s="272"/>
      <c r="CDY2" s="272"/>
      <c r="CDZ2" s="272"/>
      <c r="CEA2" s="272"/>
      <c r="CEB2" s="272"/>
      <c r="CEC2" s="272"/>
      <c r="CED2" s="272"/>
      <c r="CEE2" s="272"/>
      <c r="CEF2" s="272"/>
      <c r="CEG2" s="272"/>
      <c r="CEH2" s="272"/>
      <c r="CEI2" s="272"/>
      <c r="CEJ2" s="272"/>
      <c r="CEK2" s="272"/>
      <c r="CEL2" s="272"/>
      <c r="CEM2" s="272"/>
      <c r="CEN2" s="272"/>
      <c r="CEO2" s="272"/>
      <c r="CEP2" s="272"/>
      <c r="CEQ2" s="272"/>
      <c r="CER2" s="272"/>
      <c r="CES2" s="272"/>
      <c r="CET2" s="272"/>
      <c r="CEU2" s="272"/>
      <c r="CEV2" s="272"/>
      <c r="CEW2" s="272"/>
      <c r="CEX2" s="272"/>
      <c r="CEY2" s="272"/>
      <c r="CEZ2" s="272"/>
      <c r="CFA2" s="272"/>
      <c r="CFB2" s="272"/>
      <c r="CFC2" s="272"/>
      <c r="CFD2" s="272"/>
      <c r="CFE2" s="272"/>
      <c r="CFF2" s="272"/>
      <c r="CFG2" s="272"/>
      <c r="CFH2" s="272"/>
      <c r="CFI2" s="272"/>
      <c r="CFJ2" s="272"/>
      <c r="CFK2" s="272"/>
      <c r="CFL2" s="272"/>
      <c r="CFM2" s="272"/>
      <c r="CFN2" s="272"/>
      <c r="CFO2" s="272"/>
      <c r="CFP2" s="272"/>
      <c r="CFQ2" s="272"/>
      <c r="CFR2" s="272"/>
      <c r="CFS2" s="272"/>
      <c r="CFT2" s="272"/>
      <c r="CFU2" s="272"/>
      <c r="CFV2" s="272"/>
      <c r="CFW2" s="272"/>
      <c r="CFX2" s="272"/>
      <c r="CFY2" s="272"/>
      <c r="CFZ2" s="272"/>
      <c r="CGA2" s="272"/>
      <c r="CGB2" s="272"/>
      <c r="CGC2" s="272"/>
      <c r="CGD2" s="272"/>
      <c r="CGE2" s="272"/>
      <c r="CGF2" s="272"/>
      <c r="CGG2" s="272"/>
      <c r="CGH2" s="272"/>
      <c r="CGI2" s="272"/>
      <c r="CGJ2" s="272"/>
      <c r="CGK2" s="272"/>
      <c r="CGL2" s="272"/>
      <c r="CGM2" s="272"/>
      <c r="CGN2" s="272"/>
      <c r="CGO2" s="272"/>
      <c r="CGP2" s="272"/>
      <c r="CGQ2" s="272"/>
      <c r="CGR2" s="272"/>
      <c r="CGS2" s="272"/>
      <c r="CGT2" s="272"/>
      <c r="CGU2" s="272"/>
      <c r="CGV2" s="272"/>
      <c r="CGW2" s="272"/>
      <c r="CGX2" s="272"/>
      <c r="CGY2" s="272"/>
      <c r="CGZ2" s="272"/>
      <c r="CHA2" s="272"/>
      <c r="CHB2" s="272"/>
      <c r="CHC2" s="272"/>
      <c r="CHD2" s="272"/>
      <c r="CHE2" s="272"/>
      <c r="CHF2" s="272"/>
      <c r="CHG2" s="272"/>
      <c r="CHH2" s="272"/>
      <c r="CHI2" s="272"/>
      <c r="CHJ2" s="272"/>
      <c r="CHK2" s="272"/>
      <c r="CHL2" s="272"/>
      <c r="CHM2" s="272"/>
      <c r="CHN2" s="272"/>
      <c r="CHO2" s="272"/>
      <c r="CHP2" s="272"/>
      <c r="CHQ2" s="272"/>
      <c r="CHR2" s="272"/>
      <c r="CHS2" s="272"/>
      <c r="CHT2" s="272"/>
      <c r="CHU2" s="272"/>
      <c r="CHV2" s="272"/>
      <c r="CHW2" s="272"/>
      <c r="CHX2" s="272"/>
      <c r="CHY2" s="272"/>
      <c r="CHZ2" s="272"/>
      <c r="CIA2" s="272"/>
      <c r="CIB2" s="272"/>
      <c r="CIC2" s="272"/>
      <c r="CID2" s="272"/>
      <c r="CIE2" s="272"/>
      <c r="CIF2" s="272"/>
      <c r="CIG2" s="272"/>
      <c r="CIH2" s="272"/>
      <c r="CII2" s="272"/>
      <c r="CIJ2" s="272"/>
      <c r="CIK2" s="272"/>
      <c r="CIL2" s="272"/>
      <c r="CIM2" s="272"/>
      <c r="CIN2" s="272"/>
      <c r="CIO2" s="272"/>
      <c r="CIP2" s="272"/>
      <c r="CIQ2" s="272"/>
      <c r="CIR2" s="272"/>
      <c r="CIS2" s="272"/>
      <c r="CIT2" s="272"/>
      <c r="CIU2" s="272"/>
      <c r="CIV2" s="272"/>
      <c r="CIW2" s="272"/>
      <c r="CIX2" s="272"/>
      <c r="CIY2" s="272"/>
      <c r="CIZ2" s="272"/>
      <c r="CJA2" s="272"/>
      <c r="CJB2" s="272"/>
      <c r="CJC2" s="272"/>
      <c r="CJD2" s="272"/>
      <c r="CJE2" s="272"/>
      <c r="CJF2" s="272"/>
      <c r="CJG2" s="272"/>
      <c r="CJH2" s="272"/>
      <c r="CJI2" s="272"/>
      <c r="CJJ2" s="272"/>
      <c r="CJK2" s="272"/>
      <c r="CJL2" s="272"/>
      <c r="CJM2" s="272"/>
      <c r="CJN2" s="272"/>
      <c r="CJO2" s="272"/>
      <c r="CJP2" s="272"/>
      <c r="CJQ2" s="272"/>
      <c r="CJR2" s="272"/>
      <c r="CJS2" s="272"/>
      <c r="CJT2" s="272"/>
      <c r="CJU2" s="272"/>
      <c r="CJV2" s="272"/>
      <c r="CJW2" s="272"/>
      <c r="CJX2" s="272"/>
      <c r="CJY2" s="272"/>
      <c r="CJZ2" s="272"/>
      <c r="CKA2" s="272"/>
      <c r="CKB2" s="272"/>
      <c r="CKC2" s="272"/>
      <c r="CKD2" s="272"/>
      <c r="CKE2" s="272"/>
      <c r="CKF2" s="272"/>
      <c r="CKG2" s="272"/>
      <c r="CKH2" s="272"/>
      <c r="CKI2" s="272"/>
      <c r="CKJ2" s="272"/>
      <c r="CKK2" s="272"/>
      <c r="CKL2" s="272"/>
      <c r="CKM2" s="272"/>
      <c r="CKN2" s="272"/>
      <c r="CKO2" s="272"/>
      <c r="CKP2" s="272"/>
      <c r="CKQ2" s="272"/>
      <c r="CKR2" s="272"/>
      <c r="CKS2" s="272"/>
      <c r="CKT2" s="272"/>
      <c r="CKU2" s="272"/>
      <c r="CKV2" s="272"/>
      <c r="CKW2" s="272"/>
      <c r="CKX2" s="272"/>
      <c r="CKY2" s="272"/>
      <c r="CKZ2" s="272"/>
      <c r="CLA2" s="272"/>
      <c r="CLB2" s="272"/>
      <c r="CLC2" s="272"/>
      <c r="CLD2" s="272"/>
      <c r="CLE2" s="272"/>
      <c r="CLF2" s="272"/>
      <c r="CLG2" s="272"/>
      <c r="CLH2" s="272"/>
      <c r="CLI2" s="272"/>
      <c r="CLJ2" s="272"/>
      <c r="CLK2" s="272"/>
      <c r="CLL2" s="272"/>
      <c r="CLM2" s="272"/>
      <c r="CLN2" s="272"/>
      <c r="CLO2" s="272"/>
      <c r="CLP2" s="272"/>
      <c r="CLQ2" s="272"/>
      <c r="CLR2" s="272"/>
      <c r="CLS2" s="272"/>
      <c r="CLT2" s="272"/>
      <c r="CLU2" s="272"/>
      <c r="CLV2" s="272"/>
      <c r="CLW2" s="272"/>
      <c r="CLX2" s="272"/>
      <c r="CLY2" s="272"/>
      <c r="CLZ2" s="272"/>
      <c r="CMA2" s="272"/>
      <c r="CMB2" s="272"/>
      <c r="CMC2" s="272"/>
      <c r="CMD2" s="272"/>
      <c r="CME2" s="272"/>
      <c r="CMF2" s="272"/>
      <c r="CMG2" s="272"/>
      <c r="CMH2" s="272"/>
      <c r="CMI2" s="272"/>
      <c r="CMJ2" s="272"/>
      <c r="CMK2" s="272"/>
      <c r="CML2" s="272"/>
      <c r="CMM2" s="272"/>
      <c r="CMN2" s="272"/>
      <c r="CMO2" s="272"/>
      <c r="CMP2" s="272"/>
      <c r="CMQ2" s="272"/>
      <c r="CMR2" s="272"/>
      <c r="CMS2" s="272"/>
      <c r="CMT2" s="272"/>
      <c r="CMU2" s="272"/>
      <c r="CMV2" s="272"/>
      <c r="CMW2" s="272"/>
      <c r="CMX2" s="272"/>
      <c r="CMY2" s="272"/>
      <c r="CMZ2" s="272"/>
      <c r="CNA2" s="272"/>
      <c r="CNB2" s="272"/>
      <c r="CNC2" s="272"/>
      <c r="CND2" s="272"/>
      <c r="CNE2" s="272"/>
      <c r="CNF2" s="272"/>
      <c r="CNG2" s="272"/>
      <c r="CNH2" s="272"/>
      <c r="CNI2" s="272"/>
      <c r="CNJ2" s="272"/>
      <c r="CNK2" s="272"/>
      <c r="CNL2" s="272"/>
      <c r="CNM2" s="272"/>
      <c r="CNN2" s="272"/>
      <c r="CNO2" s="272"/>
      <c r="CNP2" s="272"/>
      <c r="CNQ2" s="272"/>
      <c r="CNR2" s="272"/>
      <c r="CNS2" s="272"/>
      <c r="CNT2" s="272"/>
      <c r="CNU2" s="272"/>
      <c r="CNV2" s="272"/>
      <c r="CNW2" s="272"/>
      <c r="CNX2" s="272"/>
      <c r="CNY2" s="272"/>
      <c r="CNZ2" s="272"/>
      <c r="COA2" s="272"/>
      <c r="COB2" s="272"/>
      <c r="COC2" s="272"/>
      <c r="COD2" s="272"/>
      <c r="COE2" s="272"/>
      <c r="COF2" s="272"/>
      <c r="COG2" s="272"/>
      <c r="COH2" s="272"/>
      <c r="COI2" s="272"/>
      <c r="COJ2" s="272"/>
      <c r="COK2" s="272"/>
      <c r="COL2" s="272"/>
      <c r="COM2" s="272"/>
      <c r="CON2" s="272"/>
      <c r="COO2" s="272"/>
      <c r="COP2" s="272"/>
      <c r="COQ2" s="272"/>
      <c r="COR2" s="272"/>
      <c r="COS2" s="272"/>
      <c r="COT2" s="272"/>
      <c r="COU2" s="272"/>
      <c r="COV2" s="272"/>
      <c r="COW2" s="272"/>
      <c r="COX2" s="272"/>
      <c r="COY2" s="272"/>
      <c r="COZ2" s="272"/>
      <c r="CPA2" s="272"/>
      <c r="CPB2" s="272"/>
      <c r="CPC2" s="272"/>
      <c r="CPD2" s="272"/>
      <c r="CPE2" s="272"/>
      <c r="CPF2" s="272"/>
      <c r="CPG2" s="272"/>
      <c r="CPH2" s="272"/>
      <c r="CPI2" s="272"/>
      <c r="CPJ2" s="272"/>
      <c r="CPK2" s="272"/>
      <c r="CPL2" s="272"/>
      <c r="CPM2" s="272"/>
      <c r="CPN2" s="272"/>
      <c r="CPO2" s="272"/>
      <c r="CPP2" s="272"/>
      <c r="CPQ2" s="272"/>
      <c r="CPR2" s="272"/>
      <c r="CPS2" s="272"/>
      <c r="CPT2" s="272"/>
      <c r="CPU2" s="272"/>
      <c r="CPV2" s="272"/>
      <c r="CPW2" s="272"/>
      <c r="CPX2" s="272"/>
      <c r="CPY2" s="272"/>
      <c r="CPZ2" s="272"/>
      <c r="CQA2" s="272"/>
      <c r="CQB2" s="272"/>
      <c r="CQC2" s="272"/>
      <c r="CQD2" s="272"/>
      <c r="CQE2" s="272"/>
      <c r="CQF2" s="272"/>
      <c r="CQG2" s="272"/>
      <c r="CQH2" s="272"/>
      <c r="CQI2" s="272"/>
      <c r="CQJ2" s="272"/>
      <c r="CQK2" s="272"/>
      <c r="CQL2" s="272"/>
      <c r="CQM2" s="272"/>
      <c r="CQN2" s="272"/>
      <c r="CQO2" s="272"/>
      <c r="CQP2" s="272"/>
      <c r="CQQ2" s="272"/>
      <c r="CQR2" s="272"/>
      <c r="CQS2" s="272"/>
      <c r="CQT2" s="272"/>
      <c r="CQU2" s="272"/>
      <c r="CQV2" s="272"/>
      <c r="CQW2" s="272"/>
      <c r="CQX2" s="272"/>
      <c r="CQY2" s="272"/>
      <c r="CQZ2" s="272"/>
      <c r="CRA2" s="272"/>
      <c r="CRB2" s="272"/>
      <c r="CRC2" s="272"/>
      <c r="CRD2" s="272"/>
      <c r="CRE2" s="272"/>
      <c r="CRF2" s="272"/>
      <c r="CRG2" s="272"/>
      <c r="CRH2" s="272"/>
      <c r="CRI2" s="272"/>
      <c r="CRJ2" s="272"/>
      <c r="CRK2" s="272"/>
      <c r="CRL2" s="272"/>
      <c r="CRM2" s="272"/>
      <c r="CRN2" s="272"/>
      <c r="CRO2" s="272"/>
      <c r="CRP2" s="272"/>
      <c r="CRQ2" s="272"/>
      <c r="CRR2" s="272"/>
      <c r="CRS2" s="272"/>
      <c r="CRT2" s="272"/>
      <c r="CRU2" s="272"/>
      <c r="CRV2" s="272"/>
      <c r="CRW2" s="272"/>
      <c r="CRX2" s="272"/>
      <c r="CRY2" s="272"/>
      <c r="CRZ2" s="272"/>
      <c r="CSA2" s="272"/>
      <c r="CSB2" s="272"/>
      <c r="CSC2" s="272"/>
      <c r="CSD2" s="272"/>
      <c r="CSE2" s="272"/>
      <c r="CSF2" s="272"/>
      <c r="CSG2" s="272"/>
      <c r="CSH2" s="272"/>
      <c r="CSI2" s="272"/>
      <c r="CSJ2" s="272"/>
      <c r="CSK2" s="272"/>
      <c r="CSL2" s="272"/>
      <c r="CSM2" s="272"/>
      <c r="CSN2" s="272"/>
      <c r="CSO2" s="272"/>
      <c r="CSP2" s="272"/>
      <c r="CSQ2" s="272"/>
      <c r="CSR2" s="272"/>
      <c r="CSS2" s="272"/>
      <c r="CST2" s="272"/>
      <c r="CSU2" s="272"/>
      <c r="CSV2" s="272"/>
      <c r="CSW2" s="272"/>
      <c r="CSX2" s="272"/>
      <c r="CSY2" s="272"/>
      <c r="CSZ2" s="272"/>
      <c r="CTA2" s="272"/>
      <c r="CTB2" s="272"/>
      <c r="CTC2" s="272"/>
      <c r="CTD2" s="272"/>
      <c r="CTE2" s="272"/>
      <c r="CTF2" s="272"/>
      <c r="CTG2" s="272"/>
      <c r="CTH2" s="272"/>
      <c r="CTI2" s="272"/>
      <c r="CTJ2" s="272"/>
      <c r="CTK2" s="272"/>
      <c r="CTL2" s="272"/>
      <c r="CTM2" s="272"/>
      <c r="CTN2" s="272"/>
      <c r="CTO2" s="272"/>
      <c r="CTP2" s="272"/>
      <c r="CTQ2" s="272"/>
      <c r="CTR2" s="272"/>
      <c r="CTS2" s="272"/>
      <c r="CTT2" s="272"/>
      <c r="CTU2" s="272"/>
      <c r="CTV2" s="272"/>
      <c r="CTW2" s="272"/>
      <c r="CTX2" s="272"/>
      <c r="CTY2" s="272"/>
      <c r="CTZ2" s="272"/>
      <c r="CUA2" s="272"/>
      <c r="CUB2" s="272"/>
      <c r="CUC2" s="272"/>
      <c r="CUD2" s="272"/>
      <c r="CUE2" s="272"/>
      <c r="CUF2" s="272"/>
      <c r="CUG2" s="272"/>
      <c r="CUH2" s="272"/>
      <c r="CUI2" s="272"/>
      <c r="CUJ2" s="272"/>
      <c r="CUK2" s="272"/>
      <c r="CUL2" s="272"/>
      <c r="CUM2" s="272"/>
      <c r="CUN2" s="272"/>
      <c r="CUO2" s="272"/>
      <c r="CUP2" s="272"/>
      <c r="CUQ2" s="272"/>
      <c r="CUR2" s="272"/>
      <c r="CUS2" s="272"/>
      <c r="CUT2" s="272"/>
      <c r="CUU2" s="272"/>
      <c r="CUV2" s="272"/>
      <c r="CUW2" s="272"/>
      <c r="CUX2" s="272"/>
      <c r="CUY2" s="272"/>
      <c r="CUZ2" s="272"/>
      <c r="CVA2" s="272"/>
      <c r="CVB2" s="272"/>
      <c r="CVC2" s="272"/>
      <c r="CVD2" s="272"/>
      <c r="CVE2" s="272"/>
      <c r="CVF2" s="272"/>
      <c r="CVG2" s="272"/>
      <c r="CVH2" s="272"/>
      <c r="CVI2" s="272"/>
      <c r="CVJ2" s="272"/>
      <c r="CVK2" s="272"/>
      <c r="CVL2" s="272"/>
      <c r="CVM2" s="272"/>
      <c r="CVN2" s="272"/>
      <c r="CVO2" s="272"/>
      <c r="CVP2" s="272"/>
      <c r="CVQ2" s="272"/>
      <c r="CVR2" s="272"/>
      <c r="CVS2" s="272"/>
      <c r="CVT2" s="272"/>
      <c r="CVU2" s="272"/>
      <c r="CVV2" s="272"/>
      <c r="CVW2" s="272"/>
      <c r="CVX2" s="272"/>
      <c r="CVY2" s="272"/>
      <c r="CVZ2" s="272"/>
      <c r="CWA2" s="272"/>
      <c r="CWB2" s="272"/>
      <c r="CWC2" s="272"/>
      <c r="CWD2" s="272"/>
      <c r="CWE2" s="272"/>
      <c r="CWF2" s="272"/>
      <c r="CWG2" s="272"/>
      <c r="CWH2" s="272"/>
      <c r="CWI2" s="272"/>
      <c r="CWJ2" s="272"/>
      <c r="CWK2" s="272"/>
      <c r="CWL2" s="272"/>
      <c r="CWM2" s="272"/>
      <c r="CWN2" s="272"/>
      <c r="CWO2" s="272"/>
      <c r="CWP2" s="272"/>
      <c r="CWQ2" s="272"/>
      <c r="CWR2" s="272"/>
      <c r="CWS2" s="272"/>
      <c r="CWT2" s="272"/>
      <c r="CWU2" s="272"/>
      <c r="CWV2" s="272"/>
      <c r="CWW2" s="272"/>
      <c r="CWX2" s="272"/>
      <c r="CWY2" s="272"/>
      <c r="CWZ2" s="272"/>
      <c r="CXA2" s="272"/>
      <c r="CXB2" s="272"/>
      <c r="CXC2" s="272"/>
      <c r="CXD2" s="272"/>
      <c r="CXE2" s="272"/>
      <c r="CXF2" s="272"/>
      <c r="CXG2" s="272"/>
      <c r="CXH2" s="272"/>
      <c r="CXI2" s="272"/>
      <c r="CXJ2" s="272"/>
      <c r="CXK2" s="272"/>
      <c r="CXL2" s="272"/>
      <c r="CXM2" s="272"/>
      <c r="CXN2" s="272"/>
      <c r="CXO2" s="272"/>
      <c r="CXP2" s="272"/>
      <c r="CXQ2" s="272"/>
      <c r="CXR2" s="272"/>
      <c r="CXS2" s="272"/>
      <c r="CXT2" s="272"/>
      <c r="CXU2" s="272"/>
      <c r="CXV2" s="272"/>
      <c r="CXW2" s="272"/>
      <c r="CXX2" s="272"/>
      <c r="CXY2" s="272"/>
      <c r="CXZ2" s="272"/>
      <c r="CYA2" s="272"/>
      <c r="CYB2" s="272"/>
      <c r="CYC2" s="272"/>
      <c r="CYD2" s="272"/>
      <c r="CYE2" s="272"/>
      <c r="CYF2" s="272"/>
      <c r="CYG2" s="272"/>
      <c r="CYH2" s="272"/>
      <c r="CYI2" s="272"/>
      <c r="CYJ2" s="272"/>
      <c r="CYK2" s="272"/>
      <c r="CYL2" s="272"/>
      <c r="CYM2" s="272"/>
      <c r="CYN2" s="272"/>
      <c r="CYO2" s="272"/>
      <c r="CYP2" s="272"/>
      <c r="CYQ2" s="272"/>
      <c r="CYR2" s="272"/>
      <c r="CYS2" s="272"/>
      <c r="CYT2" s="272"/>
      <c r="CYU2" s="272"/>
      <c r="CYV2" s="272"/>
      <c r="CYW2" s="272"/>
      <c r="CYX2" s="272"/>
      <c r="CYY2" s="272"/>
      <c r="CYZ2" s="272"/>
      <c r="CZA2" s="272"/>
      <c r="CZB2" s="272"/>
      <c r="CZC2" s="272"/>
      <c r="CZD2" s="272"/>
      <c r="CZE2" s="272"/>
      <c r="CZF2" s="272"/>
      <c r="CZG2" s="272"/>
      <c r="CZH2" s="272"/>
      <c r="CZI2" s="272"/>
      <c r="CZJ2" s="272"/>
      <c r="CZK2" s="272"/>
      <c r="CZL2" s="272"/>
      <c r="CZM2" s="272"/>
      <c r="CZN2" s="272"/>
      <c r="CZO2" s="272"/>
      <c r="CZP2" s="272"/>
      <c r="CZQ2" s="272"/>
      <c r="CZR2" s="272"/>
      <c r="CZS2" s="272"/>
      <c r="CZT2" s="272"/>
      <c r="CZU2" s="272"/>
      <c r="CZV2" s="272"/>
      <c r="CZW2" s="272"/>
      <c r="CZX2" s="272"/>
      <c r="CZY2" s="272"/>
      <c r="CZZ2" s="272"/>
      <c r="DAA2" s="272"/>
      <c r="DAB2" s="272"/>
      <c r="DAC2" s="272"/>
      <c r="DAD2" s="272"/>
      <c r="DAE2" s="272"/>
      <c r="DAF2" s="272"/>
      <c r="DAG2" s="272"/>
      <c r="DAH2" s="272"/>
      <c r="DAI2" s="272"/>
      <c r="DAJ2" s="272"/>
      <c r="DAK2" s="272"/>
      <c r="DAL2" s="272"/>
      <c r="DAM2" s="272"/>
      <c r="DAN2" s="272"/>
      <c r="DAO2" s="272"/>
      <c r="DAP2" s="272"/>
      <c r="DAQ2" s="272"/>
      <c r="DAR2" s="272"/>
      <c r="DAS2" s="272"/>
      <c r="DAT2" s="272"/>
      <c r="DAU2" s="272"/>
      <c r="DAV2" s="272"/>
      <c r="DAW2" s="272"/>
      <c r="DAX2" s="272"/>
      <c r="DAY2" s="272"/>
      <c r="DAZ2" s="272"/>
      <c r="DBA2" s="272"/>
      <c r="DBB2" s="272"/>
      <c r="DBC2" s="272"/>
      <c r="DBD2" s="272"/>
      <c r="DBE2" s="272"/>
      <c r="DBF2" s="272"/>
      <c r="DBG2" s="272"/>
      <c r="DBH2" s="272"/>
      <c r="DBI2" s="272"/>
      <c r="DBJ2" s="272"/>
      <c r="DBK2" s="272"/>
      <c r="DBL2" s="272"/>
      <c r="DBM2" s="272"/>
      <c r="DBN2" s="272"/>
      <c r="DBO2" s="272"/>
      <c r="DBP2" s="272"/>
      <c r="DBQ2" s="272"/>
      <c r="DBR2" s="272"/>
      <c r="DBS2" s="272"/>
      <c r="DBT2" s="272"/>
      <c r="DBU2" s="272"/>
      <c r="DBV2" s="272"/>
      <c r="DBW2" s="272"/>
      <c r="DBX2" s="272"/>
      <c r="DBY2" s="272"/>
      <c r="DBZ2" s="272"/>
      <c r="DCA2" s="272"/>
      <c r="DCB2" s="272"/>
      <c r="DCC2" s="272"/>
      <c r="DCD2" s="272"/>
      <c r="DCE2" s="272"/>
      <c r="DCF2" s="272"/>
      <c r="DCG2" s="272"/>
      <c r="DCH2" s="272"/>
      <c r="DCI2" s="272"/>
      <c r="DCJ2" s="272"/>
      <c r="DCK2" s="272"/>
      <c r="DCL2" s="272"/>
      <c r="DCM2" s="272"/>
      <c r="DCN2" s="272"/>
      <c r="DCO2" s="272"/>
      <c r="DCP2" s="272"/>
      <c r="DCQ2" s="272"/>
      <c r="DCR2" s="272"/>
      <c r="DCS2" s="272"/>
      <c r="DCT2" s="272"/>
      <c r="DCU2" s="272"/>
      <c r="DCV2" s="272"/>
      <c r="DCW2" s="272"/>
      <c r="DCX2" s="272"/>
      <c r="DCY2" s="272"/>
      <c r="DCZ2" s="272"/>
      <c r="DDA2" s="272"/>
      <c r="DDB2" s="272"/>
      <c r="DDC2" s="272"/>
      <c r="DDD2" s="272"/>
      <c r="DDE2" s="272"/>
      <c r="DDF2" s="272"/>
      <c r="DDG2" s="272"/>
      <c r="DDH2" s="272"/>
      <c r="DDI2" s="272"/>
      <c r="DDJ2" s="272"/>
      <c r="DDK2" s="272"/>
      <c r="DDL2" s="272"/>
      <c r="DDM2" s="272"/>
      <c r="DDN2" s="272"/>
      <c r="DDO2" s="272"/>
      <c r="DDP2" s="272"/>
      <c r="DDQ2" s="272"/>
      <c r="DDR2" s="272"/>
      <c r="DDS2" s="272"/>
      <c r="DDT2" s="272"/>
      <c r="DDU2" s="272"/>
      <c r="DDV2" s="272"/>
      <c r="DDW2" s="272"/>
      <c r="DDX2" s="272"/>
      <c r="DDY2" s="272"/>
      <c r="DDZ2" s="272"/>
      <c r="DEA2" s="272"/>
      <c r="DEB2" s="272"/>
      <c r="DEC2" s="272"/>
      <c r="DED2" s="272"/>
      <c r="DEE2" s="272"/>
      <c r="DEF2" s="272"/>
      <c r="DEG2" s="272"/>
      <c r="DEH2" s="272"/>
      <c r="DEI2" s="272"/>
      <c r="DEJ2" s="272"/>
      <c r="DEK2" s="272"/>
      <c r="DEL2" s="272"/>
      <c r="DEM2" s="272"/>
      <c r="DEN2" s="272"/>
      <c r="DEO2" s="272"/>
      <c r="DEP2" s="272"/>
      <c r="DEQ2" s="272"/>
      <c r="DER2" s="272"/>
      <c r="DES2" s="272"/>
      <c r="DET2" s="272"/>
      <c r="DEU2" s="272"/>
      <c r="DEV2" s="272"/>
      <c r="DEW2" s="272"/>
      <c r="DEX2" s="272"/>
      <c r="DEY2" s="272"/>
      <c r="DEZ2" s="272"/>
      <c r="DFA2" s="272"/>
      <c r="DFB2" s="272"/>
      <c r="DFC2" s="272"/>
      <c r="DFD2" s="272"/>
      <c r="DFE2" s="272"/>
      <c r="DFF2" s="272"/>
      <c r="DFG2" s="272"/>
      <c r="DFH2" s="272"/>
      <c r="DFI2" s="272"/>
      <c r="DFJ2" s="272"/>
      <c r="DFK2" s="272"/>
      <c r="DFL2" s="272"/>
      <c r="DFM2" s="272"/>
      <c r="DFN2" s="272"/>
      <c r="DFO2" s="272"/>
      <c r="DFP2" s="272"/>
      <c r="DFQ2" s="272"/>
      <c r="DFR2" s="272"/>
      <c r="DFS2" s="272"/>
      <c r="DFT2" s="272"/>
      <c r="DFU2" s="272"/>
      <c r="DFV2" s="272"/>
      <c r="DFW2" s="272"/>
      <c r="DFX2" s="272"/>
      <c r="DFY2" s="272"/>
      <c r="DFZ2" s="272"/>
      <c r="DGA2" s="272"/>
      <c r="DGB2" s="272"/>
      <c r="DGC2" s="272"/>
      <c r="DGD2" s="272"/>
      <c r="DGE2" s="272"/>
      <c r="DGF2" s="272"/>
      <c r="DGG2" s="272"/>
      <c r="DGH2" s="272"/>
      <c r="DGI2" s="272"/>
      <c r="DGJ2" s="272"/>
      <c r="DGK2" s="272"/>
      <c r="DGL2" s="272"/>
      <c r="DGM2" s="272"/>
      <c r="DGN2" s="272"/>
      <c r="DGO2" s="272"/>
      <c r="DGP2" s="272"/>
      <c r="DGQ2" s="272"/>
      <c r="DGR2" s="272"/>
      <c r="DGS2" s="272"/>
      <c r="DGT2" s="272"/>
      <c r="DGU2" s="272"/>
      <c r="DGV2" s="272"/>
      <c r="DGW2" s="272"/>
      <c r="DGX2" s="272"/>
      <c r="DGY2" s="272"/>
      <c r="DGZ2" s="272"/>
      <c r="DHA2" s="272"/>
      <c r="DHB2" s="272"/>
      <c r="DHC2" s="272"/>
      <c r="DHD2" s="272"/>
      <c r="DHE2" s="272"/>
      <c r="DHF2" s="272"/>
      <c r="DHG2" s="272"/>
      <c r="DHH2" s="272"/>
      <c r="DHI2" s="272"/>
      <c r="DHJ2" s="272"/>
      <c r="DHK2" s="272"/>
      <c r="DHL2" s="272"/>
      <c r="DHM2" s="272"/>
      <c r="DHN2" s="272"/>
      <c r="DHO2" s="272"/>
      <c r="DHP2" s="272"/>
      <c r="DHQ2" s="272"/>
      <c r="DHR2" s="272"/>
      <c r="DHS2" s="272"/>
      <c r="DHT2" s="272"/>
      <c r="DHU2" s="272"/>
      <c r="DHV2" s="272"/>
      <c r="DHW2" s="272"/>
      <c r="DHX2" s="272"/>
      <c r="DHY2" s="272"/>
      <c r="DHZ2" s="272"/>
      <c r="DIA2" s="272"/>
      <c r="DIB2" s="272"/>
      <c r="DIC2" s="272"/>
      <c r="DID2" s="272"/>
      <c r="DIE2" s="272"/>
      <c r="DIF2" s="272"/>
      <c r="DIG2" s="272"/>
      <c r="DIH2" s="272"/>
      <c r="DII2" s="272"/>
      <c r="DIJ2" s="272"/>
      <c r="DIK2" s="272"/>
      <c r="DIL2" s="272"/>
      <c r="DIM2" s="272"/>
      <c r="DIN2" s="272"/>
      <c r="DIO2" s="272"/>
      <c r="DIP2" s="272"/>
      <c r="DIQ2" s="272"/>
      <c r="DIR2" s="272"/>
      <c r="DIS2" s="272"/>
      <c r="DIT2" s="272"/>
      <c r="DIU2" s="272"/>
      <c r="DIV2" s="272"/>
      <c r="DIW2" s="272"/>
      <c r="DIX2" s="272"/>
      <c r="DIY2" s="272"/>
      <c r="DIZ2" s="272"/>
      <c r="DJA2" s="272"/>
      <c r="DJB2" s="272"/>
      <c r="DJC2" s="272"/>
      <c r="DJD2" s="272"/>
      <c r="DJE2" s="272"/>
      <c r="DJF2" s="272"/>
      <c r="DJG2" s="272"/>
      <c r="DJH2" s="272"/>
      <c r="DJI2" s="272"/>
      <c r="DJJ2" s="272"/>
      <c r="DJK2" s="272"/>
      <c r="DJL2" s="272"/>
      <c r="DJM2" s="272"/>
      <c r="DJN2" s="272"/>
      <c r="DJO2" s="272"/>
      <c r="DJP2" s="272"/>
      <c r="DJQ2" s="272"/>
      <c r="DJR2" s="272"/>
      <c r="DJS2" s="272"/>
      <c r="DJT2" s="272"/>
      <c r="DJU2" s="272"/>
      <c r="DJV2" s="272"/>
      <c r="DJW2" s="272"/>
      <c r="DJX2" s="272"/>
      <c r="DJY2" s="272"/>
      <c r="DJZ2" s="272"/>
      <c r="DKA2" s="272"/>
      <c r="DKB2" s="272"/>
      <c r="DKC2" s="272"/>
      <c r="DKD2" s="272"/>
      <c r="DKE2" s="272"/>
      <c r="DKF2" s="272"/>
      <c r="DKG2" s="272"/>
      <c r="DKH2" s="272"/>
      <c r="DKI2" s="272"/>
      <c r="DKJ2" s="272"/>
      <c r="DKK2" s="272"/>
      <c r="DKL2" s="272"/>
      <c r="DKM2" s="272"/>
      <c r="DKN2" s="272"/>
      <c r="DKO2" s="272"/>
      <c r="DKP2" s="272"/>
      <c r="DKQ2" s="272"/>
      <c r="DKR2" s="272"/>
      <c r="DKS2" s="272"/>
      <c r="DKT2" s="272"/>
      <c r="DKU2" s="272"/>
      <c r="DKV2" s="272"/>
      <c r="DKW2" s="272"/>
      <c r="DKX2" s="272"/>
      <c r="DKY2" s="272"/>
      <c r="DKZ2" s="272"/>
      <c r="DLA2" s="272"/>
      <c r="DLB2" s="272"/>
      <c r="DLC2" s="272"/>
      <c r="DLD2" s="272"/>
      <c r="DLE2" s="272"/>
      <c r="DLF2" s="272"/>
      <c r="DLG2" s="272"/>
      <c r="DLH2" s="272"/>
      <c r="DLI2" s="272"/>
      <c r="DLJ2" s="272"/>
      <c r="DLK2" s="272"/>
      <c r="DLL2" s="272"/>
      <c r="DLM2" s="272"/>
      <c r="DLN2" s="272"/>
      <c r="DLO2" s="272"/>
      <c r="DLP2" s="272"/>
      <c r="DLQ2" s="272"/>
      <c r="DLR2" s="272"/>
      <c r="DLS2" s="272"/>
      <c r="DLT2" s="272"/>
      <c r="DLU2" s="272"/>
      <c r="DLV2" s="272"/>
      <c r="DLW2" s="272"/>
      <c r="DLX2" s="272"/>
      <c r="DLY2" s="272"/>
      <c r="DLZ2" s="272"/>
      <c r="DMA2" s="272"/>
      <c r="DMB2" s="272"/>
      <c r="DMC2" s="272"/>
      <c r="DMD2" s="272"/>
      <c r="DME2" s="272"/>
      <c r="DMF2" s="272"/>
      <c r="DMG2" s="272"/>
      <c r="DMH2" s="272"/>
      <c r="DMI2" s="272"/>
      <c r="DMJ2" s="272"/>
      <c r="DMK2" s="272"/>
      <c r="DML2" s="272"/>
      <c r="DMM2" s="272"/>
      <c r="DMN2" s="272"/>
      <c r="DMO2" s="272"/>
      <c r="DMP2" s="272"/>
      <c r="DMQ2" s="272"/>
      <c r="DMR2" s="272"/>
      <c r="DMS2" s="272"/>
      <c r="DMT2" s="272"/>
      <c r="DMU2" s="272"/>
      <c r="DMV2" s="272"/>
      <c r="DMW2" s="272"/>
      <c r="DMX2" s="272"/>
      <c r="DMY2" s="272"/>
      <c r="DMZ2" s="272"/>
      <c r="DNA2" s="272"/>
      <c r="DNB2" s="272"/>
      <c r="DNC2" s="272"/>
      <c r="DND2" s="272"/>
      <c r="DNE2" s="272"/>
      <c r="DNF2" s="272"/>
      <c r="DNG2" s="272"/>
      <c r="DNH2" s="272"/>
      <c r="DNI2" s="272"/>
      <c r="DNJ2" s="272"/>
      <c r="DNK2" s="272"/>
      <c r="DNL2" s="272"/>
      <c r="DNM2" s="272"/>
      <c r="DNN2" s="272"/>
      <c r="DNO2" s="272"/>
      <c r="DNP2" s="272"/>
      <c r="DNQ2" s="272"/>
      <c r="DNR2" s="272"/>
      <c r="DNS2" s="272"/>
      <c r="DNT2" s="272"/>
      <c r="DNU2" s="272"/>
      <c r="DNV2" s="272"/>
      <c r="DNW2" s="272"/>
      <c r="DNX2" s="272"/>
      <c r="DNY2" s="272"/>
      <c r="DNZ2" s="272"/>
      <c r="DOA2" s="272"/>
      <c r="DOB2" s="272"/>
      <c r="DOC2" s="272"/>
      <c r="DOD2" s="272"/>
      <c r="DOE2" s="272"/>
      <c r="DOF2" s="272"/>
      <c r="DOG2" s="272"/>
      <c r="DOH2" s="272"/>
      <c r="DOI2" s="272"/>
      <c r="DOJ2" s="272"/>
      <c r="DOK2" s="272"/>
      <c r="DOL2" s="272"/>
      <c r="DOM2" s="272"/>
      <c r="DON2" s="272"/>
      <c r="DOO2" s="272"/>
      <c r="DOP2" s="272"/>
      <c r="DOQ2" s="272"/>
      <c r="DOR2" s="272"/>
      <c r="DOS2" s="272"/>
      <c r="DOT2" s="272"/>
      <c r="DOU2" s="272"/>
      <c r="DOV2" s="272"/>
      <c r="DOW2" s="272"/>
      <c r="DOX2" s="272"/>
      <c r="DOY2" s="272"/>
      <c r="DOZ2" s="272"/>
      <c r="DPA2" s="272"/>
      <c r="DPB2" s="272"/>
      <c r="DPC2" s="272"/>
      <c r="DPD2" s="272"/>
      <c r="DPE2" s="272"/>
      <c r="DPF2" s="272"/>
      <c r="DPG2" s="272"/>
      <c r="DPH2" s="272"/>
      <c r="DPI2" s="272"/>
      <c r="DPJ2" s="272"/>
      <c r="DPK2" s="272"/>
      <c r="DPL2" s="272"/>
      <c r="DPM2" s="272"/>
      <c r="DPN2" s="272"/>
      <c r="DPO2" s="272"/>
      <c r="DPP2" s="272"/>
      <c r="DPQ2" s="272"/>
      <c r="DPR2" s="272"/>
      <c r="DPS2" s="272"/>
      <c r="DPT2" s="272"/>
      <c r="DPU2" s="272"/>
      <c r="DPV2" s="272"/>
      <c r="DPW2" s="272"/>
      <c r="DPX2" s="272"/>
      <c r="DPY2" s="272"/>
      <c r="DPZ2" s="272"/>
      <c r="DQA2" s="272"/>
      <c r="DQB2" s="272"/>
      <c r="DQC2" s="272"/>
      <c r="DQD2" s="272"/>
      <c r="DQE2" s="272"/>
      <c r="DQF2" s="272"/>
      <c r="DQG2" s="272"/>
      <c r="DQH2" s="272"/>
      <c r="DQI2" s="272"/>
      <c r="DQJ2" s="272"/>
      <c r="DQK2" s="272"/>
      <c r="DQL2" s="272"/>
      <c r="DQM2" s="272"/>
      <c r="DQN2" s="272"/>
      <c r="DQO2" s="272"/>
      <c r="DQP2" s="272"/>
      <c r="DQQ2" s="272"/>
      <c r="DQR2" s="272"/>
      <c r="DQS2" s="272"/>
      <c r="DQT2" s="272"/>
      <c r="DQU2" s="272"/>
      <c r="DQV2" s="272"/>
      <c r="DQW2" s="272"/>
      <c r="DQX2" s="272"/>
      <c r="DQY2" s="272"/>
      <c r="DQZ2" s="272"/>
      <c r="DRA2" s="272"/>
      <c r="DRB2" s="272"/>
      <c r="DRC2" s="272"/>
      <c r="DRD2" s="272"/>
      <c r="DRE2" s="272"/>
      <c r="DRF2" s="272"/>
      <c r="DRG2" s="272"/>
      <c r="DRH2" s="272"/>
      <c r="DRI2" s="272"/>
      <c r="DRJ2" s="272"/>
      <c r="DRK2" s="272"/>
      <c r="DRL2" s="272"/>
      <c r="DRM2" s="272"/>
      <c r="DRN2" s="272"/>
      <c r="DRO2" s="272"/>
      <c r="DRP2" s="272"/>
      <c r="DRQ2" s="272"/>
      <c r="DRR2" s="272"/>
      <c r="DRS2" s="272"/>
      <c r="DRT2" s="272"/>
      <c r="DRU2" s="272"/>
      <c r="DRV2" s="272"/>
      <c r="DRW2" s="272"/>
      <c r="DRX2" s="272"/>
      <c r="DRY2" s="272"/>
      <c r="DRZ2" s="272"/>
      <c r="DSA2" s="272"/>
      <c r="DSB2" s="272"/>
      <c r="DSC2" s="272"/>
      <c r="DSD2" s="272"/>
      <c r="DSE2" s="272"/>
      <c r="DSF2" s="272"/>
      <c r="DSG2" s="272"/>
      <c r="DSH2" s="272"/>
      <c r="DSI2" s="272"/>
      <c r="DSJ2" s="272"/>
      <c r="DSK2" s="272"/>
      <c r="DSL2" s="272"/>
      <c r="DSM2" s="272"/>
      <c r="DSN2" s="272"/>
      <c r="DSO2" s="272"/>
      <c r="DSP2" s="272"/>
      <c r="DSQ2" s="272"/>
      <c r="DSR2" s="272"/>
      <c r="DSS2" s="272"/>
      <c r="DST2" s="272"/>
      <c r="DSU2" s="272"/>
      <c r="DSV2" s="272"/>
      <c r="DSW2" s="272"/>
      <c r="DSX2" s="272"/>
      <c r="DSY2" s="272"/>
      <c r="DSZ2" s="272"/>
      <c r="DTA2" s="272"/>
      <c r="DTB2" s="272"/>
      <c r="DTC2" s="272"/>
      <c r="DTD2" s="272"/>
      <c r="DTE2" s="272"/>
      <c r="DTF2" s="272"/>
      <c r="DTG2" s="272"/>
      <c r="DTH2" s="272"/>
      <c r="DTI2" s="272"/>
      <c r="DTJ2" s="272"/>
      <c r="DTK2" s="272"/>
      <c r="DTL2" s="272"/>
      <c r="DTM2" s="272"/>
      <c r="DTN2" s="272"/>
      <c r="DTO2" s="272"/>
      <c r="DTP2" s="272"/>
      <c r="DTQ2" s="272"/>
      <c r="DTR2" s="272"/>
      <c r="DTS2" s="272"/>
      <c r="DTT2" s="272"/>
      <c r="DTU2" s="272"/>
      <c r="DTV2" s="272"/>
      <c r="DTW2" s="272"/>
      <c r="DTX2" s="272"/>
      <c r="DTY2" s="272"/>
      <c r="DTZ2" s="272"/>
      <c r="DUA2" s="272"/>
      <c r="DUB2" s="272"/>
      <c r="DUC2" s="272"/>
      <c r="DUD2" s="272"/>
      <c r="DUE2" s="272"/>
      <c r="DUF2" s="272"/>
      <c r="DUG2" s="272"/>
      <c r="DUH2" s="272"/>
      <c r="DUI2" s="272"/>
      <c r="DUJ2" s="272"/>
      <c r="DUK2" s="272"/>
      <c r="DUL2" s="272"/>
      <c r="DUM2" s="272"/>
      <c r="DUN2" s="272"/>
      <c r="DUO2" s="272"/>
      <c r="DUP2" s="272"/>
      <c r="DUQ2" s="272"/>
      <c r="DUR2" s="272"/>
      <c r="DUS2" s="272"/>
      <c r="DUT2" s="272"/>
      <c r="DUU2" s="272"/>
      <c r="DUV2" s="272"/>
      <c r="DUW2" s="272"/>
      <c r="DUX2" s="272"/>
      <c r="DUY2" s="272"/>
      <c r="DUZ2" s="272"/>
      <c r="DVA2" s="272"/>
      <c r="DVB2" s="272"/>
      <c r="DVC2" s="272"/>
      <c r="DVD2" s="272"/>
      <c r="DVE2" s="272"/>
      <c r="DVF2" s="272"/>
      <c r="DVG2" s="272"/>
      <c r="DVH2" s="272"/>
      <c r="DVI2" s="272"/>
      <c r="DVJ2" s="272"/>
      <c r="DVK2" s="272"/>
      <c r="DVL2" s="272"/>
      <c r="DVM2" s="272"/>
      <c r="DVN2" s="272"/>
      <c r="DVO2" s="272"/>
      <c r="DVP2" s="272"/>
      <c r="DVQ2" s="272"/>
      <c r="DVR2" s="272"/>
      <c r="DVS2" s="272"/>
      <c r="DVT2" s="272"/>
      <c r="DVU2" s="272"/>
      <c r="DVV2" s="272"/>
      <c r="DVW2" s="272"/>
      <c r="DVX2" s="272"/>
      <c r="DVY2" s="272"/>
      <c r="DVZ2" s="272"/>
      <c r="DWA2" s="272"/>
      <c r="DWB2" s="272"/>
      <c r="DWC2" s="272"/>
      <c r="DWD2" s="272"/>
      <c r="DWE2" s="272"/>
      <c r="DWF2" s="272"/>
      <c r="DWG2" s="272"/>
      <c r="DWH2" s="272"/>
      <c r="DWI2" s="272"/>
      <c r="DWJ2" s="272"/>
      <c r="DWK2" s="272"/>
      <c r="DWL2" s="272"/>
      <c r="DWM2" s="272"/>
      <c r="DWN2" s="272"/>
      <c r="DWO2" s="272"/>
      <c r="DWP2" s="272"/>
      <c r="DWQ2" s="272"/>
      <c r="DWR2" s="272"/>
      <c r="DWS2" s="272"/>
      <c r="DWT2" s="272"/>
      <c r="DWU2" s="272"/>
      <c r="DWV2" s="272"/>
      <c r="DWW2" s="272"/>
      <c r="DWX2" s="272"/>
      <c r="DWY2" s="272"/>
      <c r="DWZ2" s="272"/>
      <c r="DXA2" s="272"/>
      <c r="DXB2" s="272"/>
      <c r="DXC2" s="272"/>
      <c r="DXD2" s="272"/>
      <c r="DXE2" s="272"/>
      <c r="DXF2" s="272"/>
      <c r="DXG2" s="272"/>
      <c r="DXH2" s="272"/>
      <c r="DXI2" s="272"/>
      <c r="DXJ2" s="272"/>
      <c r="DXK2" s="272"/>
      <c r="DXL2" s="272"/>
      <c r="DXM2" s="272"/>
      <c r="DXN2" s="272"/>
      <c r="DXO2" s="272"/>
      <c r="DXP2" s="272"/>
      <c r="DXQ2" s="272"/>
      <c r="DXR2" s="272"/>
      <c r="DXS2" s="272"/>
      <c r="DXT2" s="272"/>
      <c r="DXU2" s="272"/>
      <c r="DXV2" s="272"/>
      <c r="DXW2" s="272"/>
      <c r="DXX2" s="272"/>
      <c r="DXY2" s="272"/>
      <c r="DXZ2" s="272"/>
      <c r="DYA2" s="272"/>
      <c r="DYB2" s="272"/>
      <c r="DYC2" s="272"/>
      <c r="DYD2" s="272"/>
      <c r="DYE2" s="272"/>
      <c r="DYF2" s="272"/>
      <c r="DYG2" s="272"/>
      <c r="DYH2" s="272"/>
      <c r="DYI2" s="272"/>
      <c r="DYJ2" s="272"/>
      <c r="DYK2" s="272"/>
      <c r="DYL2" s="272"/>
      <c r="DYM2" s="272"/>
      <c r="DYN2" s="272"/>
      <c r="DYO2" s="272"/>
      <c r="DYP2" s="272"/>
      <c r="DYQ2" s="272"/>
      <c r="DYR2" s="272"/>
      <c r="DYS2" s="272"/>
      <c r="DYT2" s="272"/>
      <c r="DYU2" s="272"/>
      <c r="DYV2" s="272"/>
      <c r="DYW2" s="272"/>
      <c r="DYX2" s="272"/>
      <c r="DYY2" s="272"/>
      <c r="DYZ2" s="272"/>
      <c r="DZA2" s="272"/>
      <c r="DZB2" s="272"/>
      <c r="DZC2" s="272"/>
      <c r="DZD2" s="272"/>
      <c r="DZE2" s="272"/>
      <c r="DZF2" s="272"/>
      <c r="DZG2" s="272"/>
      <c r="DZH2" s="272"/>
      <c r="DZI2" s="272"/>
      <c r="DZJ2" s="272"/>
      <c r="DZK2" s="272"/>
      <c r="DZL2" s="272"/>
      <c r="DZM2" s="272"/>
      <c r="DZN2" s="272"/>
      <c r="DZO2" s="272"/>
      <c r="DZP2" s="272"/>
      <c r="DZQ2" s="272"/>
      <c r="DZR2" s="272"/>
      <c r="DZS2" s="272"/>
      <c r="DZT2" s="272"/>
      <c r="DZU2" s="272"/>
      <c r="DZV2" s="272"/>
      <c r="DZW2" s="272"/>
      <c r="DZX2" s="272"/>
      <c r="DZY2" s="272"/>
      <c r="DZZ2" s="272"/>
      <c r="EAA2" s="272"/>
      <c r="EAB2" s="272"/>
      <c r="EAC2" s="272"/>
      <c r="EAD2" s="272"/>
      <c r="EAE2" s="272"/>
      <c r="EAF2" s="272"/>
      <c r="EAG2" s="272"/>
      <c r="EAH2" s="272"/>
      <c r="EAI2" s="272"/>
      <c r="EAJ2" s="272"/>
      <c r="EAK2" s="272"/>
      <c r="EAL2" s="272"/>
      <c r="EAM2" s="272"/>
      <c r="EAN2" s="272"/>
      <c r="EAO2" s="272"/>
      <c r="EAP2" s="272"/>
      <c r="EAQ2" s="272"/>
      <c r="EAR2" s="272"/>
      <c r="EAS2" s="272"/>
      <c r="EAT2" s="272"/>
      <c r="EAU2" s="272"/>
      <c r="EAV2" s="272"/>
      <c r="EAW2" s="272"/>
      <c r="EAX2" s="272"/>
      <c r="EAY2" s="272"/>
      <c r="EAZ2" s="272"/>
      <c r="EBA2" s="272"/>
      <c r="EBB2" s="272"/>
      <c r="EBC2" s="272"/>
      <c r="EBD2" s="272"/>
      <c r="EBE2" s="272"/>
      <c r="EBF2" s="272"/>
      <c r="EBG2" s="272"/>
      <c r="EBH2" s="272"/>
      <c r="EBI2" s="272"/>
      <c r="EBJ2" s="272"/>
      <c r="EBK2" s="272"/>
      <c r="EBL2" s="272"/>
      <c r="EBM2" s="272"/>
      <c r="EBN2" s="272"/>
      <c r="EBO2" s="272"/>
      <c r="EBP2" s="272"/>
      <c r="EBQ2" s="272"/>
      <c r="EBR2" s="272"/>
      <c r="EBS2" s="272"/>
      <c r="EBT2" s="272"/>
      <c r="EBU2" s="272"/>
      <c r="EBV2" s="272"/>
      <c r="EBW2" s="272"/>
      <c r="EBX2" s="272"/>
      <c r="EBY2" s="272"/>
      <c r="EBZ2" s="272"/>
      <c r="ECA2" s="272"/>
      <c r="ECB2" s="272"/>
      <c r="ECC2" s="272"/>
      <c r="ECD2" s="272"/>
      <c r="ECE2" s="272"/>
      <c r="ECF2" s="272"/>
      <c r="ECG2" s="272"/>
      <c r="ECH2" s="272"/>
      <c r="ECI2" s="272"/>
      <c r="ECJ2" s="272"/>
      <c r="ECK2" s="272"/>
      <c r="ECL2" s="272"/>
      <c r="ECM2" s="272"/>
      <c r="ECN2" s="272"/>
      <c r="ECO2" s="272"/>
      <c r="ECP2" s="272"/>
      <c r="ECQ2" s="272"/>
      <c r="ECR2" s="272"/>
      <c r="ECS2" s="272"/>
      <c r="ECT2" s="272"/>
      <c r="ECU2" s="272"/>
      <c r="ECV2" s="272"/>
      <c r="ECW2" s="272"/>
      <c r="ECX2" s="272"/>
      <c r="ECY2" s="272"/>
      <c r="ECZ2" s="272"/>
      <c r="EDA2" s="272"/>
      <c r="EDB2" s="272"/>
      <c r="EDC2" s="272"/>
      <c r="EDD2" s="272"/>
      <c r="EDE2" s="272"/>
      <c r="EDF2" s="272"/>
      <c r="EDG2" s="272"/>
      <c r="EDH2" s="272"/>
      <c r="EDI2" s="272"/>
      <c r="EDJ2" s="272"/>
      <c r="EDK2" s="272"/>
      <c r="EDL2" s="272"/>
      <c r="EDM2" s="272"/>
      <c r="EDN2" s="272"/>
      <c r="EDO2" s="272"/>
      <c r="EDP2" s="272"/>
      <c r="EDQ2" s="272"/>
      <c r="EDR2" s="272"/>
      <c r="EDS2" s="272"/>
      <c r="EDT2" s="272"/>
      <c r="EDU2" s="272"/>
      <c r="EDV2" s="272"/>
      <c r="EDW2" s="272"/>
      <c r="EDX2" s="272"/>
      <c r="EDY2" s="272"/>
      <c r="EDZ2" s="272"/>
      <c r="EEA2" s="272"/>
      <c r="EEB2" s="272"/>
      <c r="EEC2" s="272"/>
      <c r="EED2" s="272"/>
      <c r="EEE2" s="272"/>
      <c r="EEF2" s="272"/>
      <c r="EEG2" s="272"/>
      <c r="EEH2" s="272"/>
      <c r="EEI2" s="272"/>
      <c r="EEJ2" s="272"/>
      <c r="EEK2" s="272"/>
      <c r="EEL2" s="272"/>
      <c r="EEM2" s="272"/>
      <c r="EEN2" s="272"/>
      <c r="EEO2" s="272"/>
      <c r="EEP2" s="272"/>
      <c r="EEQ2" s="272"/>
      <c r="EER2" s="272"/>
      <c r="EES2" s="272"/>
      <c r="EET2" s="272"/>
      <c r="EEU2" s="272"/>
      <c r="EEV2" s="272"/>
      <c r="EEW2" s="272"/>
      <c r="EEX2" s="272"/>
      <c r="EEY2" s="272"/>
      <c r="EEZ2" s="272"/>
      <c r="EFA2" s="272"/>
      <c r="EFB2" s="272"/>
      <c r="EFC2" s="272"/>
      <c r="EFD2" s="272"/>
      <c r="EFE2" s="272"/>
      <c r="EFF2" s="272"/>
      <c r="EFG2" s="272"/>
      <c r="EFH2" s="272"/>
      <c r="EFI2" s="272"/>
      <c r="EFJ2" s="272"/>
      <c r="EFK2" s="272"/>
      <c r="EFL2" s="272"/>
      <c r="EFM2" s="272"/>
      <c r="EFN2" s="272"/>
      <c r="EFO2" s="272"/>
      <c r="EFP2" s="272"/>
      <c r="EFQ2" s="272"/>
      <c r="EFR2" s="272"/>
      <c r="EFS2" s="272"/>
      <c r="EFT2" s="272"/>
      <c r="EFU2" s="272"/>
      <c r="EFV2" s="272"/>
      <c r="EFW2" s="272"/>
      <c r="EFX2" s="272"/>
      <c r="EFY2" s="272"/>
      <c r="EFZ2" s="272"/>
      <c r="EGA2" s="272"/>
      <c r="EGB2" s="272"/>
      <c r="EGC2" s="272"/>
      <c r="EGD2" s="272"/>
      <c r="EGE2" s="272"/>
      <c r="EGF2" s="272"/>
      <c r="EGG2" s="272"/>
      <c r="EGH2" s="272"/>
      <c r="EGI2" s="272"/>
      <c r="EGJ2" s="272"/>
      <c r="EGK2" s="272"/>
      <c r="EGL2" s="272"/>
      <c r="EGM2" s="272"/>
      <c r="EGN2" s="272"/>
      <c r="EGO2" s="272"/>
      <c r="EGP2" s="272"/>
      <c r="EGQ2" s="272"/>
      <c r="EGR2" s="272"/>
      <c r="EGS2" s="272"/>
      <c r="EGT2" s="272"/>
      <c r="EGU2" s="272"/>
      <c r="EGV2" s="272"/>
      <c r="EGW2" s="272"/>
      <c r="EGX2" s="272"/>
      <c r="EGY2" s="272"/>
      <c r="EGZ2" s="272"/>
      <c r="EHA2" s="272"/>
      <c r="EHB2" s="272"/>
      <c r="EHC2" s="272"/>
      <c r="EHD2" s="272"/>
      <c r="EHE2" s="272"/>
      <c r="EHF2" s="272"/>
      <c r="EHG2" s="272"/>
      <c r="EHH2" s="272"/>
      <c r="EHI2" s="272"/>
      <c r="EHJ2" s="272"/>
      <c r="EHK2" s="272"/>
      <c r="EHL2" s="272"/>
      <c r="EHM2" s="272"/>
      <c r="EHN2" s="272"/>
      <c r="EHO2" s="272"/>
      <c r="EHP2" s="272"/>
      <c r="EHQ2" s="272"/>
      <c r="EHR2" s="272"/>
      <c r="EHS2" s="272"/>
      <c r="EHT2" s="272"/>
      <c r="EHU2" s="272"/>
      <c r="EHV2" s="272"/>
      <c r="EHW2" s="272"/>
      <c r="EHX2" s="272"/>
      <c r="EHY2" s="272"/>
      <c r="EHZ2" s="272"/>
      <c r="EIA2" s="272"/>
      <c r="EIB2" s="272"/>
      <c r="EIC2" s="272"/>
      <c r="EID2" s="272"/>
      <c r="EIE2" s="272"/>
      <c r="EIF2" s="272"/>
      <c r="EIG2" s="272"/>
      <c r="EIH2" s="272"/>
      <c r="EII2" s="272"/>
      <c r="EIJ2" s="272"/>
      <c r="EIK2" s="272"/>
      <c r="EIL2" s="272"/>
      <c r="EIM2" s="272"/>
      <c r="EIN2" s="272"/>
      <c r="EIO2" s="272"/>
      <c r="EIP2" s="272"/>
      <c r="EIQ2" s="272"/>
      <c r="EIR2" s="272"/>
      <c r="EIS2" s="272"/>
      <c r="EIT2" s="272"/>
      <c r="EIU2" s="272"/>
      <c r="EIV2" s="272"/>
      <c r="EIW2" s="272"/>
      <c r="EIX2" s="272"/>
      <c r="EIY2" s="272"/>
      <c r="EIZ2" s="272"/>
      <c r="EJA2" s="272"/>
      <c r="EJB2" s="272"/>
      <c r="EJC2" s="272"/>
      <c r="EJD2" s="272"/>
      <c r="EJE2" s="272"/>
      <c r="EJF2" s="272"/>
      <c r="EJG2" s="272"/>
      <c r="EJH2" s="272"/>
      <c r="EJI2" s="272"/>
      <c r="EJJ2" s="272"/>
      <c r="EJK2" s="272"/>
      <c r="EJL2" s="272"/>
      <c r="EJM2" s="272"/>
      <c r="EJN2" s="272"/>
      <c r="EJO2" s="272"/>
      <c r="EJP2" s="272"/>
      <c r="EJQ2" s="272"/>
      <c r="EJR2" s="272"/>
      <c r="EJS2" s="272"/>
      <c r="EJT2" s="272"/>
      <c r="EJU2" s="272"/>
      <c r="EJV2" s="272"/>
      <c r="EJW2" s="272"/>
      <c r="EJX2" s="272"/>
      <c r="EJY2" s="272"/>
      <c r="EJZ2" s="272"/>
      <c r="EKA2" s="272"/>
      <c r="EKB2" s="272"/>
      <c r="EKC2" s="272"/>
      <c r="EKD2" s="272"/>
      <c r="EKE2" s="272"/>
      <c r="EKF2" s="272"/>
      <c r="EKG2" s="272"/>
      <c r="EKH2" s="272"/>
      <c r="EKI2" s="272"/>
      <c r="EKJ2" s="272"/>
      <c r="EKK2" s="272"/>
      <c r="EKL2" s="272"/>
      <c r="EKM2" s="272"/>
      <c r="EKN2" s="272"/>
      <c r="EKO2" s="272"/>
      <c r="EKP2" s="272"/>
      <c r="EKQ2" s="272"/>
      <c r="EKR2" s="272"/>
      <c r="EKS2" s="272"/>
      <c r="EKT2" s="272"/>
      <c r="EKU2" s="272"/>
      <c r="EKV2" s="272"/>
      <c r="EKW2" s="272"/>
      <c r="EKX2" s="272"/>
      <c r="EKY2" s="272"/>
      <c r="EKZ2" s="272"/>
      <c r="ELA2" s="272"/>
      <c r="ELB2" s="272"/>
      <c r="ELC2" s="272"/>
      <c r="ELD2" s="272"/>
      <c r="ELE2" s="272"/>
      <c r="ELF2" s="272"/>
      <c r="ELG2" s="272"/>
      <c r="ELH2" s="272"/>
      <c r="ELI2" s="272"/>
      <c r="ELJ2" s="272"/>
      <c r="ELK2" s="272"/>
      <c r="ELL2" s="272"/>
      <c r="ELM2" s="272"/>
      <c r="ELN2" s="272"/>
      <c r="ELO2" s="272"/>
      <c r="ELP2" s="272"/>
      <c r="ELQ2" s="272"/>
      <c r="ELR2" s="272"/>
      <c r="ELS2" s="272"/>
      <c r="ELT2" s="272"/>
      <c r="ELU2" s="272"/>
      <c r="ELV2" s="272"/>
      <c r="ELW2" s="272"/>
      <c r="ELX2" s="272"/>
      <c r="ELY2" s="272"/>
      <c r="ELZ2" s="272"/>
      <c r="EMA2" s="272"/>
      <c r="EMB2" s="272"/>
      <c r="EMC2" s="272"/>
      <c r="EMD2" s="272"/>
      <c r="EME2" s="272"/>
      <c r="EMF2" s="272"/>
      <c r="EMG2" s="272"/>
      <c r="EMH2" s="272"/>
      <c r="EMI2" s="272"/>
      <c r="EMJ2" s="272"/>
      <c r="EMK2" s="272"/>
      <c r="EML2" s="272"/>
      <c r="EMM2" s="272"/>
      <c r="EMN2" s="272"/>
      <c r="EMO2" s="272"/>
      <c r="EMP2" s="272"/>
      <c r="EMQ2" s="272"/>
      <c r="EMR2" s="272"/>
      <c r="EMS2" s="272"/>
      <c r="EMT2" s="272"/>
      <c r="EMU2" s="272"/>
      <c r="EMV2" s="272"/>
      <c r="EMW2" s="272"/>
      <c r="EMX2" s="272"/>
      <c r="EMY2" s="272"/>
      <c r="EMZ2" s="272"/>
      <c r="ENA2" s="272"/>
      <c r="ENB2" s="272"/>
      <c r="ENC2" s="272"/>
      <c r="END2" s="272"/>
      <c r="ENE2" s="272"/>
      <c r="ENF2" s="272"/>
      <c r="ENG2" s="272"/>
      <c r="ENH2" s="272"/>
      <c r="ENI2" s="272"/>
      <c r="ENJ2" s="272"/>
      <c r="ENK2" s="272"/>
      <c r="ENL2" s="272"/>
      <c r="ENM2" s="272"/>
      <c r="ENN2" s="272"/>
      <c r="ENO2" s="272"/>
      <c r="ENP2" s="272"/>
      <c r="ENQ2" s="272"/>
      <c r="ENR2" s="272"/>
      <c r="ENS2" s="272"/>
      <c r="ENT2" s="272"/>
      <c r="ENU2" s="272"/>
      <c r="ENV2" s="272"/>
      <c r="ENW2" s="272"/>
      <c r="ENX2" s="272"/>
      <c r="ENY2" s="272"/>
      <c r="ENZ2" s="272"/>
      <c r="EOA2" s="272"/>
      <c r="EOB2" s="272"/>
      <c r="EOC2" s="272"/>
      <c r="EOD2" s="272"/>
      <c r="EOE2" s="272"/>
      <c r="EOF2" s="272"/>
      <c r="EOG2" s="272"/>
      <c r="EOH2" s="272"/>
      <c r="EOI2" s="272"/>
      <c r="EOJ2" s="272"/>
      <c r="EOK2" s="272"/>
      <c r="EOL2" s="272"/>
      <c r="EOM2" s="272"/>
      <c r="EON2" s="272"/>
      <c r="EOO2" s="272"/>
      <c r="EOP2" s="272"/>
      <c r="EOQ2" s="272"/>
      <c r="EOR2" s="272"/>
      <c r="EOS2" s="272"/>
      <c r="EOT2" s="272"/>
      <c r="EOU2" s="272"/>
      <c r="EOV2" s="272"/>
      <c r="EOW2" s="272"/>
      <c r="EOX2" s="272"/>
      <c r="EOY2" s="272"/>
      <c r="EOZ2" s="272"/>
      <c r="EPA2" s="272"/>
      <c r="EPB2" s="272"/>
      <c r="EPC2" s="272"/>
      <c r="EPD2" s="272"/>
      <c r="EPE2" s="272"/>
      <c r="EPF2" s="272"/>
      <c r="EPG2" s="272"/>
      <c r="EPH2" s="272"/>
      <c r="EPI2" s="272"/>
      <c r="EPJ2" s="272"/>
      <c r="EPK2" s="272"/>
      <c r="EPL2" s="272"/>
      <c r="EPM2" s="272"/>
      <c r="EPN2" s="272"/>
      <c r="EPO2" s="272"/>
      <c r="EPP2" s="272"/>
      <c r="EPQ2" s="272"/>
      <c r="EPR2" s="272"/>
      <c r="EPS2" s="272"/>
      <c r="EPT2" s="272"/>
      <c r="EPU2" s="272"/>
      <c r="EPV2" s="272"/>
      <c r="EPW2" s="272"/>
      <c r="EPX2" s="272"/>
      <c r="EPY2" s="272"/>
      <c r="EPZ2" s="272"/>
      <c r="EQA2" s="272"/>
      <c r="EQB2" s="272"/>
      <c r="EQC2" s="272"/>
      <c r="EQD2" s="272"/>
      <c r="EQE2" s="272"/>
      <c r="EQF2" s="272"/>
      <c r="EQG2" s="272"/>
      <c r="EQH2" s="272"/>
      <c r="EQI2" s="272"/>
      <c r="EQJ2" s="272"/>
      <c r="EQK2" s="272"/>
      <c r="EQL2" s="272"/>
      <c r="EQM2" s="272"/>
      <c r="EQN2" s="272"/>
      <c r="EQO2" s="272"/>
      <c r="EQP2" s="272"/>
      <c r="EQQ2" s="272"/>
      <c r="EQR2" s="272"/>
      <c r="EQS2" s="272"/>
      <c r="EQT2" s="272"/>
      <c r="EQU2" s="272"/>
      <c r="EQV2" s="272"/>
      <c r="EQW2" s="272"/>
      <c r="EQX2" s="272"/>
      <c r="EQY2" s="272"/>
      <c r="EQZ2" s="272"/>
      <c r="ERA2" s="272"/>
      <c r="ERB2" s="272"/>
      <c r="ERC2" s="272"/>
      <c r="ERD2" s="272"/>
      <c r="ERE2" s="272"/>
      <c r="ERF2" s="272"/>
      <c r="ERG2" s="272"/>
      <c r="ERH2" s="272"/>
      <c r="ERI2" s="272"/>
      <c r="ERJ2" s="272"/>
      <c r="ERK2" s="272"/>
      <c r="ERL2" s="272"/>
      <c r="ERM2" s="272"/>
      <c r="ERN2" s="272"/>
      <c r="ERO2" s="272"/>
      <c r="ERP2" s="272"/>
      <c r="ERQ2" s="272"/>
      <c r="ERR2" s="272"/>
      <c r="ERS2" s="272"/>
      <c r="ERT2" s="272"/>
      <c r="ERU2" s="272"/>
      <c r="ERV2" s="272"/>
      <c r="ERW2" s="272"/>
      <c r="ERX2" s="272"/>
      <c r="ERY2" s="272"/>
      <c r="ERZ2" s="272"/>
      <c r="ESA2" s="272"/>
      <c r="ESB2" s="272"/>
      <c r="ESC2" s="272"/>
      <c r="ESD2" s="272"/>
      <c r="ESE2" s="272"/>
      <c r="ESF2" s="272"/>
      <c r="ESG2" s="272"/>
      <c r="ESH2" s="272"/>
      <c r="ESI2" s="272"/>
      <c r="ESJ2" s="272"/>
      <c r="ESK2" s="272"/>
      <c r="ESL2" s="272"/>
      <c r="ESM2" s="272"/>
      <c r="ESN2" s="272"/>
      <c r="ESO2" s="272"/>
      <c r="ESP2" s="272"/>
      <c r="ESQ2" s="272"/>
      <c r="ESR2" s="272"/>
      <c r="ESS2" s="272"/>
      <c r="EST2" s="272"/>
      <c r="ESU2" s="272"/>
      <c r="ESV2" s="272"/>
      <c r="ESW2" s="272"/>
      <c r="ESX2" s="272"/>
      <c r="ESY2" s="272"/>
      <c r="ESZ2" s="272"/>
      <c r="ETA2" s="272"/>
      <c r="ETB2" s="272"/>
      <c r="ETC2" s="272"/>
      <c r="ETD2" s="272"/>
      <c r="ETE2" s="272"/>
      <c r="ETF2" s="272"/>
      <c r="ETG2" s="272"/>
      <c r="ETH2" s="272"/>
      <c r="ETI2" s="272"/>
      <c r="ETJ2" s="272"/>
      <c r="ETK2" s="272"/>
      <c r="ETL2" s="272"/>
      <c r="ETM2" s="272"/>
      <c r="ETN2" s="272"/>
      <c r="ETO2" s="272"/>
      <c r="ETP2" s="272"/>
      <c r="ETQ2" s="272"/>
      <c r="ETR2" s="272"/>
      <c r="ETS2" s="272"/>
      <c r="ETT2" s="272"/>
      <c r="ETU2" s="272"/>
      <c r="ETV2" s="272"/>
      <c r="ETW2" s="272"/>
      <c r="ETX2" s="272"/>
      <c r="ETY2" s="272"/>
      <c r="ETZ2" s="272"/>
      <c r="EUA2" s="272"/>
      <c r="EUB2" s="272"/>
      <c r="EUC2" s="272"/>
      <c r="EUD2" s="272"/>
      <c r="EUE2" s="272"/>
      <c r="EUF2" s="272"/>
      <c r="EUG2" s="272"/>
      <c r="EUH2" s="272"/>
      <c r="EUI2" s="272"/>
      <c r="EUJ2" s="272"/>
      <c r="EUK2" s="272"/>
      <c r="EUL2" s="272"/>
      <c r="EUM2" s="272"/>
      <c r="EUN2" s="272"/>
      <c r="EUO2" s="272"/>
      <c r="EUP2" s="272"/>
      <c r="EUQ2" s="272"/>
      <c r="EUR2" s="272"/>
      <c r="EUS2" s="272"/>
      <c r="EUT2" s="272"/>
      <c r="EUU2" s="272"/>
      <c r="EUV2" s="272"/>
      <c r="EUW2" s="272"/>
      <c r="EUX2" s="272"/>
      <c r="EUY2" s="272"/>
      <c r="EUZ2" s="272"/>
      <c r="EVA2" s="272"/>
      <c r="EVB2" s="272"/>
      <c r="EVC2" s="272"/>
      <c r="EVD2" s="272"/>
      <c r="EVE2" s="272"/>
      <c r="EVF2" s="272"/>
      <c r="EVG2" s="272"/>
      <c r="EVH2" s="272"/>
      <c r="EVI2" s="272"/>
      <c r="EVJ2" s="272"/>
      <c r="EVK2" s="272"/>
      <c r="EVL2" s="272"/>
      <c r="EVM2" s="272"/>
      <c r="EVN2" s="272"/>
      <c r="EVO2" s="272"/>
      <c r="EVP2" s="272"/>
      <c r="EVQ2" s="272"/>
      <c r="EVR2" s="272"/>
      <c r="EVS2" s="272"/>
      <c r="EVT2" s="272"/>
      <c r="EVU2" s="272"/>
      <c r="EVV2" s="272"/>
      <c r="EVW2" s="272"/>
      <c r="EVX2" s="272"/>
      <c r="EVY2" s="272"/>
      <c r="EVZ2" s="272"/>
      <c r="EWA2" s="272"/>
      <c r="EWB2" s="272"/>
      <c r="EWC2" s="272"/>
      <c r="EWD2" s="272"/>
      <c r="EWE2" s="272"/>
      <c r="EWF2" s="272"/>
      <c r="EWG2" s="272"/>
      <c r="EWH2" s="272"/>
      <c r="EWI2" s="272"/>
      <c r="EWJ2" s="272"/>
      <c r="EWK2" s="272"/>
      <c r="EWL2" s="272"/>
      <c r="EWM2" s="272"/>
      <c r="EWN2" s="272"/>
      <c r="EWO2" s="272"/>
      <c r="EWP2" s="272"/>
      <c r="EWQ2" s="272"/>
      <c r="EWR2" s="272"/>
      <c r="EWS2" s="272"/>
      <c r="EWT2" s="272"/>
      <c r="EWU2" s="272"/>
      <c r="EWV2" s="272"/>
      <c r="EWW2" s="272"/>
      <c r="EWX2" s="272"/>
      <c r="EWY2" s="272"/>
      <c r="EWZ2" s="272"/>
      <c r="EXA2" s="272"/>
      <c r="EXB2" s="272"/>
      <c r="EXC2" s="272"/>
      <c r="EXD2" s="272"/>
      <c r="EXE2" s="272"/>
      <c r="EXF2" s="272"/>
      <c r="EXG2" s="272"/>
      <c r="EXH2" s="272"/>
      <c r="EXI2" s="272"/>
      <c r="EXJ2" s="272"/>
      <c r="EXK2" s="272"/>
      <c r="EXL2" s="272"/>
      <c r="EXM2" s="272"/>
      <c r="EXN2" s="272"/>
      <c r="EXO2" s="272"/>
      <c r="EXP2" s="272"/>
      <c r="EXQ2" s="272"/>
      <c r="EXR2" s="272"/>
      <c r="EXS2" s="272"/>
      <c r="EXT2" s="272"/>
      <c r="EXU2" s="272"/>
      <c r="EXV2" s="272"/>
      <c r="EXW2" s="272"/>
      <c r="EXX2" s="272"/>
      <c r="EXY2" s="272"/>
      <c r="EXZ2" s="272"/>
      <c r="EYA2" s="272"/>
      <c r="EYB2" s="272"/>
      <c r="EYC2" s="272"/>
      <c r="EYD2" s="272"/>
      <c r="EYE2" s="272"/>
      <c r="EYF2" s="272"/>
      <c r="EYG2" s="272"/>
      <c r="EYH2" s="272"/>
      <c r="EYI2" s="272"/>
      <c r="EYJ2" s="272"/>
      <c r="EYK2" s="272"/>
      <c r="EYL2" s="272"/>
      <c r="EYM2" s="272"/>
      <c r="EYN2" s="272"/>
      <c r="EYO2" s="272"/>
      <c r="EYP2" s="272"/>
      <c r="EYQ2" s="272"/>
      <c r="EYR2" s="272"/>
      <c r="EYS2" s="272"/>
      <c r="EYT2" s="272"/>
      <c r="EYU2" s="272"/>
      <c r="EYV2" s="272"/>
      <c r="EYW2" s="272"/>
      <c r="EYX2" s="272"/>
      <c r="EYY2" s="272"/>
      <c r="EYZ2" s="272"/>
      <c r="EZA2" s="272"/>
      <c r="EZB2" s="272"/>
      <c r="EZC2" s="272"/>
      <c r="EZD2" s="272"/>
      <c r="EZE2" s="272"/>
      <c r="EZF2" s="272"/>
      <c r="EZG2" s="272"/>
      <c r="EZH2" s="272"/>
      <c r="EZI2" s="272"/>
      <c r="EZJ2" s="272"/>
      <c r="EZK2" s="272"/>
      <c r="EZL2" s="272"/>
      <c r="EZM2" s="272"/>
      <c r="EZN2" s="272"/>
      <c r="EZO2" s="272"/>
      <c r="EZP2" s="272"/>
      <c r="EZQ2" s="272"/>
      <c r="EZR2" s="272"/>
      <c r="EZS2" s="272"/>
      <c r="EZT2" s="272"/>
      <c r="EZU2" s="272"/>
      <c r="EZV2" s="272"/>
      <c r="EZW2" s="272"/>
      <c r="EZX2" s="272"/>
      <c r="EZY2" s="272"/>
      <c r="EZZ2" s="272"/>
      <c r="FAA2" s="272"/>
      <c r="FAB2" s="272"/>
      <c r="FAC2" s="272"/>
      <c r="FAD2" s="272"/>
      <c r="FAE2" s="272"/>
      <c r="FAF2" s="272"/>
      <c r="FAG2" s="272"/>
      <c r="FAH2" s="272"/>
      <c r="FAI2" s="272"/>
      <c r="FAJ2" s="272"/>
      <c r="FAK2" s="272"/>
      <c r="FAL2" s="272"/>
      <c r="FAM2" s="272"/>
      <c r="FAN2" s="272"/>
      <c r="FAO2" s="272"/>
      <c r="FAP2" s="272"/>
      <c r="FAQ2" s="272"/>
      <c r="FAR2" s="272"/>
      <c r="FAS2" s="272"/>
      <c r="FAT2" s="272"/>
      <c r="FAU2" s="272"/>
      <c r="FAV2" s="272"/>
      <c r="FAW2" s="272"/>
      <c r="FAX2" s="272"/>
      <c r="FAY2" s="272"/>
      <c r="FAZ2" s="272"/>
      <c r="FBA2" s="272"/>
      <c r="FBB2" s="272"/>
      <c r="FBC2" s="272"/>
      <c r="FBD2" s="272"/>
      <c r="FBE2" s="272"/>
      <c r="FBF2" s="272"/>
      <c r="FBG2" s="272"/>
      <c r="FBH2" s="272"/>
      <c r="FBI2" s="272"/>
      <c r="FBJ2" s="272"/>
      <c r="FBK2" s="272"/>
      <c r="FBL2" s="272"/>
      <c r="FBM2" s="272"/>
      <c r="FBN2" s="272"/>
      <c r="FBO2" s="272"/>
      <c r="FBP2" s="272"/>
      <c r="FBQ2" s="272"/>
      <c r="FBR2" s="272"/>
      <c r="FBS2" s="272"/>
      <c r="FBT2" s="272"/>
      <c r="FBU2" s="272"/>
      <c r="FBV2" s="272"/>
      <c r="FBW2" s="272"/>
      <c r="FBX2" s="272"/>
      <c r="FBY2" s="272"/>
      <c r="FBZ2" s="272"/>
      <c r="FCA2" s="272"/>
      <c r="FCB2" s="272"/>
      <c r="FCC2" s="272"/>
      <c r="FCD2" s="272"/>
      <c r="FCE2" s="272"/>
      <c r="FCF2" s="272"/>
      <c r="FCG2" s="272"/>
      <c r="FCH2" s="272"/>
      <c r="FCI2" s="272"/>
      <c r="FCJ2" s="272"/>
      <c r="FCK2" s="272"/>
      <c r="FCL2" s="272"/>
      <c r="FCM2" s="272"/>
      <c r="FCN2" s="272"/>
      <c r="FCO2" s="272"/>
      <c r="FCP2" s="272"/>
      <c r="FCQ2" s="272"/>
      <c r="FCR2" s="272"/>
      <c r="FCS2" s="272"/>
      <c r="FCT2" s="272"/>
      <c r="FCU2" s="272"/>
      <c r="FCV2" s="272"/>
      <c r="FCW2" s="272"/>
      <c r="FCX2" s="272"/>
      <c r="FCY2" s="272"/>
      <c r="FCZ2" s="272"/>
      <c r="FDA2" s="272"/>
      <c r="FDB2" s="272"/>
      <c r="FDC2" s="272"/>
      <c r="FDD2" s="272"/>
      <c r="FDE2" s="272"/>
      <c r="FDF2" s="272"/>
      <c r="FDG2" s="272"/>
      <c r="FDH2" s="272"/>
      <c r="FDI2" s="272"/>
      <c r="FDJ2" s="272"/>
      <c r="FDK2" s="272"/>
      <c r="FDL2" s="272"/>
      <c r="FDM2" s="272"/>
      <c r="FDN2" s="272"/>
      <c r="FDO2" s="272"/>
      <c r="FDP2" s="272"/>
      <c r="FDQ2" s="272"/>
      <c r="FDR2" s="272"/>
      <c r="FDS2" s="272"/>
      <c r="FDT2" s="272"/>
      <c r="FDU2" s="272"/>
      <c r="FDV2" s="272"/>
      <c r="FDW2" s="272"/>
      <c r="FDX2" s="272"/>
      <c r="FDY2" s="272"/>
      <c r="FDZ2" s="272"/>
      <c r="FEA2" s="272"/>
      <c r="FEB2" s="272"/>
      <c r="FEC2" s="272"/>
      <c r="FED2" s="272"/>
      <c r="FEE2" s="272"/>
      <c r="FEF2" s="272"/>
      <c r="FEG2" s="272"/>
      <c r="FEH2" s="272"/>
      <c r="FEI2" s="272"/>
      <c r="FEJ2" s="272"/>
      <c r="FEK2" s="272"/>
      <c r="FEL2" s="272"/>
      <c r="FEM2" s="272"/>
      <c r="FEN2" s="272"/>
      <c r="FEO2" s="272"/>
      <c r="FEP2" s="272"/>
      <c r="FEQ2" s="272"/>
      <c r="FER2" s="272"/>
      <c r="FES2" s="272"/>
      <c r="FET2" s="272"/>
      <c r="FEU2" s="272"/>
      <c r="FEV2" s="272"/>
      <c r="FEW2" s="272"/>
      <c r="FEX2" s="272"/>
      <c r="FEY2" s="272"/>
      <c r="FEZ2" s="272"/>
      <c r="FFA2" s="272"/>
      <c r="FFB2" s="272"/>
      <c r="FFC2" s="272"/>
      <c r="FFD2" s="272"/>
      <c r="FFE2" s="272"/>
      <c r="FFF2" s="272"/>
      <c r="FFG2" s="272"/>
      <c r="FFH2" s="272"/>
      <c r="FFI2" s="272"/>
      <c r="FFJ2" s="272"/>
      <c r="FFK2" s="272"/>
      <c r="FFL2" s="272"/>
      <c r="FFM2" s="272"/>
      <c r="FFN2" s="272"/>
      <c r="FFO2" s="272"/>
      <c r="FFP2" s="272"/>
      <c r="FFQ2" s="272"/>
      <c r="FFR2" s="272"/>
      <c r="FFS2" s="272"/>
      <c r="FFT2" s="272"/>
      <c r="FFU2" s="272"/>
      <c r="FFV2" s="272"/>
      <c r="FFW2" s="272"/>
      <c r="FFX2" s="272"/>
      <c r="FFY2" s="272"/>
      <c r="FFZ2" s="272"/>
      <c r="FGA2" s="272"/>
      <c r="FGB2" s="272"/>
      <c r="FGC2" s="272"/>
      <c r="FGD2" s="272"/>
      <c r="FGE2" s="272"/>
      <c r="FGF2" s="272"/>
      <c r="FGG2" s="272"/>
      <c r="FGH2" s="272"/>
      <c r="FGI2" s="272"/>
      <c r="FGJ2" s="272"/>
      <c r="FGK2" s="272"/>
      <c r="FGL2" s="272"/>
      <c r="FGM2" s="272"/>
      <c r="FGN2" s="272"/>
      <c r="FGO2" s="272"/>
      <c r="FGP2" s="272"/>
      <c r="FGQ2" s="272"/>
      <c r="FGR2" s="272"/>
      <c r="FGS2" s="272"/>
      <c r="FGT2" s="272"/>
      <c r="FGU2" s="272"/>
      <c r="FGV2" s="272"/>
      <c r="FGW2" s="272"/>
      <c r="FGX2" s="272"/>
      <c r="FGY2" s="272"/>
      <c r="FGZ2" s="272"/>
      <c r="FHA2" s="272"/>
      <c r="FHB2" s="272"/>
      <c r="FHC2" s="272"/>
      <c r="FHD2" s="272"/>
      <c r="FHE2" s="272"/>
      <c r="FHF2" s="272"/>
      <c r="FHG2" s="272"/>
      <c r="FHH2" s="272"/>
      <c r="FHI2" s="272"/>
      <c r="FHJ2" s="272"/>
      <c r="FHK2" s="272"/>
      <c r="FHL2" s="272"/>
      <c r="FHM2" s="272"/>
      <c r="FHN2" s="272"/>
      <c r="FHO2" s="272"/>
      <c r="FHP2" s="272"/>
      <c r="FHQ2" s="272"/>
      <c r="FHR2" s="272"/>
      <c r="FHS2" s="272"/>
      <c r="FHT2" s="272"/>
      <c r="FHU2" s="272"/>
      <c r="FHV2" s="272"/>
      <c r="FHW2" s="272"/>
      <c r="FHX2" s="272"/>
      <c r="FHY2" s="272"/>
      <c r="FHZ2" s="272"/>
      <c r="FIA2" s="272"/>
      <c r="FIB2" s="272"/>
      <c r="FIC2" s="272"/>
      <c r="FID2" s="272"/>
      <c r="FIE2" s="272"/>
      <c r="FIF2" s="272"/>
      <c r="FIG2" s="272"/>
      <c r="FIH2" s="272"/>
      <c r="FII2" s="272"/>
      <c r="FIJ2" s="272"/>
      <c r="FIK2" s="272"/>
      <c r="FIL2" s="272"/>
      <c r="FIM2" s="272"/>
      <c r="FIN2" s="272"/>
      <c r="FIO2" s="272"/>
      <c r="FIP2" s="272"/>
      <c r="FIQ2" s="272"/>
      <c r="FIR2" s="272"/>
      <c r="FIS2" s="272"/>
      <c r="FIT2" s="272"/>
      <c r="FIU2" s="272"/>
      <c r="FIV2" s="272"/>
      <c r="FIW2" s="272"/>
      <c r="FIX2" s="272"/>
      <c r="FIY2" s="272"/>
      <c r="FIZ2" s="272"/>
      <c r="FJA2" s="272"/>
      <c r="FJB2" s="272"/>
      <c r="FJC2" s="272"/>
      <c r="FJD2" s="272"/>
      <c r="FJE2" s="272"/>
      <c r="FJF2" s="272"/>
      <c r="FJG2" s="272"/>
      <c r="FJH2" s="272"/>
      <c r="FJI2" s="272"/>
      <c r="FJJ2" s="272"/>
      <c r="FJK2" s="272"/>
      <c r="FJL2" s="272"/>
      <c r="FJM2" s="272"/>
      <c r="FJN2" s="272"/>
      <c r="FJO2" s="272"/>
      <c r="FJP2" s="272"/>
      <c r="FJQ2" s="272"/>
      <c r="FJR2" s="272"/>
      <c r="FJS2" s="272"/>
      <c r="FJT2" s="272"/>
      <c r="FJU2" s="272"/>
      <c r="FJV2" s="272"/>
      <c r="FJW2" s="272"/>
      <c r="FJX2" s="272"/>
      <c r="FJY2" s="272"/>
      <c r="FJZ2" s="272"/>
      <c r="FKA2" s="272"/>
      <c r="FKB2" s="272"/>
      <c r="FKC2" s="272"/>
      <c r="FKD2" s="272"/>
      <c r="FKE2" s="272"/>
      <c r="FKF2" s="272"/>
      <c r="FKG2" s="272"/>
      <c r="FKH2" s="272"/>
      <c r="FKI2" s="272"/>
      <c r="FKJ2" s="272"/>
      <c r="FKK2" s="272"/>
      <c r="FKL2" s="272"/>
      <c r="FKM2" s="272"/>
      <c r="FKN2" s="272"/>
      <c r="FKO2" s="272"/>
      <c r="FKP2" s="272"/>
      <c r="FKQ2" s="272"/>
      <c r="FKR2" s="272"/>
      <c r="FKS2" s="272"/>
      <c r="FKT2" s="272"/>
      <c r="FKU2" s="272"/>
      <c r="FKV2" s="272"/>
      <c r="FKW2" s="272"/>
      <c r="FKX2" s="272"/>
      <c r="FKY2" s="272"/>
      <c r="FKZ2" s="272"/>
      <c r="FLA2" s="272"/>
      <c r="FLB2" s="272"/>
      <c r="FLC2" s="272"/>
      <c r="FLD2" s="272"/>
      <c r="FLE2" s="272"/>
      <c r="FLF2" s="272"/>
      <c r="FLG2" s="272"/>
      <c r="FLH2" s="272"/>
      <c r="FLI2" s="272"/>
      <c r="FLJ2" s="272"/>
      <c r="FLK2" s="272"/>
      <c r="FLL2" s="272"/>
      <c r="FLM2" s="272"/>
      <c r="FLN2" s="272"/>
      <c r="FLO2" s="272"/>
      <c r="FLP2" s="272"/>
      <c r="FLQ2" s="272"/>
      <c r="FLR2" s="272"/>
      <c r="FLS2" s="272"/>
      <c r="FLT2" s="272"/>
      <c r="FLU2" s="272"/>
      <c r="FLV2" s="272"/>
      <c r="FLW2" s="272"/>
      <c r="FLX2" s="272"/>
      <c r="FLY2" s="272"/>
      <c r="FLZ2" s="272"/>
      <c r="FMA2" s="272"/>
      <c r="FMB2" s="272"/>
      <c r="FMC2" s="272"/>
      <c r="FMD2" s="272"/>
      <c r="FME2" s="272"/>
      <c r="FMF2" s="272"/>
      <c r="FMG2" s="272"/>
      <c r="FMH2" s="272"/>
      <c r="FMI2" s="272"/>
      <c r="FMJ2" s="272"/>
      <c r="FMK2" s="272"/>
      <c r="FML2" s="272"/>
      <c r="FMM2" s="272"/>
      <c r="FMN2" s="272"/>
      <c r="FMO2" s="272"/>
      <c r="FMP2" s="272"/>
      <c r="FMQ2" s="272"/>
      <c r="FMR2" s="272"/>
      <c r="FMS2" s="272"/>
      <c r="FMT2" s="272"/>
      <c r="FMU2" s="272"/>
      <c r="FMV2" s="272"/>
      <c r="FMW2" s="272"/>
      <c r="FMX2" s="272"/>
      <c r="FMY2" s="272"/>
      <c r="FMZ2" s="272"/>
      <c r="FNA2" s="272"/>
      <c r="FNB2" s="272"/>
      <c r="FNC2" s="272"/>
      <c r="FND2" s="272"/>
      <c r="FNE2" s="272"/>
      <c r="FNF2" s="272"/>
      <c r="FNG2" s="272"/>
      <c r="FNH2" s="272"/>
      <c r="FNI2" s="272"/>
      <c r="FNJ2" s="272"/>
      <c r="FNK2" s="272"/>
      <c r="FNL2" s="272"/>
      <c r="FNM2" s="272"/>
      <c r="FNN2" s="272"/>
      <c r="FNO2" s="272"/>
      <c r="FNP2" s="272"/>
      <c r="FNQ2" s="272"/>
      <c r="FNR2" s="272"/>
      <c r="FNS2" s="272"/>
      <c r="FNT2" s="272"/>
      <c r="FNU2" s="272"/>
      <c r="FNV2" s="272"/>
      <c r="FNW2" s="272"/>
      <c r="FNX2" s="272"/>
      <c r="FNY2" s="272"/>
      <c r="FNZ2" s="272"/>
      <c r="FOA2" s="272"/>
      <c r="FOB2" s="272"/>
      <c r="FOC2" s="272"/>
      <c r="FOD2" s="272"/>
      <c r="FOE2" s="272"/>
      <c r="FOF2" s="272"/>
      <c r="FOG2" s="272"/>
      <c r="FOH2" s="272"/>
      <c r="FOI2" s="272"/>
      <c r="FOJ2" s="272"/>
      <c r="FOK2" s="272"/>
      <c r="FOL2" s="272"/>
      <c r="FOM2" s="272"/>
      <c r="FON2" s="272"/>
      <c r="FOO2" s="272"/>
      <c r="FOP2" s="272"/>
      <c r="FOQ2" s="272"/>
      <c r="FOR2" s="272"/>
      <c r="FOS2" s="272"/>
      <c r="FOT2" s="272"/>
      <c r="FOU2" s="272"/>
      <c r="FOV2" s="272"/>
      <c r="FOW2" s="272"/>
      <c r="FOX2" s="272"/>
      <c r="FOY2" s="272"/>
      <c r="FOZ2" s="272"/>
      <c r="FPA2" s="272"/>
      <c r="FPB2" s="272"/>
      <c r="FPC2" s="272"/>
      <c r="FPD2" s="272"/>
      <c r="FPE2" s="272"/>
      <c r="FPF2" s="272"/>
      <c r="FPG2" s="272"/>
      <c r="FPH2" s="272"/>
      <c r="FPI2" s="272"/>
      <c r="FPJ2" s="272"/>
      <c r="FPK2" s="272"/>
      <c r="FPL2" s="272"/>
      <c r="FPM2" s="272"/>
      <c r="FPN2" s="272"/>
      <c r="FPO2" s="272"/>
      <c r="FPP2" s="272"/>
      <c r="FPQ2" s="272"/>
      <c r="FPR2" s="272"/>
      <c r="FPS2" s="272"/>
      <c r="FPT2" s="272"/>
      <c r="FPU2" s="272"/>
      <c r="FPV2" s="272"/>
      <c r="FPW2" s="272"/>
      <c r="FPX2" s="272"/>
      <c r="FPY2" s="272"/>
      <c r="FPZ2" s="272"/>
      <c r="FQA2" s="272"/>
      <c r="FQB2" s="272"/>
      <c r="FQC2" s="272"/>
      <c r="FQD2" s="272"/>
      <c r="FQE2" s="272"/>
      <c r="FQF2" s="272"/>
      <c r="FQG2" s="272"/>
      <c r="FQH2" s="272"/>
      <c r="FQI2" s="272"/>
      <c r="FQJ2" s="272"/>
      <c r="FQK2" s="272"/>
      <c r="FQL2" s="272"/>
      <c r="FQM2" s="272"/>
      <c r="FQN2" s="272"/>
      <c r="FQO2" s="272"/>
      <c r="FQP2" s="272"/>
      <c r="FQQ2" s="272"/>
      <c r="FQR2" s="272"/>
      <c r="FQS2" s="272"/>
      <c r="FQT2" s="272"/>
      <c r="FQU2" s="272"/>
      <c r="FQV2" s="272"/>
      <c r="FQW2" s="272"/>
      <c r="FQX2" s="272"/>
      <c r="FQY2" s="272"/>
      <c r="FQZ2" s="272"/>
      <c r="FRA2" s="272"/>
      <c r="FRB2" s="272"/>
      <c r="FRC2" s="272"/>
      <c r="FRD2" s="272"/>
      <c r="FRE2" s="272"/>
      <c r="FRF2" s="272"/>
      <c r="FRG2" s="272"/>
      <c r="FRH2" s="272"/>
      <c r="FRI2" s="272"/>
      <c r="FRJ2" s="272"/>
      <c r="FRK2" s="272"/>
      <c r="FRL2" s="272"/>
      <c r="FRM2" s="272"/>
      <c r="FRN2" s="272"/>
      <c r="FRO2" s="272"/>
      <c r="FRP2" s="272"/>
      <c r="FRQ2" s="272"/>
      <c r="FRR2" s="272"/>
      <c r="FRS2" s="272"/>
      <c r="FRT2" s="272"/>
      <c r="FRU2" s="272"/>
      <c r="FRV2" s="272"/>
      <c r="FRW2" s="272"/>
      <c r="FRX2" s="272"/>
      <c r="FRY2" s="272"/>
      <c r="FRZ2" s="272"/>
      <c r="FSA2" s="272"/>
      <c r="FSB2" s="272"/>
      <c r="FSC2" s="272"/>
      <c r="FSD2" s="272"/>
      <c r="FSE2" s="272"/>
      <c r="FSF2" s="272"/>
      <c r="FSG2" s="272"/>
      <c r="FSH2" s="272"/>
      <c r="FSI2" s="272"/>
      <c r="FSJ2" s="272"/>
      <c r="FSK2" s="272"/>
      <c r="FSL2" s="272"/>
      <c r="FSM2" s="272"/>
      <c r="FSN2" s="272"/>
      <c r="FSO2" s="272"/>
      <c r="FSP2" s="272"/>
      <c r="FSQ2" s="272"/>
      <c r="FSR2" s="272"/>
      <c r="FSS2" s="272"/>
      <c r="FST2" s="272"/>
      <c r="FSU2" s="272"/>
      <c r="FSV2" s="272"/>
      <c r="FSW2" s="272"/>
      <c r="FSX2" s="272"/>
      <c r="FSY2" s="272"/>
      <c r="FSZ2" s="272"/>
      <c r="FTA2" s="272"/>
      <c r="FTB2" s="272"/>
      <c r="FTC2" s="272"/>
      <c r="FTD2" s="272"/>
      <c r="FTE2" s="272"/>
      <c r="FTF2" s="272"/>
      <c r="FTG2" s="272"/>
      <c r="FTH2" s="272"/>
      <c r="FTI2" s="272"/>
      <c r="FTJ2" s="272"/>
      <c r="FTK2" s="272"/>
      <c r="FTL2" s="272"/>
      <c r="FTM2" s="272"/>
      <c r="FTN2" s="272"/>
      <c r="FTO2" s="272"/>
      <c r="FTP2" s="272"/>
      <c r="FTQ2" s="272"/>
      <c r="FTR2" s="272"/>
      <c r="FTS2" s="272"/>
      <c r="FTT2" s="272"/>
      <c r="FTU2" s="272"/>
      <c r="FTV2" s="272"/>
      <c r="FTW2" s="272"/>
      <c r="FTX2" s="272"/>
      <c r="FTY2" s="272"/>
      <c r="FTZ2" s="272"/>
      <c r="FUA2" s="272"/>
      <c r="FUB2" s="272"/>
      <c r="FUC2" s="272"/>
      <c r="FUD2" s="272"/>
      <c r="FUE2" s="272"/>
      <c r="FUF2" s="272"/>
      <c r="FUG2" s="272"/>
      <c r="FUH2" s="272"/>
      <c r="FUI2" s="272"/>
      <c r="FUJ2" s="272"/>
      <c r="FUK2" s="272"/>
      <c r="FUL2" s="272"/>
      <c r="FUM2" s="272"/>
      <c r="FUN2" s="272"/>
      <c r="FUO2" s="272"/>
      <c r="FUP2" s="272"/>
      <c r="FUQ2" s="272"/>
      <c r="FUR2" s="272"/>
      <c r="FUS2" s="272"/>
      <c r="FUT2" s="272"/>
      <c r="FUU2" s="272"/>
      <c r="FUV2" s="272"/>
      <c r="FUW2" s="272"/>
      <c r="FUX2" s="272"/>
      <c r="FUY2" s="272"/>
      <c r="FUZ2" s="272"/>
      <c r="FVA2" s="272"/>
      <c r="FVB2" s="272"/>
      <c r="FVC2" s="272"/>
      <c r="FVD2" s="272"/>
      <c r="FVE2" s="272"/>
      <c r="FVF2" s="272"/>
      <c r="FVG2" s="272"/>
      <c r="FVH2" s="272"/>
      <c r="FVI2" s="272"/>
      <c r="FVJ2" s="272"/>
      <c r="FVK2" s="272"/>
      <c r="FVL2" s="272"/>
      <c r="FVM2" s="272"/>
      <c r="FVN2" s="272"/>
      <c r="FVO2" s="272"/>
      <c r="FVP2" s="272"/>
      <c r="FVQ2" s="272"/>
      <c r="FVR2" s="272"/>
      <c r="FVS2" s="272"/>
      <c r="FVT2" s="272"/>
      <c r="FVU2" s="272"/>
      <c r="FVV2" s="272"/>
      <c r="FVW2" s="272"/>
      <c r="FVX2" s="272"/>
      <c r="FVY2" s="272"/>
      <c r="FVZ2" s="272"/>
      <c r="FWA2" s="272"/>
      <c r="FWB2" s="272"/>
      <c r="FWC2" s="272"/>
      <c r="FWD2" s="272"/>
      <c r="FWE2" s="272"/>
      <c r="FWF2" s="272"/>
      <c r="FWG2" s="272"/>
      <c r="FWH2" s="272"/>
      <c r="FWI2" s="272"/>
      <c r="FWJ2" s="272"/>
      <c r="FWK2" s="272"/>
      <c r="FWL2" s="272"/>
      <c r="FWM2" s="272"/>
      <c r="FWN2" s="272"/>
      <c r="FWO2" s="272"/>
      <c r="FWP2" s="272"/>
      <c r="FWQ2" s="272"/>
      <c r="FWR2" s="272"/>
      <c r="FWS2" s="272"/>
      <c r="FWT2" s="272"/>
      <c r="FWU2" s="272"/>
      <c r="FWV2" s="272"/>
      <c r="FWW2" s="272"/>
      <c r="FWX2" s="272"/>
      <c r="FWY2" s="272"/>
      <c r="FWZ2" s="272"/>
      <c r="FXA2" s="272"/>
      <c r="FXB2" s="272"/>
      <c r="FXC2" s="272"/>
      <c r="FXD2" s="272"/>
      <c r="FXE2" s="272"/>
      <c r="FXF2" s="272"/>
      <c r="FXG2" s="272"/>
      <c r="FXH2" s="272"/>
      <c r="FXI2" s="272"/>
      <c r="FXJ2" s="272"/>
      <c r="FXK2" s="272"/>
      <c r="FXL2" s="272"/>
      <c r="FXM2" s="272"/>
      <c r="FXN2" s="272"/>
      <c r="FXO2" s="272"/>
      <c r="FXP2" s="272"/>
      <c r="FXQ2" s="272"/>
      <c r="FXR2" s="272"/>
      <c r="FXS2" s="272"/>
      <c r="FXT2" s="272"/>
      <c r="FXU2" s="272"/>
      <c r="FXV2" s="272"/>
      <c r="FXW2" s="272"/>
      <c r="FXX2" s="272"/>
      <c r="FXY2" s="272"/>
      <c r="FXZ2" s="272"/>
      <c r="FYA2" s="272"/>
      <c r="FYB2" s="272"/>
      <c r="FYC2" s="272"/>
      <c r="FYD2" s="272"/>
      <c r="FYE2" s="272"/>
      <c r="FYF2" s="272"/>
      <c r="FYG2" s="272"/>
      <c r="FYH2" s="272"/>
      <c r="FYI2" s="272"/>
      <c r="FYJ2" s="272"/>
      <c r="FYK2" s="272"/>
      <c r="FYL2" s="272"/>
      <c r="FYM2" s="272"/>
      <c r="FYN2" s="272"/>
      <c r="FYO2" s="272"/>
      <c r="FYP2" s="272"/>
      <c r="FYQ2" s="272"/>
      <c r="FYR2" s="272"/>
      <c r="FYS2" s="272"/>
      <c r="FYT2" s="272"/>
      <c r="FYU2" s="272"/>
      <c r="FYV2" s="272"/>
      <c r="FYW2" s="272"/>
      <c r="FYX2" s="272"/>
      <c r="FYY2" s="272"/>
      <c r="FYZ2" s="272"/>
      <c r="FZA2" s="272"/>
      <c r="FZB2" s="272"/>
      <c r="FZC2" s="272"/>
      <c r="FZD2" s="272"/>
      <c r="FZE2" s="272"/>
      <c r="FZF2" s="272"/>
      <c r="FZG2" s="272"/>
      <c r="FZH2" s="272"/>
      <c r="FZI2" s="272"/>
      <c r="FZJ2" s="272"/>
      <c r="FZK2" s="272"/>
      <c r="FZL2" s="272"/>
      <c r="FZM2" s="272"/>
      <c r="FZN2" s="272"/>
      <c r="FZO2" s="272"/>
      <c r="FZP2" s="272"/>
      <c r="FZQ2" s="272"/>
      <c r="FZR2" s="272"/>
      <c r="FZS2" s="272"/>
      <c r="FZT2" s="272"/>
      <c r="FZU2" s="272"/>
      <c r="FZV2" s="272"/>
      <c r="FZW2" s="272"/>
      <c r="FZX2" s="272"/>
      <c r="FZY2" s="272"/>
      <c r="FZZ2" s="272"/>
      <c r="GAA2" s="272"/>
      <c r="GAB2" s="272"/>
      <c r="GAC2" s="272"/>
      <c r="GAD2" s="272"/>
      <c r="GAE2" s="272"/>
      <c r="GAF2" s="272"/>
      <c r="GAG2" s="272"/>
      <c r="GAH2" s="272"/>
      <c r="GAI2" s="272"/>
      <c r="GAJ2" s="272"/>
      <c r="GAK2" s="272"/>
      <c r="GAL2" s="272"/>
      <c r="GAM2" s="272"/>
      <c r="GAN2" s="272"/>
      <c r="GAO2" s="272"/>
      <c r="GAP2" s="272"/>
      <c r="GAQ2" s="272"/>
      <c r="GAR2" s="272"/>
      <c r="GAS2" s="272"/>
      <c r="GAT2" s="272"/>
      <c r="GAU2" s="272"/>
      <c r="GAV2" s="272"/>
      <c r="GAW2" s="272"/>
      <c r="GAX2" s="272"/>
      <c r="GAY2" s="272"/>
      <c r="GAZ2" s="272"/>
      <c r="GBA2" s="272"/>
      <c r="GBB2" s="272"/>
      <c r="GBC2" s="272"/>
      <c r="GBD2" s="272"/>
      <c r="GBE2" s="272"/>
      <c r="GBF2" s="272"/>
      <c r="GBG2" s="272"/>
      <c r="GBH2" s="272"/>
      <c r="GBI2" s="272"/>
      <c r="GBJ2" s="272"/>
      <c r="GBK2" s="272"/>
      <c r="GBL2" s="272"/>
      <c r="GBM2" s="272"/>
      <c r="GBN2" s="272"/>
      <c r="GBO2" s="272"/>
      <c r="GBP2" s="272"/>
      <c r="GBQ2" s="272"/>
      <c r="GBR2" s="272"/>
      <c r="GBS2" s="272"/>
      <c r="GBT2" s="272"/>
      <c r="GBU2" s="272"/>
      <c r="GBV2" s="272"/>
      <c r="GBW2" s="272"/>
      <c r="GBX2" s="272"/>
      <c r="GBY2" s="272"/>
      <c r="GBZ2" s="272"/>
      <c r="GCA2" s="272"/>
      <c r="GCB2" s="272"/>
      <c r="GCC2" s="272"/>
      <c r="GCD2" s="272"/>
      <c r="GCE2" s="272"/>
      <c r="GCF2" s="272"/>
      <c r="GCG2" s="272"/>
      <c r="GCH2" s="272"/>
      <c r="GCI2" s="272"/>
      <c r="GCJ2" s="272"/>
      <c r="GCK2" s="272"/>
      <c r="GCL2" s="272"/>
      <c r="GCM2" s="272"/>
      <c r="GCN2" s="272"/>
      <c r="GCO2" s="272"/>
      <c r="GCP2" s="272"/>
      <c r="GCQ2" s="272"/>
      <c r="GCR2" s="272"/>
      <c r="GCS2" s="272"/>
      <c r="GCT2" s="272"/>
      <c r="GCU2" s="272"/>
      <c r="GCV2" s="272"/>
      <c r="GCW2" s="272"/>
      <c r="GCX2" s="272"/>
      <c r="GCY2" s="272"/>
      <c r="GCZ2" s="272"/>
      <c r="GDA2" s="272"/>
      <c r="GDB2" s="272"/>
      <c r="GDC2" s="272"/>
      <c r="GDD2" s="272"/>
      <c r="GDE2" s="272"/>
      <c r="GDF2" s="272"/>
      <c r="GDG2" s="272"/>
      <c r="GDH2" s="272"/>
      <c r="GDI2" s="272"/>
      <c r="GDJ2" s="272"/>
      <c r="GDK2" s="272"/>
      <c r="GDL2" s="272"/>
      <c r="GDM2" s="272"/>
      <c r="GDN2" s="272"/>
      <c r="GDO2" s="272"/>
      <c r="GDP2" s="272"/>
      <c r="GDQ2" s="272"/>
      <c r="GDR2" s="272"/>
      <c r="GDS2" s="272"/>
      <c r="GDT2" s="272"/>
      <c r="GDU2" s="272"/>
      <c r="GDV2" s="272"/>
      <c r="GDW2" s="272"/>
      <c r="GDX2" s="272"/>
      <c r="GDY2" s="272"/>
      <c r="GDZ2" s="272"/>
      <c r="GEA2" s="272"/>
      <c r="GEB2" s="272"/>
      <c r="GEC2" s="272"/>
      <c r="GED2" s="272"/>
      <c r="GEE2" s="272"/>
      <c r="GEF2" s="272"/>
      <c r="GEG2" s="272"/>
      <c r="GEH2" s="272"/>
      <c r="GEI2" s="272"/>
      <c r="GEJ2" s="272"/>
      <c r="GEK2" s="272"/>
      <c r="GEL2" s="272"/>
      <c r="GEM2" s="272"/>
      <c r="GEN2" s="272"/>
      <c r="GEO2" s="272"/>
      <c r="GEP2" s="272"/>
      <c r="GEQ2" s="272"/>
      <c r="GER2" s="272"/>
      <c r="GES2" s="272"/>
      <c r="GET2" s="272"/>
      <c r="GEU2" s="272"/>
      <c r="GEV2" s="272"/>
      <c r="GEW2" s="272"/>
      <c r="GEX2" s="272"/>
      <c r="GEY2" s="272"/>
      <c r="GEZ2" s="272"/>
      <c r="GFA2" s="272"/>
      <c r="GFB2" s="272"/>
      <c r="GFC2" s="272"/>
      <c r="GFD2" s="272"/>
      <c r="GFE2" s="272"/>
      <c r="GFF2" s="272"/>
      <c r="GFG2" s="272"/>
      <c r="GFH2" s="272"/>
      <c r="GFI2" s="272"/>
      <c r="GFJ2" s="272"/>
      <c r="GFK2" s="272"/>
      <c r="GFL2" s="272"/>
      <c r="GFM2" s="272"/>
      <c r="GFN2" s="272"/>
      <c r="GFO2" s="272"/>
      <c r="GFP2" s="272"/>
      <c r="GFQ2" s="272"/>
      <c r="GFR2" s="272"/>
      <c r="GFS2" s="272"/>
      <c r="GFT2" s="272"/>
      <c r="GFU2" s="272"/>
      <c r="GFV2" s="272"/>
      <c r="GFW2" s="272"/>
      <c r="GFX2" s="272"/>
      <c r="GFY2" s="272"/>
      <c r="GFZ2" s="272"/>
      <c r="GGA2" s="272"/>
      <c r="GGB2" s="272"/>
      <c r="GGC2" s="272"/>
      <c r="GGD2" s="272"/>
      <c r="GGE2" s="272"/>
      <c r="GGF2" s="272"/>
      <c r="GGG2" s="272"/>
      <c r="GGH2" s="272"/>
      <c r="GGI2" s="272"/>
      <c r="GGJ2" s="272"/>
      <c r="GGK2" s="272"/>
      <c r="GGL2" s="272"/>
      <c r="GGM2" s="272"/>
      <c r="GGN2" s="272"/>
      <c r="GGO2" s="272"/>
      <c r="GGP2" s="272"/>
      <c r="GGQ2" s="272"/>
      <c r="GGR2" s="272"/>
      <c r="GGS2" s="272"/>
      <c r="GGT2" s="272"/>
      <c r="GGU2" s="272"/>
      <c r="GGV2" s="272"/>
      <c r="GGW2" s="272"/>
      <c r="GGX2" s="272"/>
      <c r="GGY2" s="272"/>
      <c r="GGZ2" s="272"/>
      <c r="GHA2" s="272"/>
      <c r="GHB2" s="272"/>
      <c r="GHC2" s="272"/>
      <c r="GHD2" s="272"/>
      <c r="GHE2" s="272"/>
      <c r="GHF2" s="272"/>
      <c r="GHG2" s="272"/>
      <c r="GHH2" s="272"/>
      <c r="GHI2" s="272"/>
      <c r="GHJ2" s="272"/>
      <c r="GHK2" s="272"/>
      <c r="GHL2" s="272"/>
      <c r="GHM2" s="272"/>
      <c r="GHN2" s="272"/>
      <c r="GHO2" s="272"/>
      <c r="GHP2" s="272"/>
      <c r="GHQ2" s="272"/>
      <c r="GHR2" s="272"/>
      <c r="GHS2" s="272"/>
      <c r="GHT2" s="272"/>
      <c r="GHU2" s="272"/>
      <c r="GHV2" s="272"/>
      <c r="GHW2" s="272"/>
      <c r="GHX2" s="272"/>
      <c r="GHY2" s="272"/>
      <c r="GHZ2" s="272"/>
      <c r="GIA2" s="272"/>
      <c r="GIB2" s="272"/>
      <c r="GIC2" s="272"/>
      <c r="GID2" s="272"/>
      <c r="GIE2" s="272"/>
      <c r="GIF2" s="272"/>
      <c r="GIG2" s="272"/>
      <c r="GIH2" s="272"/>
      <c r="GII2" s="272"/>
      <c r="GIJ2" s="272"/>
      <c r="GIK2" s="272"/>
      <c r="GIL2" s="272"/>
      <c r="GIM2" s="272"/>
      <c r="GIN2" s="272"/>
      <c r="GIO2" s="272"/>
      <c r="GIP2" s="272"/>
      <c r="GIQ2" s="272"/>
      <c r="GIR2" s="272"/>
      <c r="GIS2" s="272"/>
      <c r="GIT2" s="272"/>
      <c r="GIU2" s="272"/>
      <c r="GIV2" s="272"/>
      <c r="GIW2" s="272"/>
      <c r="GIX2" s="272"/>
      <c r="GIY2" s="272"/>
      <c r="GIZ2" s="272"/>
      <c r="GJA2" s="272"/>
      <c r="GJB2" s="272"/>
      <c r="GJC2" s="272"/>
      <c r="GJD2" s="272"/>
      <c r="GJE2" s="272"/>
      <c r="GJF2" s="272"/>
      <c r="GJG2" s="272"/>
      <c r="GJH2" s="272"/>
      <c r="GJI2" s="272"/>
      <c r="GJJ2" s="272"/>
      <c r="GJK2" s="272"/>
      <c r="GJL2" s="272"/>
      <c r="GJM2" s="272"/>
      <c r="GJN2" s="272"/>
      <c r="GJO2" s="272"/>
      <c r="GJP2" s="272"/>
      <c r="GJQ2" s="272"/>
      <c r="GJR2" s="272"/>
      <c r="GJS2" s="272"/>
      <c r="GJT2" s="272"/>
      <c r="GJU2" s="272"/>
      <c r="GJV2" s="272"/>
      <c r="GJW2" s="272"/>
      <c r="GJX2" s="272"/>
      <c r="GJY2" s="272"/>
      <c r="GJZ2" s="272"/>
      <c r="GKA2" s="272"/>
      <c r="GKB2" s="272"/>
      <c r="GKC2" s="272"/>
      <c r="GKD2" s="272"/>
      <c r="GKE2" s="272"/>
      <c r="GKF2" s="272"/>
      <c r="GKG2" s="272"/>
      <c r="GKH2" s="272"/>
      <c r="GKI2" s="272"/>
      <c r="GKJ2" s="272"/>
      <c r="GKK2" s="272"/>
      <c r="GKL2" s="272"/>
      <c r="GKM2" s="272"/>
      <c r="GKN2" s="272"/>
      <c r="GKO2" s="272"/>
      <c r="GKP2" s="272"/>
      <c r="GKQ2" s="272"/>
      <c r="GKR2" s="272"/>
      <c r="GKS2" s="272"/>
      <c r="GKT2" s="272"/>
      <c r="GKU2" s="272"/>
      <c r="GKV2" s="272"/>
      <c r="GKW2" s="272"/>
      <c r="GKX2" s="272"/>
      <c r="GKY2" s="272"/>
      <c r="GKZ2" s="272"/>
      <c r="GLA2" s="272"/>
      <c r="GLB2" s="272"/>
      <c r="GLC2" s="272"/>
      <c r="GLD2" s="272"/>
      <c r="GLE2" s="272"/>
      <c r="GLF2" s="272"/>
      <c r="GLG2" s="272"/>
      <c r="GLH2" s="272"/>
      <c r="GLI2" s="272"/>
      <c r="GLJ2" s="272"/>
      <c r="GLK2" s="272"/>
      <c r="GLL2" s="272"/>
      <c r="GLM2" s="272"/>
      <c r="GLN2" s="272"/>
      <c r="GLO2" s="272"/>
      <c r="GLP2" s="272"/>
      <c r="GLQ2" s="272"/>
      <c r="GLR2" s="272"/>
      <c r="GLS2" s="272"/>
      <c r="GLT2" s="272"/>
      <c r="GLU2" s="272"/>
      <c r="GLV2" s="272"/>
      <c r="GLW2" s="272"/>
      <c r="GLX2" s="272"/>
      <c r="GLY2" s="272"/>
      <c r="GLZ2" s="272"/>
      <c r="GMA2" s="272"/>
      <c r="GMB2" s="272"/>
      <c r="GMC2" s="272"/>
      <c r="GMD2" s="272"/>
      <c r="GME2" s="272"/>
      <c r="GMF2" s="272"/>
      <c r="GMG2" s="272"/>
      <c r="GMH2" s="272"/>
      <c r="GMI2" s="272"/>
      <c r="GMJ2" s="272"/>
      <c r="GMK2" s="272"/>
      <c r="GML2" s="272"/>
      <c r="GMM2" s="272"/>
      <c r="GMN2" s="272"/>
      <c r="GMO2" s="272"/>
      <c r="GMP2" s="272"/>
      <c r="GMQ2" s="272"/>
      <c r="GMR2" s="272"/>
      <c r="GMS2" s="272"/>
      <c r="GMT2" s="272"/>
      <c r="GMU2" s="272"/>
      <c r="GMV2" s="272"/>
      <c r="GMW2" s="272"/>
      <c r="GMX2" s="272"/>
      <c r="GMY2" s="272"/>
      <c r="GMZ2" s="272"/>
      <c r="GNA2" s="272"/>
      <c r="GNB2" s="272"/>
      <c r="GNC2" s="272"/>
      <c r="GND2" s="272"/>
      <c r="GNE2" s="272"/>
      <c r="GNF2" s="272"/>
      <c r="GNG2" s="272"/>
      <c r="GNH2" s="272"/>
      <c r="GNI2" s="272"/>
      <c r="GNJ2" s="272"/>
      <c r="GNK2" s="272"/>
      <c r="GNL2" s="272"/>
      <c r="GNM2" s="272"/>
      <c r="GNN2" s="272"/>
      <c r="GNO2" s="272"/>
      <c r="GNP2" s="272"/>
      <c r="GNQ2" s="272"/>
      <c r="GNR2" s="272"/>
      <c r="GNS2" s="272"/>
      <c r="GNT2" s="272"/>
      <c r="GNU2" s="272"/>
      <c r="GNV2" s="272"/>
      <c r="GNW2" s="272"/>
      <c r="GNX2" s="272"/>
      <c r="GNY2" s="272"/>
      <c r="GNZ2" s="272"/>
      <c r="GOA2" s="272"/>
      <c r="GOB2" s="272"/>
      <c r="GOC2" s="272"/>
      <c r="GOD2" s="272"/>
      <c r="GOE2" s="272"/>
      <c r="GOF2" s="272"/>
      <c r="GOG2" s="272"/>
      <c r="GOH2" s="272"/>
      <c r="GOI2" s="272"/>
      <c r="GOJ2" s="272"/>
      <c r="GOK2" s="272"/>
      <c r="GOL2" s="272"/>
      <c r="GOM2" s="272"/>
      <c r="GON2" s="272"/>
      <c r="GOO2" s="272"/>
      <c r="GOP2" s="272"/>
      <c r="GOQ2" s="272"/>
      <c r="GOR2" s="272"/>
      <c r="GOS2" s="272"/>
      <c r="GOT2" s="272"/>
      <c r="GOU2" s="272"/>
      <c r="GOV2" s="272"/>
      <c r="GOW2" s="272"/>
      <c r="GOX2" s="272"/>
      <c r="GOY2" s="272"/>
      <c r="GOZ2" s="272"/>
      <c r="GPA2" s="272"/>
      <c r="GPB2" s="272"/>
      <c r="GPC2" s="272"/>
      <c r="GPD2" s="272"/>
      <c r="GPE2" s="272"/>
      <c r="GPF2" s="272"/>
      <c r="GPG2" s="272"/>
      <c r="GPH2" s="272"/>
      <c r="GPI2" s="272"/>
      <c r="GPJ2" s="272"/>
      <c r="GPK2" s="272"/>
      <c r="GPL2" s="272"/>
      <c r="GPM2" s="272"/>
      <c r="GPN2" s="272"/>
      <c r="GPO2" s="272"/>
      <c r="GPP2" s="272"/>
      <c r="GPQ2" s="272"/>
      <c r="GPR2" s="272"/>
      <c r="GPS2" s="272"/>
      <c r="GPT2" s="272"/>
      <c r="GPU2" s="272"/>
      <c r="GPV2" s="272"/>
      <c r="GPW2" s="272"/>
      <c r="GPX2" s="272"/>
      <c r="GPY2" s="272"/>
      <c r="GPZ2" s="272"/>
      <c r="GQA2" s="272"/>
      <c r="GQB2" s="272"/>
      <c r="GQC2" s="272"/>
      <c r="GQD2" s="272"/>
      <c r="GQE2" s="272"/>
      <c r="GQF2" s="272"/>
      <c r="GQG2" s="272"/>
      <c r="GQH2" s="272"/>
      <c r="GQI2" s="272"/>
      <c r="GQJ2" s="272"/>
      <c r="GQK2" s="272"/>
      <c r="GQL2" s="272"/>
      <c r="GQM2" s="272"/>
      <c r="GQN2" s="272"/>
      <c r="GQO2" s="272"/>
      <c r="GQP2" s="272"/>
      <c r="GQQ2" s="272"/>
      <c r="GQR2" s="272"/>
      <c r="GQS2" s="272"/>
      <c r="GQT2" s="272"/>
      <c r="GQU2" s="272"/>
      <c r="GQV2" s="272"/>
      <c r="GQW2" s="272"/>
      <c r="GQX2" s="272"/>
      <c r="GQY2" s="272"/>
      <c r="GQZ2" s="272"/>
      <c r="GRA2" s="272"/>
      <c r="GRB2" s="272"/>
      <c r="GRC2" s="272"/>
      <c r="GRD2" s="272"/>
      <c r="GRE2" s="272"/>
      <c r="GRF2" s="272"/>
      <c r="GRG2" s="272"/>
      <c r="GRH2" s="272"/>
      <c r="GRI2" s="272"/>
      <c r="GRJ2" s="272"/>
      <c r="GRK2" s="272"/>
      <c r="GRL2" s="272"/>
      <c r="GRM2" s="272"/>
      <c r="GRN2" s="272"/>
      <c r="GRO2" s="272"/>
      <c r="GRP2" s="272"/>
      <c r="GRQ2" s="272"/>
      <c r="GRR2" s="272"/>
      <c r="GRS2" s="272"/>
      <c r="GRT2" s="272"/>
      <c r="GRU2" s="272"/>
      <c r="GRV2" s="272"/>
      <c r="GRW2" s="272"/>
      <c r="GRX2" s="272"/>
      <c r="GRY2" s="272"/>
      <c r="GRZ2" s="272"/>
      <c r="GSA2" s="272"/>
      <c r="GSB2" s="272"/>
      <c r="GSC2" s="272"/>
      <c r="GSD2" s="272"/>
      <c r="GSE2" s="272"/>
      <c r="GSF2" s="272"/>
      <c r="GSG2" s="272"/>
      <c r="GSH2" s="272"/>
      <c r="GSI2" s="272"/>
      <c r="GSJ2" s="272"/>
      <c r="GSK2" s="272"/>
      <c r="GSL2" s="272"/>
      <c r="GSM2" s="272"/>
      <c r="GSN2" s="272"/>
      <c r="GSO2" s="272"/>
      <c r="GSP2" s="272"/>
      <c r="GSQ2" s="272"/>
      <c r="GSR2" s="272"/>
      <c r="GSS2" s="272"/>
      <c r="GST2" s="272"/>
      <c r="GSU2" s="272"/>
      <c r="GSV2" s="272"/>
      <c r="GSW2" s="272"/>
      <c r="GSX2" s="272"/>
      <c r="GSY2" s="272"/>
      <c r="GSZ2" s="272"/>
      <c r="GTA2" s="272"/>
      <c r="GTB2" s="272"/>
      <c r="GTC2" s="272"/>
      <c r="GTD2" s="272"/>
      <c r="GTE2" s="272"/>
      <c r="GTF2" s="272"/>
      <c r="GTG2" s="272"/>
      <c r="GTH2" s="272"/>
      <c r="GTI2" s="272"/>
      <c r="GTJ2" s="272"/>
      <c r="GTK2" s="272"/>
      <c r="GTL2" s="272"/>
      <c r="GTM2" s="272"/>
      <c r="GTN2" s="272"/>
      <c r="GTO2" s="272"/>
      <c r="GTP2" s="272"/>
      <c r="GTQ2" s="272"/>
      <c r="GTR2" s="272"/>
      <c r="GTS2" s="272"/>
      <c r="GTT2" s="272"/>
      <c r="GTU2" s="272"/>
      <c r="GTV2" s="272"/>
      <c r="GTW2" s="272"/>
      <c r="GTX2" s="272"/>
      <c r="GTY2" s="272"/>
      <c r="GTZ2" s="272"/>
      <c r="GUA2" s="272"/>
      <c r="GUB2" s="272"/>
      <c r="GUC2" s="272"/>
      <c r="GUD2" s="272"/>
      <c r="GUE2" s="272"/>
      <c r="GUF2" s="272"/>
      <c r="GUG2" s="272"/>
      <c r="GUH2" s="272"/>
      <c r="GUI2" s="272"/>
      <c r="GUJ2" s="272"/>
      <c r="GUK2" s="272"/>
      <c r="GUL2" s="272"/>
      <c r="GUM2" s="272"/>
      <c r="GUN2" s="272"/>
      <c r="GUO2" s="272"/>
      <c r="GUP2" s="272"/>
      <c r="GUQ2" s="272"/>
      <c r="GUR2" s="272"/>
      <c r="GUS2" s="272"/>
      <c r="GUT2" s="272"/>
      <c r="GUU2" s="272"/>
      <c r="GUV2" s="272"/>
      <c r="GUW2" s="272"/>
      <c r="GUX2" s="272"/>
      <c r="GUY2" s="272"/>
      <c r="GUZ2" s="272"/>
      <c r="GVA2" s="272"/>
      <c r="GVB2" s="272"/>
      <c r="GVC2" s="272"/>
      <c r="GVD2" s="272"/>
      <c r="GVE2" s="272"/>
      <c r="GVF2" s="272"/>
      <c r="GVG2" s="272"/>
      <c r="GVH2" s="272"/>
      <c r="GVI2" s="272"/>
      <c r="GVJ2" s="272"/>
      <c r="GVK2" s="272"/>
      <c r="GVL2" s="272"/>
      <c r="GVM2" s="272"/>
      <c r="GVN2" s="272"/>
      <c r="GVO2" s="272"/>
      <c r="GVP2" s="272"/>
      <c r="GVQ2" s="272"/>
      <c r="GVR2" s="272"/>
      <c r="GVS2" s="272"/>
      <c r="GVT2" s="272"/>
      <c r="GVU2" s="272"/>
      <c r="GVV2" s="272"/>
      <c r="GVW2" s="272"/>
      <c r="GVX2" s="272"/>
      <c r="GVY2" s="272"/>
      <c r="GVZ2" s="272"/>
      <c r="GWA2" s="272"/>
      <c r="GWB2" s="272"/>
      <c r="GWC2" s="272"/>
      <c r="GWD2" s="272"/>
      <c r="GWE2" s="272"/>
      <c r="GWF2" s="272"/>
      <c r="GWG2" s="272"/>
      <c r="GWH2" s="272"/>
      <c r="GWI2" s="272"/>
      <c r="GWJ2" s="272"/>
      <c r="GWK2" s="272"/>
      <c r="GWL2" s="272"/>
      <c r="GWM2" s="272"/>
      <c r="GWN2" s="272"/>
      <c r="GWO2" s="272"/>
      <c r="GWP2" s="272"/>
      <c r="GWQ2" s="272"/>
      <c r="GWR2" s="272"/>
      <c r="GWS2" s="272"/>
      <c r="GWT2" s="272"/>
      <c r="GWU2" s="272"/>
      <c r="GWV2" s="272"/>
      <c r="GWW2" s="272"/>
      <c r="GWX2" s="272"/>
      <c r="GWY2" s="272"/>
      <c r="GWZ2" s="272"/>
      <c r="GXA2" s="272"/>
      <c r="GXB2" s="272"/>
      <c r="GXC2" s="272"/>
      <c r="GXD2" s="272"/>
      <c r="GXE2" s="272"/>
      <c r="GXF2" s="272"/>
      <c r="GXG2" s="272"/>
      <c r="GXH2" s="272"/>
      <c r="GXI2" s="272"/>
      <c r="GXJ2" s="272"/>
      <c r="GXK2" s="272"/>
      <c r="GXL2" s="272"/>
      <c r="GXM2" s="272"/>
      <c r="GXN2" s="272"/>
      <c r="GXO2" s="272"/>
      <c r="GXP2" s="272"/>
      <c r="GXQ2" s="272"/>
      <c r="GXR2" s="272"/>
      <c r="GXS2" s="272"/>
      <c r="GXT2" s="272"/>
      <c r="GXU2" s="272"/>
      <c r="GXV2" s="272"/>
      <c r="GXW2" s="272"/>
      <c r="GXX2" s="272"/>
      <c r="GXY2" s="272"/>
      <c r="GXZ2" s="272"/>
      <c r="GYA2" s="272"/>
      <c r="GYB2" s="272"/>
      <c r="GYC2" s="272"/>
      <c r="GYD2" s="272"/>
      <c r="GYE2" s="272"/>
      <c r="GYF2" s="272"/>
      <c r="GYG2" s="272"/>
      <c r="GYH2" s="272"/>
      <c r="GYI2" s="272"/>
      <c r="GYJ2" s="272"/>
      <c r="GYK2" s="272"/>
      <c r="GYL2" s="272"/>
      <c r="GYM2" s="272"/>
      <c r="GYN2" s="272"/>
      <c r="GYO2" s="272"/>
      <c r="GYP2" s="272"/>
      <c r="GYQ2" s="272"/>
      <c r="GYR2" s="272"/>
      <c r="GYS2" s="272"/>
      <c r="GYT2" s="272"/>
      <c r="GYU2" s="272"/>
      <c r="GYV2" s="272"/>
      <c r="GYW2" s="272"/>
      <c r="GYX2" s="272"/>
      <c r="GYY2" s="272"/>
      <c r="GYZ2" s="272"/>
      <c r="GZA2" s="272"/>
      <c r="GZB2" s="272"/>
      <c r="GZC2" s="272"/>
      <c r="GZD2" s="272"/>
      <c r="GZE2" s="272"/>
      <c r="GZF2" s="272"/>
      <c r="GZG2" s="272"/>
      <c r="GZH2" s="272"/>
      <c r="GZI2" s="272"/>
      <c r="GZJ2" s="272"/>
      <c r="GZK2" s="272"/>
      <c r="GZL2" s="272"/>
      <c r="GZM2" s="272"/>
      <c r="GZN2" s="272"/>
      <c r="GZO2" s="272"/>
      <c r="GZP2" s="272"/>
      <c r="GZQ2" s="272"/>
      <c r="GZR2" s="272"/>
      <c r="GZS2" s="272"/>
      <c r="GZT2" s="272"/>
      <c r="GZU2" s="272"/>
      <c r="GZV2" s="272"/>
      <c r="GZW2" s="272"/>
      <c r="GZX2" s="272"/>
      <c r="GZY2" s="272"/>
      <c r="GZZ2" s="272"/>
      <c r="HAA2" s="272"/>
      <c r="HAB2" s="272"/>
      <c r="HAC2" s="272"/>
      <c r="HAD2" s="272"/>
      <c r="HAE2" s="272"/>
      <c r="HAF2" s="272"/>
      <c r="HAG2" s="272"/>
      <c r="HAH2" s="272"/>
      <c r="HAI2" s="272"/>
      <c r="HAJ2" s="272"/>
      <c r="HAK2" s="272"/>
      <c r="HAL2" s="272"/>
      <c r="HAM2" s="272"/>
      <c r="HAN2" s="272"/>
      <c r="HAO2" s="272"/>
      <c r="HAP2" s="272"/>
      <c r="HAQ2" s="272"/>
      <c r="HAR2" s="272"/>
      <c r="HAS2" s="272"/>
      <c r="HAT2" s="272"/>
      <c r="HAU2" s="272"/>
      <c r="HAV2" s="272"/>
      <c r="HAW2" s="272"/>
      <c r="HAX2" s="272"/>
      <c r="HAY2" s="272"/>
      <c r="HAZ2" s="272"/>
      <c r="HBA2" s="272"/>
      <c r="HBB2" s="272"/>
      <c r="HBC2" s="272"/>
      <c r="HBD2" s="272"/>
      <c r="HBE2" s="272"/>
      <c r="HBF2" s="272"/>
      <c r="HBG2" s="272"/>
      <c r="HBH2" s="272"/>
      <c r="HBI2" s="272"/>
      <c r="HBJ2" s="272"/>
      <c r="HBK2" s="272"/>
      <c r="HBL2" s="272"/>
      <c r="HBM2" s="272"/>
      <c r="HBN2" s="272"/>
      <c r="HBO2" s="272"/>
      <c r="HBP2" s="272"/>
      <c r="HBQ2" s="272"/>
      <c r="HBR2" s="272"/>
      <c r="HBS2" s="272"/>
      <c r="HBT2" s="272"/>
      <c r="HBU2" s="272"/>
      <c r="HBV2" s="272"/>
      <c r="HBW2" s="272"/>
      <c r="HBX2" s="272"/>
      <c r="HBY2" s="272"/>
      <c r="HBZ2" s="272"/>
      <c r="HCA2" s="272"/>
      <c r="HCB2" s="272"/>
      <c r="HCC2" s="272"/>
      <c r="HCD2" s="272"/>
      <c r="HCE2" s="272"/>
      <c r="HCF2" s="272"/>
      <c r="HCG2" s="272"/>
      <c r="HCH2" s="272"/>
      <c r="HCI2" s="272"/>
      <c r="HCJ2" s="272"/>
      <c r="HCK2" s="272"/>
      <c r="HCL2" s="272"/>
      <c r="HCM2" s="272"/>
      <c r="HCN2" s="272"/>
      <c r="HCO2" s="272"/>
      <c r="HCP2" s="272"/>
      <c r="HCQ2" s="272"/>
      <c r="HCR2" s="272"/>
      <c r="HCS2" s="272"/>
      <c r="HCT2" s="272"/>
      <c r="HCU2" s="272"/>
      <c r="HCV2" s="272"/>
      <c r="HCW2" s="272"/>
      <c r="HCX2" s="272"/>
      <c r="HCY2" s="272"/>
      <c r="HCZ2" s="272"/>
      <c r="HDA2" s="272"/>
      <c r="HDB2" s="272"/>
      <c r="HDC2" s="272"/>
      <c r="HDD2" s="272"/>
      <c r="HDE2" s="272"/>
      <c r="HDF2" s="272"/>
      <c r="HDG2" s="272"/>
      <c r="HDH2" s="272"/>
      <c r="HDI2" s="272"/>
      <c r="HDJ2" s="272"/>
      <c r="HDK2" s="272"/>
      <c r="HDL2" s="272"/>
      <c r="HDM2" s="272"/>
      <c r="HDN2" s="272"/>
      <c r="HDO2" s="272"/>
      <c r="HDP2" s="272"/>
      <c r="HDQ2" s="272"/>
      <c r="HDR2" s="272"/>
      <c r="HDS2" s="272"/>
      <c r="HDT2" s="272"/>
      <c r="HDU2" s="272"/>
      <c r="HDV2" s="272"/>
      <c r="HDW2" s="272"/>
      <c r="HDX2" s="272"/>
      <c r="HDY2" s="272"/>
      <c r="HDZ2" s="272"/>
      <c r="HEA2" s="272"/>
      <c r="HEB2" s="272"/>
      <c r="HEC2" s="272"/>
      <c r="HED2" s="272"/>
      <c r="HEE2" s="272"/>
      <c r="HEF2" s="272"/>
      <c r="HEG2" s="272"/>
      <c r="HEH2" s="272"/>
      <c r="HEI2" s="272"/>
      <c r="HEJ2" s="272"/>
      <c r="HEK2" s="272"/>
      <c r="HEL2" s="272"/>
      <c r="HEM2" s="272"/>
      <c r="HEN2" s="272"/>
      <c r="HEO2" s="272"/>
      <c r="HEP2" s="272"/>
      <c r="HEQ2" s="272"/>
      <c r="HER2" s="272"/>
      <c r="HES2" s="272"/>
      <c r="HET2" s="272"/>
      <c r="HEU2" s="272"/>
      <c r="HEV2" s="272"/>
      <c r="HEW2" s="272"/>
      <c r="HEX2" s="272"/>
      <c r="HEY2" s="272"/>
      <c r="HEZ2" s="272"/>
      <c r="HFA2" s="272"/>
      <c r="HFB2" s="272"/>
      <c r="HFC2" s="272"/>
      <c r="HFD2" s="272"/>
      <c r="HFE2" s="272"/>
      <c r="HFF2" s="272"/>
      <c r="HFG2" s="272"/>
      <c r="HFH2" s="272"/>
      <c r="HFI2" s="272"/>
      <c r="HFJ2" s="272"/>
      <c r="HFK2" s="272"/>
      <c r="HFL2" s="272"/>
      <c r="HFM2" s="272"/>
      <c r="HFN2" s="272"/>
      <c r="HFO2" s="272"/>
      <c r="HFP2" s="272"/>
      <c r="HFQ2" s="272"/>
      <c r="HFR2" s="272"/>
      <c r="HFS2" s="272"/>
      <c r="HFT2" s="272"/>
      <c r="HFU2" s="272"/>
      <c r="HFV2" s="272"/>
      <c r="HFW2" s="272"/>
      <c r="HFX2" s="272"/>
      <c r="HFY2" s="272"/>
      <c r="HFZ2" s="272"/>
      <c r="HGA2" s="272"/>
      <c r="HGB2" s="272"/>
      <c r="HGC2" s="272"/>
      <c r="HGD2" s="272"/>
      <c r="HGE2" s="272"/>
      <c r="HGF2" s="272"/>
      <c r="HGG2" s="272"/>
      <c r="HGH2" s="272"/>
      <c r="HGI2" s="272"/>
      <c r="HGJ2" s="272"/>
      <c r="HGK2" s="272"/>
      <c r="HGL2" s="272"/>
      <c r="HGM2" s="272"/>
      <c r="HGN2" s="272"/>
      <c r="HGO2" s="272"/>
      <c r="HGP2" s="272"/>
      <c r="HGQ2" s="272"/>
      <c r="HGR2" s="272"/>
      <c r="HGS2" s="272"/>
      <c r="HGT2" s="272"/>
      <c r="HGU2" s="272"/>
      <c r="HGV2" s="272"/>
      <c r="HGW2" s="272"/>
      <c r="HGX2" s="272"/>
      <c r="HGY2" s="272"/>
      <c r="HGZ2" s="272"/>
      <c r="HHA2" s="272"/>
      <c r="HHB2" s="272"/>
      <c r="HHC2" s="272"/>
      <c r="HHD2" s="272"/>
      <c r="HHE2" s="272"/>
      <c r="HHF2" s="272"/>
      <c r="HHG2" s="272"/>
      <c r="HHH2" s="272"/>
      <c r="HHI2" s="272"/>
      <c r="HHJ2" s="272"/>
      <c r="HHK2" s="272"/>
      <c r="HHL2" s="272"/>
      <c r="HHM2" s="272"/>
      <c r="HHN2" s="272"/>
      <c r="HHO2" s="272"/>
      <c r="HHP2" s="272"/>
      <c r="HHQ2" s="272"/>
      <c r="HHR2" s="272"/>
      <c r="HHS2" s="272"/>
      <c r="HHT2" s="272"/>
      <c r="HHU2" s="272"/>
      <c r="HHV2" s="272"/>
      <c r="HHW2" s="272"/>
      <c r="HHX2" s="272"/>
      <c r="HHY2" s="272"/>
      <c r="HHZ2" s="272"/>
      <c r="HIA2" s="272"/>
      <c r="HIB2" s="272"/>
      <c r="HIC2" s="272"/>
      <c r="HID2" s="272"/>
      <c r="HIE2" s="272"/>
      <c r="HIF2" s="272"/>
      <c r="HIG2" s="272"/>
      <c r="HIH2" s="272"/>
      <c r="HII2" s="272"/>
      <c r="HIJ2" s="272"/>
      <c r="HIK2" s="272"/>
      <c r="HIL2" s="272"/>
      <c r="HIM2" s="272"/>
      <c r="HIN2" s="272"/>
      <c r="HIO2" s="272"/>
      <c r="HIP2" s="272"/>
      <c r="HIQ2" s="272"/>
      <c r="HIR2" s="272"/>
      <c r="HIS2" s="272"/>
      <c r="HIT2" s="272"/>
      <c r="HIU2" s="272"/>
      <c r="HIV2" s="272"/>
      <c r="HIW2" s="272"/>
      <c r="HIX2" s="272"/>
      <c r="HIY2" s="272"/>
      <c r="HIZ2" s="272"/>
      <c r="HJA2" s="272"/>
      <c r="HJB2" s="272"/>
      <c r="HJC2" s="272"/>
      <c r="HJD2" s="272"/>
      <c r="HJE2" s="272"/>
      <c r="HJF2" s="272"/>
      <c r="HJG2" s="272"/>
      <c r="HJH2" s="272"/>
      <c r="HJI2" s="272"/>
      <c r="HJJ2" s="272"/>
      <c r="HJK2" s="272"/>
      <c r="HJL2" s="272"/>
      <c r="HJM2" s="272"/>
      <c r="HJN2" s="272"/>
      <c r="HJO2" s="272"/>
      <c r="HJP2" s="272"/>
      <c r="HJQ2" s="272"/>
      <c r="HJR2" s="272"/>
      <c r="HJS2" s="272"/>
      <c r="HJT2" s="272"/>
      <c r="HJU2" s="272"/>
      <c r="HJV2" s="272"/>
      <c r="HJW2" s="272"/>
      <c r="HJX2" s="272"/>
      <c r="HJY2" s="272"/>
      <c r="HJZ2" s="272"/>
      <c r="HKA2" s="272"/>
      <c r="HKB2" s="272"/>
      <c r="HKC2" s="272"/>
      <c r="HKD2" s="272"/>
      <c r="HKE2" s="272"/>
      <c r="HKF2" s="272"/>
      <c r="HKG2" s="272"/>
      <c r="HKH2" s="272"/>
      <c r="HKI2" s="272"/>
      <c r="HKJ2" s="272"/>
      <c r="HKK2" s="272"/>
      <c r="HKL2" s="272"/>
      <c r="HKM2" s="272"/>
      <c r="HKN2" s="272"/>
      <c r="HKO2" s="272"/>
      <c r="HKP2" s="272"/>
      <c r="HKQ2" s="272"/>
      <c r="HKR2" s="272"/>
      <c r="HKS2" s="272"/>
      <c r="HKT2" s="272"/>
      <c r="HKU2" s="272"/>
      <c r="HKV2" s="272"/>
      <c r="HKW2" s="272"/>
      <c r="HKX2" s="272"/>
      <c r="HKY2" s="272"/>
      <c r="HKZ2" s="272"/>
      <c r="HLA2" s="272"/>
      <c r="HLB2" s="272"/>
      <c r="HLC2" s="272"/>
      <c r="HLD2" s="272"/>
      <c r="HLE2" s="272"/>
      <c r="HLF2" s="272"/>
      <c r="HLG2" s="272"/>
      <c r="HLH2" s="272"/>
      <c r="HLI2" s="272"/>
      <c r="HLJ2" s="272"/>
      <c r="HLK2" s="272"/>
      <c r="HLL2" s="272"/>
      <c r="HLM2" s="272"/>
      <c r="HLN2" s="272"/>
      <c r="HLO2" s="272"/>
      <c r="HLP2" s="272"/>
      <c r="HLQ2" s="272"/>
      <c r="HLR2" s="272"/>
      <c r="HLS2" s="272"/>
      <c r="HLT2" s="272"/>
      <c r="HLU2" s="272"/>
      <c r="HLV2" s="272"/>
      <c r="HLW2" s="272"/>
      <c r="HLX2" s="272"/>
      <c r="HLY2" s="272"/>
      <c r="HLZ2" s="272"/>
      <c r="HMA2" s="272"/>
      <c r="HMB2" s="272"/>
      <c r="HMC2" s="272"/>
      <c r="HMD2" s="272"/>
      <c r="HME2" s="272"/>
      <c r="HMF2" s="272"/>
      <c r="HMG2" s="272"/>
      <c r="HMH2" s="272"/>
      <c r="HMI2" s="272"/>
      <c r="HMJ2" s="272"/>
      <c r="HMK2" s="272"/>
      <c r="HML2" s="272"/>
      <c r="HMM2" s="272"/>
      <c r="HMN2" s="272"/>
      <c r="HMO2" s="272"/>
      <c r="HMP2" s="272"/>
      <c r="HMQ2" s="272"/>
      <c r="HMR2" s="272"/>
      <c r="HMS2" s="272"/>
      <c r="HMT2" s="272"/>
      <c r="HMU2" s="272"/>
      <c r="HMV2" s="272"/>
      <c r="HMW2" s="272"/>
      <c r="HMX2" s="272"/>
      <c r="HMY2" s="272"/>
      <c r="HMZ2" s="272"/>
      <c r="HNA2" s="272"/>
      <c r="HNB2" s="272"/>
      <c r="HNC2" s="272"/>
      <c r="HND2" s="272"/>
      <c r="HNE2" s="272"/>
      <c r="HNF2" s="272"/>
      <c r="HNG2" s="272"/>
      <c r="HNH2" s="272"/>
      <c r="HNI2" s="272"/>
      <c r="HNJ2" s="272"/>
      <c r="HNK2" s="272"/>
      <c r="HNL2" s="272"/>
      <c r="HNM2" s="272"/>
      <c r="HNN2" s="272"/>
      <c r="HNO2" s="272"/>
      <c r="HNP2" s="272"/>
      <c r="HNQ2" s="272"/>
      <c r="HNR2" s="272"/>
      <c r="HNS2" s="272"/>
      <c r="HNT2" s="272"/>
      <c r="HNU2" s="272"/>
      <c r="HNV2" s="272"/>
      <c r="HNW2" s="272"/>
      <c r="HNX2" s="272"/>
      <c r="HNY2" s="272"/>
      <c r="HNZ2" s="272"/>
      <c r="HOA2" s="272"/>
      <c r="HOB2" s="272"/>
      <c r="HOC2" s="272"/>
      <c r="HOD2" s="272"/>
      <c r="HOE2" s="272"/>
      <c r="HOF2" s="272"/>
      <c r="HOG2" s="272"/>
      <c r="HOH2" s="272"/>
      <c r="HOI2" s="272"/>
      <c r="HOJ2" s="272"/>
      <c r="HOK2" s="272"/>
      <c r="HOL2" s="272"/>
      <c r="HOM2" s="272"/>
      <c r="HON2" s="272"/>
      <c r="HOO2" s="272"/>
      <c r="HOP2" s="272"/>
      <c r="HOQ2" s="272"/>
      <c r="HOR2" s="272"/>
      <c r="HOS2" s="272"/>
      <c r="HOT2" s="272"/>
      <c r="HOU2" s="272"/>
      <c r="HOV2" s="272"/>
      <c r="HOW2" s="272"/>
      <c r="HOX2" s="272"/>
      <c r="HOY2" s="272"/>
      <c r="HOZ2" s="272"/>
      <c r="HPA2" s="272"/>
      <c r="HPB2" s="272"/>
      <c r="HPC2" s="272"/>
      <c r="HPD2" s="272"/>
      <c r="HPE2" s="272"/>
      <c r="HPF2" s="272"/>
      <c r="HPG2" s="272"/>
      <c r="HPH2" s="272"/>
      <c r="HPI2" s="272"/>
      <c r="HPJ2" s="272"/>
      <c r="HPK2" s="272"/>
      <c r="HPL2" s="272"/>
      <c r="HPM2" s="272"/>
      <c r="HPN2" s="272"/>
      <c r="HPO2" s="272"/>
      <c r="HPP2" s="272"/>
      <c r="HPQ2" s="272"/>
      <c r="HPR2" s="272"/>
      <c r="HPS2" s="272"/>
      <c r="HPT2" s="272"/>
      <c r="HPU2" s="272"/>
      <c r="HPV2" s="272"/>
      <c r="HPW2" s="272"/>
      <c r="HPX2" s="272"/>
      <c r="HPY2" s="272"/>
      <c r="HPZ2" s="272"/>
      <c r="HQA2" s="272"/>
      <c r="HQB2" s="272"/>
      <c r="HQC2" s="272"/>
      <c r="HQD2" s="272"/>
      <c r="HQE2" s="272"/>
      <c r="HQF2" s="272"/>
      <c r="HQG2" s="272"/>
      <c r="HQH2" s="272"/>
      <c r="HQI2" s="272"/>
      <c r="HQJ2" s="272"/>
      <c r="HQK2" s="272"/>
      <c r="HQL2" s="272"/>
      <c r="HQM2" s="272"/>
      <c r="HQN2" s="272"/>
      <c r="HQO2" s="272"/>
      <c r="HQP2" s="272"/>
      <c r="HQQ2" s="272"/>
      <c r="HQR2" s="272"/>
      <c r="HQS2" s="272"/>
      <c r="HQT2" s="272"/>
      <c r="HQU2" s="272"/>
      <c r="HQV2" s="272"/>
      <c r="HQW2" s="272"/>
      <c r="HQX2" s="272"/>
      <c r="HQY2" s="272"/>
      <c r="HQZ2" s="272"/>
      <c r="HRA2" s="272"/>
      <c r="HRB2" s="272"/>
      <c r="HRC2" s="272"/>
      <c r="HRD2" s="272"/>
      <c r="HRE2" s="272"/>
      <c r="HRF2" s="272"/>
      <c r="HRG2" s="272"/>
      <c r="HRH2" s="272"/>
      <c r="HRI2" s="272"/>
      <c r="HRJ2" s="272"/>
      <c r="HRK2" s="272"/>
      <c r="HRL2" s="272"/>
      <c r="HRM2" s="272"/>
      <c r="HRN2" s="272"/>
      <c r="HRO2" s="272"/>
      <c r="HRP2" s="272"/>
      <c r="HRQ2" s="272"/>
      <c r="HRR2" s="272"/>
      <c r="HRS2" s="272"/>
      <c r="HRT2" s="272"/>
      <c r="HRU2" s="272"/>
      <c r="HRV2" s="272"/>
      <c r="HRW2" s="272"/>
      <c r="HRX2" s="272"/>
      <c r="HRY2" s="272"/>
      <c r="HRZ2" s="272"/>
      <c r="HSA2" s="272"/>
      <c r="HSB2" s="272"/>
      <c r="HSC2" s="272"/>
      <c r="HSD2" s="272"/>
      <c r="HSE2" s="272"/>
      <c r="HSF2" s="272"/>
      <c r="HSG2" s="272"/>
      <c r="HSH2" s="272"/>
      <c r="HSI2" s="272"/>
      <c r="HSJ2" s="272"/>
      <c r="HSK2" s="272"/>
      <c r="HSL2" s="272"/>
      <c r="HSM2" s="272"/>
      <c r="HSN2" s="272"/>
      <c r="HSO2" s="272"/>
      <c r="HSP2" s="272"/>
      <c r="HSQ2" s="272"/>
      <c r="HSR2" s="272"/>
      <c r="HSS2" s="272"/>
      <c r="HST2" s="272"/>
      <c r="HSU2" s="272"/>
      <c r="HSV2" s="272"/>
      <c r="HSW2" s="272"/>
      <c r="HSX2" s="272"/>
      <c r="HSY2" s="272"/>
      <c r="HSZ2" s="272"/>
      <c r="HTA2" s="272"/>
      <c r="HTB2" s="272"/>
      <c r="HTC2" s="272"/>
      <c r="HTD2" s="272"/>
      <c r="HTE2" s="272"/>
      <c r="HTF2" s="272"/>
      <c r="HTG2" s="272"/>
      <c r="HTH2" s="272"/>
      <c r="HTI2" s="272"/>
      <c r="HTJ2" s="272"/>
      <c r="HTK2" s="272"/>
      <c r="HTL2" s="272"/>
      <c r="HTM2" s="272"/>
      <c r="HTN2" s="272"/>
      <c r="HTO2" s="272"/>
      <c r="HTP2" s="272"/>
      <c r="HTQ2" s="272"/>
      <c r="HTR2" s="272"/>
      <c r="HTS2" s="272"/>
      <c r="HTT2" s="272"/>
      <c r="HTU2" s="272"/>
      <c r="HTV2" s="272"/>
      <c r="HTW2" s="272"/>
      <c r="HTX2" s="272"/>
      <c r="HTY2" s="272"/>
      <c r="HTZ2" s="272"/>
      <c r="HUA2" s="272"/>
      <c r="HUB2" s="272"/>
      <c r="HUC2" s="272"/>
      <c r="HUD2" s="272"/>
      <c r="HUE2" s="272"/>
      <c r="HUF2" s="272"/>
      <c r="HUG2" s="272"/>
      <c r="HUH2" s="272"/>
      <c r="HUI2" s="272"/>
      <c r="HUJ2" s="272"/>
      <c r="HUK2" s="272"/>
      <c r="HUL2" s="272"/>
      <c r="HUM2" s="272"/>
      <c r="HUN2" s="272"/>
      <c r="HUO2" s="272"/>
      <c r="HUP2" s="272"/>
      <c r="HUQ2" s="272"/>
      <c r="HUR2" s="272"/>
      <c r="HUS2" s="272"/>
      <c r="HUT2" s="272"/>
      <c r="HUU2" s="272"/>
      <c r="HUV2" s="272"/>
      <c r="HUW2" s="272"/>
      <c r="HUX2" s="272"/>
      <c r="HUY2" s="272"/>
      <c r="HUZ2" s="272"/>
      <c r="HVA2" s="272"/>
      <c r="HVB2" s="272"/>
      <c r="HVC2" s="272"/>
      <c r="HVD2" s="272"/>
      <c r="HVE2" s="272"/>
      <c r="HVF2" s="272"/>
      <c r="HVG2" s="272"/>
      <c r="HVH2" s="272"/>
      <c r="HVI2" s="272"/>
      <c r="HVJ2" s="272"/>
      <c r="HVK2" s="272"/>
      <c r="HVL2" s="272"/>
      <c r="HVM2" s="272"/>
      <c r="HVN2" s="272"/>
      <c r="HVO2" s="272"/>
      <c r="HVP2" s="272"/>
      <c r="HVQ2" s="272"/>
      <c r="HVR2" s="272"/>
      <c r="HVS2" s="272"/>
      <c r="HVT2" s="272"/>
      <c r="HVU2" s="272"/>
      <c r="HVV2" s="272"/>
      <c r="HVW2" s="272"/>
      <c r="HVX2" s="272"/>
      <c r="HVY2" s="272"/>
      <c r="HVZ2" s="272"/>
      <c r="HWA2" s="272"/>
      <c r="HWB2" s="272"/>
      <c r="HWC2" s="272"/>
      <c r="HWD2" s="272"/>
      <c r="HWE2" s="272"/>
      <c r="HWF2" s="272"/>
      <c r="HWG2" s="272"/>
      <c r="HWH2" s="272"/>
      <c r="HWI2" s="272"/>
      <c r="HWJ2" s="272"/>
      <c r="HWK2" s="272"/>
      <c r="HWL2" s="272"/>
      <c r="HWM2" s="272"/>
      <c r="HWN2" s="272"/>
      <c r="HWO2" s="272"/>
      <c r="HWP2" s="272"/>
      <c r="HWQ2" s="272"/>
      <c r="HWR2" s="272"/>
      <c r="HWS2" s="272"/>
      <c r="HWT2" s="272"/>
      <c r="HWU2" s="272"/>
      <c r="HWV2" s="272"/>
      <c r="HWW2" s="272"/>
      <c r="HWX2" s="272"/>
      <c r="HWY2" s="272"/>
      <c r="HWZ2" s="272"/>
      <c r="HXA2" s="272"/>
      <c r="HXB2" s="272"/>
      <c r="HXC2" s="272"/>
      <c r="HXD2" s="272"/>
      <c r="HXE2" s="272"/>
      <c r="HXF2" s="272"/>
      <c r="HXG2" s="272"/>
      <c r="HXH2" s="272"/>
      <c r="HXI2" s="272"/>
      <c r="HXJ2" s="272"/>
      <c r="HXK2" s="272"/>
      <c r="HXL2" s="272"/>
      <c r="HXM2" s="272"/>
      <c r="HXN2" s="272"/>
      <c r="HXO2" s="272"/>
      <c r="HXP2" s="272"/>
      <c r="HXQ2" s="272"/>
      <c r="HXR2" s="272"/>
      <c r="HXS2" s="272"/>
      <c r="HXT2" s="272"/>
      <c r="HXU2" s="272"/>
      <c r="HXV2" s="272"/>
      <c r="HXW2" s="272"/>
      <c r="HXX2" s="272"/>
      <c r="HXY2" s="272"/>
      <c r="HXZ2" s="272"/>
      <c r="HYA2" s="272"/>
      <c r="HYB2" s="272"/>
      <c r="HYC2" s="272"/>
      <c r="HYD2" s="272"/>
      <c r="HYE2" s="272"/>
      <c r="HYF2" s="272"/>
      <c r="HYG2" s="272"/>
      <c r="HYH2" s="272"/>
      <c r="HYI2" s="272"/>
      <c r="HYJ2" s="272"/>
      <c r="HYK2" s="272"/>
      <c r="HYL2" s="272"/>
      <c r="HYM2" s="272"/>
      <c r="HYN2" s="272"/>
      <c r="HYO2" s="272"/>
      <c r="HYP2" s="272"/>
      <c r="HYQ2" s="272"/>
      <c r="HYR2" s="272"/>
      <c r="HYS2" s="272"/>
      <c r="HYT2" s="272"/>
      <c r="HYU2" s="272"/>
      <c r="HYV2" s="272"/>
      <c r="HYW2" s="272"/>
      <c r="HYX2" s="272"/>
      <c r="HYY2" s="272"/>
      <c r="HYZ2" s="272"/>
      <c r="HZA2" s="272"/>
      <c r="HZB2" s="272"/>
      <c r="HZC2" s="272"/>
      <c r="HZD2" s="272"/>
      <c r="HZE2" s="272"/>
      <c r="HZF2" s="272"/>
      <c r="HZG2" s="272"/>
      <c r="HZH2" s="272"/>
      <c r="HZI2" s="272"/>
      <c r="HZJ2" s="272"/>
      <c r="HZK2" s="272"/>
      <c r="HZL2" s="272"/>
      <c r="HZM2" s="272"/>
      <c r="HZN2" s="272"/>
      <c r="HZO2" s="272"/>
      <c r="HZP2" s="272"/>
      <c r="HZQ2" s="272"/>
      <c r="HZR2" s="272"/>
      <c r="HZS2" s="272"/>
      <c r="HZT2" s="272"/>
      <c r="HZU2" s="272"/>
      <c r="HZV2" s="272"/>
      <c r="HZW2" s="272"/>
      <c r="HZX2" s="272"/>
      <c r="HZY2" s="272"/>
      <c r="HZZ2" s="272"/>
      <c r="IAA2" s="272"/>
      <c r="IAB2" s="272"/>
      <c r="IAC2" s="272"/>
      <c r="IAD2" s="272"/>
      <c r="IAE2" s="272"/>
      <c r="IAF2" s="272"/>
      <c r="IAG2" s="272"/>
      <c r="IAH2" s="272"/>
      <c r="IAI2" s="272"/>
      <c r="IAJ2" s="272"/>
      <c r="IAK2" s="272"/>
      <c r="IAL2" s="272"/>
      <c r="IAM2" s="272"/>
      <c r="IAN2" s="272"/>
      <c r="IAO2" s="272"/>
      <c r="IAP2" s="272"/>
      <c r="IAQ2" s="272"/>
      <c r="IAR2" s="272"/>
      <c r="IAS2" s="272"/>
      <c r="IAT2" s="272"/>
      <c r="IAU2" s="272"/>
      <c r="IAV2" s="272"/>
      <c r="IAW2" s="272"/>
      <c r="IAX2" s="272"/>
      <c r="IAY2" s="272"/>
      <c r="IAZ2" s="272"/>
      <c r="IBA2" s="272"/>
      <c r="IBB2" s="272"/>
      <c r="IBC2" s="272"/>
      <c r="IBD2" s="272"/>
      <c r="IBE2" s="272"/>
      <c r="IBF2" s="272"/>
      <c r="IBG2" s="272"/>
      <c r="IBH2" s="272"/>
      <c r="IBI2" s="272"/>
      <c r="IBJ2" s="272"/>
      <c r="IBK2" s="272"/>
      <c r="IBL2" s="272"/>
      <c r="IBM2" s="272"/>
      <c r="IBN2" s="272"/>
      <c r="IBO2" s="272"/>
      <c r="IBP2" s="272"/>
      <c r="IBQ2" s="272"/>
      <c r="IBR2" s="272"/>
      <c r="IBS2" s="272"/>
      <c r="IBT2" s="272"/>
      <c r="IBU2" s="272"/>
      <c r="IBV2" s="272"/>
      <c r="IBW2" s="272"/>
      <c r="IBX2" s="272"/>
      <c r="IBY2" s="272"/>
      <c r="IBZ2" s="272"/>
      <c r="ICA2" s="272"/>
      <c r="ICB2" s="272"/>
      <c r="ICC2" s="272"/>
      <c r="ICD2" s="272"/>
      <c r="ICE2" s="272"/>
      <c r="ICF2" s="272"/>
      <c r="ICG2" s="272"/>
      <c r="ICH2" s="272"/>
      <c r="ICI2" s="272"/>
      <c r="ICJ2" s="272"/>
      <c r="ICK2" s="272"/>
      <c r="ICL2" s="272"/>
      <c r="ICM2" s="272"/>
      <c r="ICN2" s="272"/>
      <c r="ICO2" s="272"/>
      <c r="ICP2" s="272"/>
      <c r="ICQ2" s="272"/>
      <c r="ICR2" s="272"/>
      <c r="ICS2" s="272"/>
      <c r="ICT2" s="272"/>
      <c r="ICU2" s="272"/>
      <c r="ICV2" s="272"/>
      <c r="ICW2" s="272"/>
      <c r="ICX2" s="272"/>
      <c r="ICY2" s="272"/>
      <c r="ICZ2" s="272"/>
      <c r="IDA2" s="272"/>
      <c r="IDB2" s="272"/>
      <c r="IDC2" s="272"/>
      <c r="IDD2" s="272"/>
      <c r="IDE2" s="272"/>
      <c r="IDF2" s="272"/>
      <c r="IDG2" s="272"/>
      <c r="IDH2" s="272"/>
      <c r="IDI2" s="272"/>
      <c r="IDJ2" s="272"/>
      <c r="IDK2" s="272"/>
      <c r="IDL2" s="272"/>
      <c r="IDM2" s="272"/>
      <c r="IDN2" s="272"/>
      <c r="IDO2" s="272"/>
      <c r="IDP2" s="272"/>
      <c r="IDQ2" s="272"/>
      <c r="IDR2" s="272"/>
      <c r="IDS2" s="272"/>
      <c r="IDT2" s="272"/>
      <c r="IDU2" s="272"/>
      <c r="IDV2" s="272"/>
      <c r="IDW2" s="272"/>
      <c r="IDX2" s="272"/>
      <c r="IDY2" s="272"/>
      <c r="IDZ2" s="272"/>
      <c r="IEA2" s="272"/>
      <c r="IEB2" s="272"/>
      <c r="IEC2" s="272"/>
      <c r="IED2" s="272"/>
      <c r="IEE2" s="272"/>
      <c r="IEF2" s="272"/>
      <c r="IEG2" s="272"/>
      <c r="IEH2" s="272"/>
      <c r="IEI2" s="272"/>
      <c r="IEJ2" s="272"/>
      <c r="IEK2" s="272"/>
      <c r="IEL2" s="272"/>
      <c r="IEM2" s="272"/>
      <c r="IEN2" s="272"/>
      <c r="IEO2" s="272"/>
      <c r="IEP2" s="272"/>
      <c r="IEQ2" s="272"/>
      <c r="IER2" s="272"/>
      <c r="IES2" s="272"/>
      <c r="IET2" s="272"/>
      <c r="IEU2" s="272"/>
      <c r="IEV2" s="272"/>
      <c r="IEW2" s="272"/>
      <c r="IEX2" s="272"/>
      <c r="IEY2" s="272"/>
      <c r="IEZ2" s="272"/>
      <c r="IFA2" s="272"/>
      <c r="IFB2" s="272"/>
      <c r="IFC2" s="272"/>
      <c r="IFD2" s="272"/>
      <c r="IFE2" s="272"/>
      <c r="IFF2" s="272"/>
      <c r="IFG2" s="272"/>
      <c r="IFH2" s="272"/>
      <c r="IFI2" s="272"/>
      <c r="IFJ2" s="272"/>
      <c r="IFK2" s="272"/>
      <c r="IFL2" s="272"/>
      <c r="IFM2" s="272"/>
      <c r="IFN2" s="272"/>
      <c r="IFO2" s="272"/>
      <c r="IFP2" s="272"/>
      <c r="IFQ2" s="272"/>
      <c r="IFR2" s="272"/>
      <c r="IFS2" s="272"/>
      <c r="IFT2" s="272"/>
      <c r="IFU2" s="272"/>
      <c r="IFV2" s="272"/>
      <c r="IFW2" s="272"/>
      <c r="IFX2" s="272"/>
      <c r="IFY2" s="272"/>
      <c r="IFZ2" s="272"/>
      <c r="IGA2" s="272"/>
      <c r="IGB2" s="272"/>
      <c r="IGC2" s="272"/>
      <c r="IGD2" s="272"/>
      <c r="IGE2" s="272"/>
      <c r="IGF2" s="272"/>
      <c r="IGG2" s="272"/>
      <c r="IGH2" s="272"/>
      <c r="IGI2" s="272"/>
      <c r="IGJ2" s="272"/>
      <c r="IGK2" s="272"/>
      <c r="IGL2" s="272"/>
      <c r="IGM2" s="272"/>
      <c r="IGN2" s="272"/>
      <c r="IGO2" s="272"/>
      <c r="IGP2" s="272"/>
      <c r="IGQ2" s="272"/>
      <c r="IGR2" s="272"/>
      <c r="IGS2" s="272"/>
      <c r="IGT2" s="272"/>
      <c r="IGU2" s="272"/>
      <c r="IGV2" s="272"/>
      <c r="IGW2" s="272"/>
      <c r="IGX2" s="272"/>
      <c r="IGY2" s="272"/>
      <c r="IGZ2" s="272"/>
      <c r="IHA2" s="272"/>
      <c r="IHB2" s="272"/>
      <c r="IHC2" s="272"/>
      <c r="IHD2" s="272"/>
      <c r="IHE2" s="272"/>
      <c r="IHF2" s="272"/>
      <c r="IHG2" s="272"/>
      <c r="IHH2" s="272"/>
      <c r="IHI2" s="272"/>
      <c r="IHJ2" s="272"/>
      <c r="IHK2" s="272"/>
      <c r="IHL2" s="272"/>
      <c r="IHM2" s="272"/>
      <c r="IHN2" s="272"/>
      <c r="IHO2" s="272"/>
      <c r="IHP2" s="272"/>
      <c r="IHQ2" s="272"/>
      <c r="IHR2" s="272"/>
      <c r="IHS2" s="272"/>
      <c r="IHT2" s="272"/>
      <c r="IHU2" s="272"/>
      <c r="IHV2" s="272"/>
      <c r="IHW2" s="272"/>
      <c r="IHX2" s="272"/>
      <c r="IHY2" s="272"/>
      <c r="IHZ2" s="272"/>
      <c r="IIA2" s="272"/>
      <c r="IIB2" s="272"/>
      <c r="IIC2" s="272"/>
      <c r="IID2" s="272"/>
      <c r="IIE2" s="272"/>
      <c r="IIF2" s="272"/>
      <c r="IIG2" s="272"/>
      <c r="IIH2" s="272"/>
      <c r="III2" s="272"/>
      <c r="IIJ2" s="272"/>
      <c r="IIK2" s="272"/>
      <c r="IIL2" s="272"/>
      <c r="IIM2" s="272"/>
      <c r="IIN2" s="272"/>
      <c r="IIO2" s="272"/>
      <c r="IIP2" s="272"/>
      <c r="IIQ2" s="272"/>
      <c r="IIR2" s="272"/>
      <c r="IIS2" s="272"/>
      <c r="IIT2" s="272"/>
      <c r="IIU2" s="272"/>
      <c r="IIV2" s="272"/>
      <c r="IIW2" s="272"/>
      <c r="IIX2" s="272"/>
      <c r="IIY2" s="272"/>
      <c r="IIZ2" s="272"/>
      <c r="IJA2" s="272"/>
      <c r="IJB2" s="272"/>
      <c r="IJC2" s="272"/>
      <c r="IJD2" s="272"/>
      <c r="IJE2" s="272"/>
      <c r="IJF2" s="272"/>
      <c r="IJG2" s="272"/>
      <c r="IJH2" s="272"/>
      <c r="IJI2" s="272"/>
      <c r="IJJ2" s="272"/>
      <c r="IJK2" s="272"/>
      <c r="IJL2" s="272"/>
      <c r="IJM2" s="272"/>
      <c r="IJN2" s="272"/>
      <c r="IJO2" s="272"/>
      <c r="IJP2" s="272"/>
      <c r="IJQ2" s="272"/>
      <c r="IJR2" s="272"/>
      <c r="IJS2" s="272"/>
      <c r="IJT2" s="272"/>
      <c r="IJU2" s="272"/>
      <c r="IJV2" s="272"/>
      <c r="IJW2" s="272"/>
      <c r="IJX2" s="272"/>
      <c r="IJY2" s="272"/>
      <c r="IJZ2" s="272"/>
      <c r="IKA2" s="272"/>
      <c r="IKB2" s="272"/>
      <c r="IKC2" s="272"/>
      <c r="IKD2" s="272"/>
      <c r="IKE2" s="272"/>
      <c r="IKF2" s="272"/>
      <c r="IKG2" s="272"/>
      <c r="IKH2" s="272"/>
      <c r="IKI2" s="272"/>
      <c r="IKJ2" s="272"/>
      <c r="IKK2" s="272"/>
      <c r="IKL2" s="272"/>
      <c r="IKM2" s="272"/>
      <c r="IKN2" s="272"/>
      <c r="IKO2" s="272"/>
      <c r="IKP2" s="272"/>
      <c r="IKQ2" s="272"/>
      <c r="IKR2" s="272"/>
      <c r="IKS2" s="272"/>
      <c r="IKT2" s="272"/>
      <c r="IKU2" s="272"/>
      <c r="IKV2" s="272"/>
      <c r="IKW2" s="272"/>
      <c r="IKX2" s="272"/>
      <c r="IKY2" s="272"/>
      <c r="IKZ2" s="272"/>
      <c r="ILA2" s="272"/>
      <c r="ILB2" s="272"/>
      <c r="ILC2" s="272"/>
      <c r="ILD2" s="272"/>
      <c r="ILE2" s="272"/>
      <c r="ILF2" s="272"/>
      <c r="ILG2" s="272"/>
      <c r="ILH2" s="272"/>
      <c r="ILI2" s="272"/>
      <c r="ILJ2" s="272"/>
      <c r="ILK2" s="272"/>
      <c r="ILL2" s="272"/>
      <c r="ILM2" s="272"/>
      <c r="ILN2" s="272"/>
      <c r="ILO2" s="272"/>
      <c r="ILP2" s="272"/>
      <c r="ILQ2" s="272"/>
      <c r="ILR2" s="272"/>
      <c r="ILS2" s="272"/>
      <c r="ILT2" s="272"/>
      <c r="ILU2" s="272"/>
      <c r="ILV2" s="272"/>
      <c r="ILW2" s="272"/>
      <c r="ILX2" s="272"/>
      <c r="ILY2" s="272"/>
      <c r="ILZ2" s="272"/>
      <c r="IMA2" s="272"/>
      <c r="IMB2" s="272"/>
      <c r="IMC2" s="272"/>
      <c r="IMD2" s="272"/>
      <c r="IME2" s="272"/>
      <c r="IMF2" s="272"/>
      <c r="IMG2" s="272"/>
      <c r="IMH2" s="272"/>
      <c r="IMI2" s="272"/>
      <c r="IMJ2" s="272"/>
      <c r="IMK2" s="272"/>
      <c r="IML2" s="272"/>
      <c r="IMM2" s="272"/>
      <c r="IMN2" s="272"/>
      <c r="IMO2" s="272"/>
      <c r="IMP2" s="272"/>
      <c r="IMQ2" s="272"/>
      <c r="IMR2" s="272"/>
      <c r="IMS2" s="272"/>
      <c r="IMT2" s="272"/>
      <c r="IMU2" s="272"/>
      <c r="IMV2" s="272"/>
      <c r="IMW2" s="272"/>
      <c r="IMX2" s="272"/>
      <c r="IMY2" s="272"/>
      <c r="IMZ2" s="272"/>
      <c r="INA2" s="272"/>
      <c r="INB2" s="272"/>
      <c r="INC2" s="272"/>
      <c r="IND2" s="272"/>
      <c r="INE2" s="272"/>
      <c r="INF2" s="272"/>
      <c r="ING2" s="272"/>
      <c r="INH2" s="272"/>
      <c r="INI2" s="272"/>
      <c r="INJ2" s="272"/>
      <c r="INK2" s="272"/>
      <c r="INL2" s="272"/>
      <c r="INM2" s="272"/>
      <c r="INN2" s="272"/>
      <c r="INO2" s="272"/>
      <c r="INP2" s="272"/>
      <c r="INQ2" s="272"/>
      <c r="INR2" s="272"/>
      <c r="INS2" s="272"/>
      <c r="INT2" s="272"/>
      <c r="INU2" s="272"/>
      <c r="INV2" s="272"/>
      <c r="INW2" s="272"/>
      <c r="INX2" s="272"/>
      <c r="INY2" s="272"/>
      <c r="INZ2" s="272"/>
      <c r="IOA2" s="272"/>
      <c r="IOB2" s="272"/>
      <c r="IOC2" s="272"/>
      <c r="IOD2" s="272"/>
      <c r="IOE2" s="272"/>
      <c r="IOF2" s="272"/>
      <c r="IOG2" s="272"/>
      <c r="IOH2" s="272"/>
      <c r="IOI2" s="272"/>
      <c r="IOJ2" s="272"/>
      <c r="IOK2" s="272"/>
      <c r="IOL2" s="272"/>
      <c r="IOM2" s="272"/>
      <c r="ION2" s="272"/>
      <c r="IOO2" s="272"/>
      <c r="IOP2" s="272"/>
      <c r="IOQ2" s="272"/>
      <c r="IOR2" s="272"/>
      <c r="IOS2" s="272"/>
      <c r="IOT2" s="272"/>
      <c r="IOU2" s="272"/>
      <c r="IOV2" s="272"/>
      <c r="IOW2" s="272"/>
      <c r="IOX2" s="272"/>
      <c r="IOY2" s="272"/>
      <c r="IOZ2" s="272"/>
      <c r="IPA2" s="272"/>
      <c r="IPB2" s="272"/>
      <c r="IPC2" s="272"/>
      <c r="IPD2" s="272"/>
      <c r="IPE2" s="272"/>
      <c r="IPF2" s="272"/>
      <c r="IPG2" s="272"/>
      <c r="IPH2" s="272"/>
      <c r="IPI2" s="272"/>
      <c r="IPJ2" s="272"/>
      <c r="IPK2" s="272"/>
      <c r="IPL2" s="272"/>
      <c r="IPM2" s="272"/>
      <c r="IPN2" s="272"/>
      <c r="IPO2" s="272"/>
      <c r="IPP2" s="272"/>
      <c r="IPQ2" s="272"/>
      <c r="IPR2" s="272"/>
      <c r="IPS2" s="272"/>
      <c r="IPT2" s="272"/>
      <c r="IPU2" s="272"/>
      <c r="IPV2" s="272"/>
      <c r="IPW2" s="272"/>
      <c r="IPX2" s="272"/>
      <c r="IPY2" s="272"/>
      <c r="IPZ2" s="272"/>
      <c r="IQA2" s="272"/>
      <c r="IQB2" s="272"/>
      <c r="IQC2" s="272"/>
      <c r="IQD2" s="272"/>
      <c r="IQE2" s="272"/>
      <c r="IQF2" s="272"/>
      <c r="IQG2" s="272"/>
      <c r="IQH2" s="272"/>
      <c r="IQI2" s="272"/>
      <c r="IQJ2" s="272"/>
      <c r="IQK2" s="272"/>
      <c r="IQL2" s="272"/>
      <c r="IQM2" s="272"/>
      <c r="IQN2" s="272"/>
      <c r="IQO2" s="272"/>
      <c r="IQP2" s="272"/>
      <c r="IQQ2" s="272"/>
      <c r="IQR2" s="272"/>
      <c r="IQS2" s="272"/>
      <c r="IQT2" s="272"/>
      <c r="IQU2" s="272"/>
      <c r="IQV2" s="272"/>
      <c r="IQW2" s="272"/>
      <c r="IQX2" s="272"/>
      <c r="IQY2" s="272"/>
      <c r="IQZ2" s="272"/>
      <c r="IRA2" s="272"/>
      <c r="IRB2" s="272"/>
      <c r="IRC2" s="272"/>
      <c r="IRD2" s="272"/>
      <c r="IRE2" s="272"/>
      <c r="IRF2" s="272"/>
      <c r="IRG2" s="272"/>
      <c r="IRH2" s="272"/>
      <c r="IRI2" s="272"/>
      <c r="IRJ2" s="272"/>
      <c r="IRK2" s="272"/>
      <c r="IRL2" s="272"/>
      <c r="IRM2" s="272"/>
      <c r="IRN2" s="272"/>
      <c r="IRO2" s="272"/>
      <c r="IRP2" s="272"/>
      <c r="IRQ2" s="272"/>
      <c r="IRR2" s="272"/>
      <c r="IRS2" s="272"/>
      <c r="IRT2" s="272"/>
      <c r="IRU2" s="272"/>
      <c r="IRV2" s="272"/>
      <c r="IRW2" s="272"/>
      <c r="IRX2" s="272"/>
      <c r="IRY2" s="272"/>
      <c r="IRZ2" s="272"/>
      <c r="ISA2" s="272"/>
      <c r="ISB2" s="272"/>
      <c r="ISC2" s="272"/>
      <c r="ISD2" s="272"/>
      <c r="ISE2" s="272"/>
      <c r="ISF2" s="272"/>
      <c r="ISG2" s="272"/>
      <c r="ISH2" s="272"/>
      <c r="ISI2" s="272"/>
      <c r="ISJ2" s="272"/>
      <c r="ISK2" s="272"/>
      <c r="ISL2" s="272"/>
      <c r="ISM2" s="272"/>
      <c r="ISN2" s="272"/>
      <c r="ISO2" s="272"/>
      <c r="ISP2" s="272"/>
      <c r="ISQ2" s="272"/>
      <c r="ISR2" s="272"/>
      <c r="ISS2" s="272"/>
      <c r="IST2" s="272"/>
      <c r="ISU2" s="272"/>
      <c r="ISV2" s="272"/>
      <c r="ISW2" s="272"/>
      <c r="ISX2" s="272"/>
      <c r="ISY2" s="272"/>
      <c r="ISZ2" s="272"/>
      <c r="ITA2" s="272"/>
      <c r="ITB2" s="272"/>
      <c r="ITC2" s="272"/>
      <c r="ITD2" s="272"/>
      <c r="ITE2" s="272"/>
      <c r="ITF2" s="272"/>
      <c r="ITG2" s="272"/>
      <c r="ITH2" s="272"/>
      <c r="ITI2" s="272"/>
      <c r="ITJ2" s="272"/>
      <c r="ITK2" s="272"/>
      <c r="ITL2" s="272"/>
      <c r="ITM2" s="272"/>
      <c r="ITN2" s="272"/>
      <c r="ITO2" s="272"/>
      <c r="ITP2" s="272"/>
      <c r="ITQ2" s="272"/>
      <c r="ITR2" s="272"/>
      <c r="ITS2" s="272"/>
      <c r="ITT2" s="272"/>
      <c r="ITU2" s="272"/>
      <c r="ITV2" s="272"/>
      <c r="ITW2" s="272"/>
      <c r="ITX2" s="272"/>
      <c r="ITY2" s="272"/>
      <c r="ITZ2" s="272"/>
      <c r="IUA2" s="272"/>
      <c r="IUB2" s="272"/>
      <c r="IUC2" s="272"/>
      <c r="IUD2" s="272"/>
      <c r="IUE2" s="272"/>
      <c r="IUF2" s="272"/>
      <c r="IUG2" s="272"/>
      <c r="IUH2" s="272"/>
      <c r="IUI2" s="272"/>
      <c r="IUJ2" s="272"/>
      <c r="IUK2" s="272"/>
      <c r="IUL2" s="272"/>
      <c r="IUM2" s="272"/>
      <c r="IUN2" s="272"/>
      <c r="IUO2" s="272"/>
      <c r="IUP2" s="272"/>
      <c r="IUQ2" s="272"/>
      <c r="IUR2" s="272"/>
      <c r="IUS2" s="272"/>
      <c r="IUT2" s="272"/>
      <c r="IUU2" s="272"/>
      <c r="IUV2" s="272"/>
      <c r="IUW2" s="272"/>
      <c r="IUX2" s="272"/>
      <c r="IUY2" s="272"/>
      <c r="IUZ2" s="272"/>
      <c r="IVA2" s="272"/>
      <c r="IVB2" s="272"/>
      <c r="IVC2" s="272"/>
      <c r="IVD2" s="272"/>
      <c r="IVE2" s="272"/>
      <c r="IVF2" s="272"/>
      <c r="IVG2" s="272"/>
      <c r="IVH2" s="272"/>
      <c r="IVI2" s="272"/>
      <c r="IVJ2" s="272"/>
      <c r="IVK2" s="272"/>
      <c r="IVL2" s="272"/>
      <c r="IVM2" s="272"/>
      <c r="IVN2" s="272"/>
      <c r="IVO2" s="272"/>
      <c r="IVP2" s="272"/>
      <c r="IVQ2" s="272"/>
      <c r="IVR2" s="272"/>
      <c r="IVS2" s="272"/>
      <c r="IVT2" s="272"/>
      <c r="IVU2" s="272"/>
      <c r="IVV2" s="272"/>
      <c r="IVW2" s="272"/>
      <c r="IVX2" s="272"/>
      <c r="IVY2" s="272"/>
      <c r="IVZ2" s="272"/>
      <c r="IWA2" s="272"/>
      <c r="IWB2" s="272"/>
      <c r="IWC2" s="272"/>
      <c r="IWD2" s="272"/>
      <c r="IWE2" s="272"/>
      <c r="IWF2" s="272"/>
      <c r="IWG2" s="272"/>
      <c r="IWH2" s="272"/>
      <c r="IWI2" s="272"/>
      <c r="IWJ2" s="272"/>
      <c r="IWK2" s="272"/>
      <c r="IWL2" s="272"/>
      <c r="IWM2" s="272"/>
      <c r="IWN2" s="272"/>
      <c r="IWO2" s="272"/>
      <c r="IWP2" s="272"/>
      <c r="IWQ2" s="272"/>
      <c r="IWR2" s="272"/>
      <c r="IWS2" s="272"/>
      <c r="IWT2" s="272"/>
      <c r="IWU2" s="272"/>
      <c r="IWV2" s="272"/>
      <c r="IWW2" s="272"/>
      <c r="IWX2" s="272"/>
      <c r="IWY2" s="272"/>
      <c r="IWZ2" s="272"/>
      <c r="IXA2" s="272"/>
      <c r="IXB2" s="272"/>
      <c r="IXC2" s="272"/>
      <c r="IXD2" s="272"/>
      <c r="IXE2" s="272"/>
      <c r="IXF2" s="272"/>
      <c r="IXG2" s="272"/>
      <c r="IXH2" s="272"/>
      <c r="IXI2" s="272"/>
      <c r="IXJ2" s="272"/>
      <c r="IXK2" s="272"/>
      <c r="IXL2" s="272"/>
      <c r="IXM2" s="272"/>
      <c r="IXN2" s="272"/>
      <c r="IXO2" s="272"/>
      <c r="IXP2" s="272"/>
      <c r="IXQ2" s="272"/>
      <c r="IXR2" s="272"/>
      <c r="IXS2" s="272"/>
      <c r="IXT2" s="272"/>
      <c r="IXU2" s="272"/>
      <c r="IXV2" s="272"/>
      <c r="IXW2" s="272"/>
      <c r="IXX2" s="272"/>
      <c r="IXY2" s="272"/>
      <c r="IXZ2" s="272"/>
      <c r="IYA2" s="272"/>
      <c r="IYB2" s="272"/>
      <c r="IYC2" s="272"/>
      <c r="IYD2" s="272"/>
      <c r="IYE2" s="272"/>
      <c r="IYF2" s="272"/>
      <c r="IYG2" s="272"/>
      <c r="IYH2" s="272"/>
      <c r="IYI2" s="272"/>
      <c r="IYJ2" s="272"/>
      <c r="IYK2" s="272"/>
      <c r="IYL2" s="272"/>
      <c r="IYM2" s="272"/>
      <c r="IYN2" s="272"/>
      <c r="IYO2" s="272"/>
      <c r="IYP2" s="272"/>
      <c r="IYQ2" s="272"/>
      <c r="IYR2" s="272"/>
      <c r="IYS2" s="272"/>
      <c r="IYT2" s="272"/>
      <c r="IYU2" s="272"/>
      <c r="IYV2" s="272"/>
      <c r="IYW2" s="272"/>
      <c r="IYX2" s="272"/>
      <c r="IYY2" s="272"/>
      <c r="IYZ2" s="272"/>
      <c r="IZA2" s="272"/>
      <c r="IZB2" s="272"/>
      <c r="IZC2" s="272"/>
      <c r="IZD2" s="272"/>
      <c r="IZE2" s="272"/>
      <c r="IZF2" s="272"/>
      <c r="IZG2" s="272"/>
      <c r="IZH2" s="272"/>
      <c r="IZI2" s="272"/>
      <c r="IZJ2" s="272"/>
      <c r="IZK2" s="272"/>
      <c r="IZL2" s="272"/>
      <c r="IZM2" s="272"/>
      <c r="IZN2" s="272"/>
      <c r="IZO2" s="272"/>
      <c r="IZP2" s="272"/>
      <c r="IZQ2" s="272"/>
      <c r="IZR2" s="272"/>
      <c r="IZS2" s="272"/>
      <c r="IZT2" s="272"/>
      <c r="IZU2" s="272"/>
      <c r="IZV2" s="272"/>
      <c r="IZW2" s="272"/>
      <c r="IZX2" s="272"/>
      <c r="IZY2" s="272"/>
      <c r="IZZ2" s="272"/>
      <c r="JAA2" s="272"/>
      <c r="JAB2" s="272"/>
      <c r="JAC2" s="272"/>
      <c r="JAD2" s="272"/>
      <c r="JAE2" s="272"/>
      <c r="JAF2" s="272"/>
      <c r="JAG2" s="272"/>
      <c r="JAH2" s="272"/>
      <c r="JAI2" s="272"/>
      <c r="JAJ2" s="272"/>
      <c r="JAK2" s="272"/>
      <c r="JAL2" s="272"/>
      <c r="JAM2" s="272"/>
      <c r="JAN2" s="272"/>
      <c r="JAO2" s="272"/>
      <c r="JAP2" s="272"/>
      <c r="JAQ2" s="272"/>
      <c r="JAR2" s="272"/>
      <c r="JAS2" s="272"/>
      <c r="JAT2" s="272"/>
      <c r="JAU2" s="272"/>
      <c r="JAV2" s="272"/>
      <c r="JAW2" s="272"/>
      <c r="JAX2" s="272"/>
      <c r="JAY2" s="272"/>
      <c r="JAZ2" s="272"/>
      <c r="JBA2" s="272"/>
      <c r="JBB2" s="272"/>
      <c r="JBC2" s="272"/>
      <c r="JBD2" s="272"/>
      <c r="JBE2" s="272"/>
      <c r="JBF2" s="272"/>
      <c r="JBG2" s="272"/>
      <c r="JBH2" s="272"/>
      <c r="JBI2" s="272"/>
      <c r="JBJ2" s="272"/>
      <c r="JBK2" s="272"/>
      <c r="JBL2" s="272"/>
      <c r="JBM2" s="272"/>
      <c r="JBN2" s="272"/>
      <c r="JBO2" s="272"/>
      <c r="JBP2" s="272"/>
      <c r="JBQ2" s="272"/>
      <c r="JBR2" s="272"/>
      <c r="JBS2" s="272"/>
      <c r="JBT2" s="272"/>
      <c r="JBU2" s="272"/>
      <c r="JBV2" s="272"/>
      <c r="JBW2" s="272"/>
      <c r="JBX2" s="272"/>
      <c r="JBY2" s="272"/>
      <c r="JBZ2" s="272"/>
      <c r="JCA2" s="272"/>
      <c r="JCB2" s="272"/>
      <c r="JCC2" s="272"/>
      <c r="JCD2" s="272"/>
      <c r="JCE2" s="272"/>
      <c r="JCF2" s="272"/>
      <c r="JCG2" s="272"/>
      <c r="JCH2" s="272"/>
      <c r="JCI2" s="272"/>
      <c r="JCJ2" s="272"/>
      <c r="JCK2" s="272"/>
      <c r="JCL2" s="272"/>
      <c r="JCM2" s="272"/>
      <c r="JCN2" s="272"/>
      <c r="JCO2" s="272"/>
      <c r="JCP2" s="272"/>
      <c r="JCQ2" s="272"/>
      <c r="JCR2" s="272"/>
      <c r="JCS2" s="272"/>
      <c r="JCT2" s="272"/>
      <c r="JCU2" s="272"/>
      <c r="JCV2" s="272"/>
      <c r="JCW2" s="272"/>
      <c r="JCX2" s="272"/>
      <c r="JCY2" s="272"/>
      <c r="JCZ2" s="272"/>
      <c r="JDA2" s="272"/>
      <c r="JDB2" s="272"/>
      <c r="JDC2" s="272"/>
      <c r="JDD2" s="272"/>
      <c r="JDE2" s="272"/>
      <c r="JDF2" s="272"/>
      <c r="JDG2" s="272"/>
      <c r="JDH2" s="272"/>
      <c r="JDI2" s="272"/>
      <c r="JDJ2" s="272"/>
      <c r="JDK2" s="272"/>
      <c r="JDL2" s="272"/>
      <c r="JDM2" s="272"/>
      <c r="JDN2" s="272"/>
      <c r="JDO2" s="272"/>
      <c r="JDP2" s="272"/>
      <c r="JDQ2" s="272"/>
      <c r="JDR2" s="272"/>
      <c r="JDS2" s="272"/>
      <c r="JDT2" s="272"/>
      <c r="JDU2" s="272"/>
      <c r="JDV2" s="272"/>
      <c r="JDW2" s="272"/>
      <c r="JDX2" s="272"/>
      <c r="JDY2" s="272"/>
      <c r="JDZ2" s="272"/>
      <c r="JEA2" s="272"/>
      <c r="JEB2" s="272"/>
      <c r="JEC2" s="272"/>
      <c r="JED2" s="272"/>
      <c r="JEE2" s="272"/>
      <c r="JEF2" s="272"/>
      <c r="JEG2" s="272"/>
      <c r="JEH2" s="272"/>
      <c r="JEI2" s="272"/>
      <c r="JEJ2" s="272"/>
      <c r="JEK2" s="272"/>
      <c r="JEL2" s="272"/>
      <c r="JEM2" s="272"/>
      <c r="JEN2" s="272"/>
      <c r="JEO2" s="272"/>
      <c r="JEP2" s="272"/>
      <c r="JEQ2" s="272"/>
      <c r="JER2" s="272"/>
      <c r="JES2" s="272"/>
      <c r="JET2" s="272"/>
      <c r="JEU2" s="272"/>
      <c r="JEV2" s="272"/>
      <c r="JEW2" s="272"/>
      <c r="JEX2" s="272"/>
      <c r="JEY2" s="272"/>
      <c r="JEZ2" s="272"/>
      <c r="JFA2" s="272"/>
      <c r="JFB2" s="272"/>
      <c r="JFC2" s="272"/>
      <c r="JFD2" s="272"/>
      <c r="JFE2" s="272"/>
      <c r="JFF2" s="272"/>
      <c r="JFG2" s="272"/>
      <c r="JFH2" s="272"/>
      <c r="JFI2" s="272"/>
      <c r="JFJ2" s="272"/>
      <c r="JFK2" s="272"/>
      <c r="JFL2" s="272"/>
      <c r="JFM2" s="272"/>
      <c r="JFN2" s="272"/>
      <c r="JFO2" s="272"/>
      <c r="JFP2" s="272"/>
      <c r="JFQ2" s="272"/>
      <c r="JFR2" s="272"/>
      <c r="JFS2" s="272"/>
      <c r="JFT2" s="272"/>
      <c r="JFU2" s="272"/>
      <c r="JFV2" s="272"/>
      <c r="JFW2" s="272"/>
      <c r="JFX2" s="272"/>
      <c r="JFY2" s="272"/>
      <c r="JFZ2" s="272"/>
      <c r="JGA2" s="272"/>
      <c r="JGB2" s="272"/>
      <c r="JGC2" s="272"/>
      <c r="JGD2" s="272"/>
      <c r="JGE2" s="272"/>
      <c r="JGF2" s="272"/>
      <c r="JGG2" s="272"/>
      <c r="JGH2" s="272"/>
      <c r="JGI2" s="272"/>
      <c r="JGJ2" s="272"/>
      <c r="JGK2" s="272"/>
      <c r="JGL2" s="272"/>
      <c r="JGM2" s="272"/>
      <c r="JGN2" s="272"/>
      <c r="JGO2" s="272"/>
      <c r="JGP2" s="272"/>
      <c r="JGQ2" s="272"/>
      <c r="JGR2" s="272"/>
      <c r="JGS2" s="272"/>
      <c r="JGT2" s="272"/>
      <c r="JGU2" s="272"/>
      <c r="JGV2" s="272"/>
      <c r="JGW2" s="272"/>
      <c r="JGX2" s="272"/>
      <c r="JGY2" s="272"/>
      <c r="JGZ2" s="272"/>
      <c r="JHA2" s="272"/>
      <c r="JHB2" s="272"/>
      <c r="JHC2" s="272"/>
      <c r="JHD2" s="272"/>
      <c r="JHE2" s="272"/>
      <c r="JHF2" s="272"/>
      <c r="JHG2" s="272"/>
      <c r="JHH2" s="272"/>
      <c r="JHI2" s="272"/>
      <c r="JHJ2" s="272"/>
      <c r="JHK2" s="272"/>
      <c r="JHL2" s="272"/>
      <c r="JHM2" s="272"/>
      <c r="JHN2" s="272"/>
      <c r="JHO2" s="272"/>
      <c r="JHP2" s="272"/>
      <c r="JHQ2" s="272"/>
      <c r="JHR2" s="272"/>
      <c r="JHS2" s="272"/>
      <c r="JHT2" s="272"/>
      <c r="JHU2" s="272"/>
      <c r="JHV2" s="272"/>
      <c r="JHW2" s="272"/>
      <c r="JHX2" s="272"/>
      <c r="JHY2" s="272"/>
      <c r="JHZ2" s="272"/>
      <c r="JIA2" s="272"/>
      <c r="JIB2" s="272"/>
      <c r="JIC2" s="272"/>
      <c r="JID2" s="272"/>
      <c r="JIE2" s="272"/>
      <c r="JIF2" s="272"/>
      <c r="JIG2" s="272"/>
      <c r="JIH2" s="272"/>
      <c r="JII2" s="272"/>
      <c r="JIJ2" s="272"/>
      <c r="JIK2" s="272"/>
      <c r="JIL2" s="272"/>
      <c r="JIM2" s="272"/>
      <c r="JIN2" s="272"/>
      <c r="JIO2" s="272"/>
      <c r="JIP2" s="272"/>
      <c r="JIQ2" s="272"/>
      <c r="JIR2" s="272"/>
      <c r="JIS2" s="272"/>
      <c r="JIT2" s="272"/>
      <c r="JIU2" s="272"/>
      <c r="JIV2" s="272"/>
      <c r="JIW2" s="272"/>
      <c r="JIX2" s="272"/>
      <c r="JIY2" s="272"/>
      <c r="JIZ2" s="272"/>
      <c r="JJA2" s="272"/>
      <c r="JJB2" s="272"/>
      <c r="JJC2" s="272"/>
      <c r="JJD2" s="272"/>
      <c r="JJE2" s="272"/>
      <c r="JJF2" s="272"/>
      <c r="JJG2" s="272"/>
      <c r="JJH2" s="272"/>
      <c r="JJI2" s="272"/>
      <c r="JJJ2" s="272"/>
      <c r="JJK2" s="272"/>
      <c r="JJL2" s="272"/>
      <c r="JJM2" s="272"/>
      <c r="JJN2" s="272"/>
      <c r="JJO2" s="272"/>
      <c r="JJP2" s="272"/>
      <c r="JJQ2" s="272"/>
      <c r="JJR2" s="272"/>
      <c r="JJS2" s="272"/>
      <c r="JJT2" s="272"/>
      <c r="JJU2" s="272"/>
      <c r="JJV2" s="272"/>
      <c r="JJW2" s="272"/>
      <c r="JJX2" s="272"/>
      <c r="JJY2" s="272"/>
      <c r="JJZ2" s="272"/>
      <c r="JKA2" s="272"/>
      <c r="JKB2" s="272"/>
      <c r="JKC2" s="272"/>
      <c r="JKD2" s="272"/>
      <c r="JKE2" s="272"/>
      <c r="JKF2" s="272"/>
      <c r="JKG2" s="272"/>
      <c r="JKH2" s="272"/>
      <c r="JKI2" s="272"/>
      <c r="JKJ2" s="272"/>
      <c r="JKK2" s="272"/>
      <c r="JKL2" s="272"/>
      <c r="JKM2" s="272"/>
      <c r="JKN2" s="272"/>
      <c r="JKO2" s="272"/>
      <c r="JKP2" s="272"/>
      <c r="JKQ2" s="272"/>
      <c r="JKR2" s="272"/>
      <c r="JKS2" s="272"/>
      <c r="JKT2" s="272"/>
      <c r="JKU2" s="272"/>
      <c r="JKV2" s="272"/>
      <c r="JKW2" s="272"/>
      <c r="JKX2" s="272"/>
      <c r="JKY2" s="272"/>
      <c r="JKZ2" s="272"/>
      <c r="JLA2" s="272"/>
      <c r="JLB2" s="272"/>
      <c r="JLC2" s="272"/>
      <c r="JLD2" s="272"/>
      <c r="JLE2" s="272"/>
      <c r="JLF2" s="272"/>
      <c r="JLG2" s="272"/>
      <c r="JLH2" s="272"/>
      <c r="JLI2" s="272"/>
      <c r="JLJ2" s="272"/>
      <c r="JLK2" s="272"/>
      <c r="JLL2" s="272"/>
      <c r="JLM2" s="272"/>
      <c r="JLN2" s="272"/>
      <c r="JLO2" s="272"/>
      <c r="JLP2" s="272"/>
      <c r="JLQ2" s="272"/>
      <c r="JLR2" s="272"/>
      <c r="JLS2" s="272"/>
      <c r="JLT2" s="272"/>
      <c r="JLU2" s="272"/>
      <c r="JLV2" s="272"/>
      <c r="JLW2" s="272"/>
      <c r="JLX2" s="272"/>
      <c r="JLY2" s="272"/>
      <c r="JLZ2" s="272"/>
      <c r="JMA2" s="272"/>
      <c r="JMB2" s="272"/>
      <c r="JMC2" s="272"/>
      <c r="JMD2" s="272"/>
      <c r="JME2" s="272"/>
      <c r="JMF2" s="272"/>
      <c r="JMG2" s="272"/>
      <c r="JMH2" s="272"/>
      <c r="JMI2" s="272"/>
      <c r="JMJ2" s="272"/>
      <c r="JMK2" s="272"/>
      <c r="JML2" s="272"/>
      <c r="JMM2" s="272"/>
      <c r="JMN2" s="272"/>
      <c r="JMO2" s="272"/>
      <c r="JMP2" s="272"/>
      <c r="JMQ2" s="272"/>
      <c r="JMR2" s="272"/>
      <c r="JMS2" s="272"/>
      <c r="JMT2" s="272"/>
      <c r="JMU2" s="272"/>
      <c r="JMV2" s="272"/>
      <c r="JMW2" s="272"/>
      <c r="JMX2" s="272"/>
      <c r="JMY2" s="272"/>
      <c r="JMZ2" s="272"/>
      <c r="JNA2" s="272"/>
      <c r="JNB2" s="272"/>
      <c r="JNC2" s="272"/>
      <c r="JND2" s="272"/>
      <c r="JNE2" s="272"/>
      <c r="JNF2" s="272"/>
      <c r="JNG2" s="272"/>
      <c r="JNH2" s="272"/>
      <c r="JNI2" s="272"/>
      <c r="JNJ2" s="272"/>
      <c r="JNK2" s="272"/>
      <c r="JNL2" s="272"/>
      <c r="JNM2" s="272"/>
      <c r="JNN2" s="272"/>
      <c r="JNO2" s="272"/>
      <c r="JNP2" s="272"/>
      <c r="JNQ2" s="272"/>
      <c r="JNR2" s="272"/>
      <c r="JNS2" s="272"/>
      <c r="JNT2" s="272"/>
      <c r="JNU2" s="272"/>
      <c r="JNV2" s="272"/>
      <c r="JNW2" s="272"/>
      <c r="JNX2" s="272"/>
      <c r="JNY2" s="272"/>
      <c r="JNZ2" s="272"/>
      <c r="JOA2" s="272"/>
      <c r="JOB2" s="272"/>
      <c r="JOC2" s="272"/>
      <c r="JOD2" s="272"/>
      <c r="JOE2" s="272"/>
      <c r="JOF2" s="272"/>
      <c r="JOG2" s="272"/>
      <c r="JOH2" s="272"/>
      <c r="JOI2" s="272"/>
      <c r="JOJ2" s="272"/>
      <c r="JOK2" s="272"/>
      <c r="JOL2" s="272"/>
      <c r="JOM2" s="272"/>
      <c r="JON2" s="272"/>
      <c r="JOO2" s="272"/>
      <c r="JOP2" s="272"/>
      <c r="JOQ2" s="272"/>
      <c r="JOR2" s="272"/>
      <c r="JOS2" s="272"/>
      <c r="JOT2" s="272"/>
      <c r="JOU2" s="272"/>
      <c r="JOV2" s="272"/>
      <c r="JOW2" s="272"/>
      <c r="JOX2" s="272"/>
      <c r="JOY2" s="272"/>
      <c r="JOZ2" s="272"/>
      <c r="JPA2" s="272"/>
      <c r="JPB2" s="272"/>
      <c r="JPC2" s="272"/>
      <c r="JPD2" s="272"/>
      <c r="JPE2" s="272"/>
      <c r="JPF2" s="272"/>
      <c r="JPG2" s="272"/>
      <c r="JPH2" s="272"/>
      <c r="JPI2" s="272"/>
      <c r="JPJ2" s="272"/>
      <c r="JPK2" s="272"/>
      <c r="JPL2" s="272"/>
      <c r="JPM2" s="272"/>
      <c r="JPN2" s="272"/>
      <c r="JPO2" s="272"/>
      <c r="JPP2" s="272"/>
      <c r="JPQ2" s="272"/>
      <c r="JPR2" s="272"/>
      <c r="JPS2" s="272"/>
      <c r="JPT2" s="272"/>
      <c r="JPU2" s="272"/>
      <c r="JPV2" s="272"/>
      <c r="JPW2" s="272"/>
      <c r="JPX2" s="272"/>
      <c r="JPY2" s="272"/>
      <c r="JPZ2" s="272"/>
      <c r="JQA2" s="272"/>
      <c r="JQB2" s="272"/>
      <c r="JQC2" s="272"/>
      <c r="JQD2" s="272"/>
      <c r="JQE2" s="272"/>
      <c r="JQF2" s="272"/>
      <c r="JQG2" s="272"/>
      <c r="JQH2" s="272"/>
      <c r="JQI2" s="272"/>
      <c r="JQJ2" s="272"/>
      <c r="JQK2" s="272"/>
      <c r="JQL2" s="272"/>
      <c r="JQM2" s="272"/>
      <c r="JQN2" s="272"/>
      <c r="JQO2" s="272"/>
      <c r="JQP2" s="272"/>
      <c r="JQQ2" s="272"/>
      <c r="JQR2" s="272"/>
      <c r="JQS2" s="272"/>
      <c r="JQT2" s="272"/>
      <c r="JQU2" s="272"/>
      <c r="JQV2" s="272"/>
      <c r="JQW2" s="272"/>
      <c r="JQX2" s="272"/>
      <c r="JQY2" s="272"/>
      <c r="JQZ2" s="272"/>
      <c r="JRA2" s="272"/>
      <c r="JRB2" s="272"/>
      <c r="JRC2" s="272"/>
      <c r="JRD2" s="272"/>
      <c r="JRE2" s="272"/>
      <c r="JRF2" s="272"/>
      <c r="JRG2" s="272"/>
      <c r="JRH2" s="272"/>
      <c r="JRI2" s="272"/>
      <c r="JRJ2" s="272"/>
      <c r="JRK2" s="272"/>
      <c r="JRL2" s="272"/>
      <c r="JRM2" s="272"/>
      <c r="JRN2" s="272"/>
      <c r="JRO2" s="272"/>
      <c r="JRP2" s="272"/>
      <c r="JRQ2" s="272"/>
      <c r="JRR2" s="272"/>
      <c r="JRS2" s="272"/>
      <c r="JRT2" s="272"/>
      <c r="JRU2" s="272"/>
      <c r="JRV2" s="272"/>
      <c r="JRW2" s="272"/>
      <c r="JRX2" s="272"/>
      <c r="JRY2" s="272"/>
      <c r="JRZ2" s="272"/>
      <c r="JSA2" s="272"/>
      <c r="JSB2" s="272"/>
      <c r="JSC2" s="272"/>
      <c r="JSD2" s="272"/>
      <c r="JSE2" s="272"/>
      <c r="JSF2" s="272"/>
      <c r="JSG2" s="272"/>
      <c r="JSH2" s="272"/>
      <c r="JSI2" s="272"/>
      <c r="JSJ2" s="272"/>
      <c r="JSK2" s="272"/>
      <c r="JSL2" s="272"/>
      <c r="JSM2" s="272"/>
      <c r="JSN2" s="272"/>
      <c r="JSO2" s="272"/>
      <c r="JSP2" s="272"/>
      <c r="JSQ2" s="272"/>
      <c r="JSR2" s="272"/>
      <c r="JSS2" s="272"/>
      <c r="JST2" s="272"/>
      <c r="JSU2" s="272"/>
      <c r="JSV2" s="272"/>
      <c r="JSW2" s="272"/>
      <c r="JSX2" s="272"/>
      <c r="JSY2" s="272"/>
      <c r="JSZ2" s="272"/>
      <c r="JTA2" s="272"/>
      <c r="JTB2" s="272"/>
      <c r="JTC2" s="272"/>
      <c r="JTD2" s="272"/>
      <c r="JTE2" s="272"/>
      <c r="JTF2" s="272"/>
      <c r="JTG2" s="272"/>
      <c r="JTH2" s="272"/>
      <c r="JTI2" s="272"/>
      <c r="JTJ2" s="272"/>
      <c r="JTK2" s="272"/>
      <c r="JTL2" s="272"/>
      <c r="JTM2" s="272"/>
      <c r="JTN2" s="272"/>
      <c r="JTO2" s="272"/>
      <c r="JTP2" s="272"/>
      <c r="JTQ2" s="272"/>
      <c r="JTR2" s="272"/>
      <c r="JTS2" s="272"/>
      <c r="JTT2" s="272"/>
      <c r="JTU2" s="272"/>
      <c r="JTV2" s="272"/>
      <c r="JTW2" s="272"/>
      <c r="JTX2" s="272"/>
      <c r="JTY2" s="272"/>
      <c r="JTZ2" s="272"/>
      <c r="JUA2" s="272"/>
      <c r="JUB2" s="272"/>
      <c r="JUC2" s="272"/>
      <c r="JUD2" s="272"/>
      <c r="JUE2" s="272"/>
      <c r="JUF2" s="272"/>
      <c r="JUG2" s="272"/>
      <c r="JUH2" s="272"/>
      <c r="JUI2" s="272"/>
      <c r="JUJ2" s="272"/>
      <c r="JUK2" s="272"/>
      <c r="JUL2" s="272"/>
      <c r="JUM2" s="272"/>
      <c r="JUN2" s="272"/>
      <c r="JUO2" s="272"/>
      <c r="JUP2" s="272"/>
      <c r="JUQ2" s="272"/>
      <c r="JUR2" s="272"/>
      <c r="JUS2" s="272"/>
      <c r="JUT2" s="272"/>
      <c r="JUU2" s="272"/>
      <c r="JUV2" s="272"/>
      <c r="JUW2" s="272"/>
      <c r="JUX2" s="272"/>
      <c r="JUY2" s="272"/>
      <c r="JUZ2" s="272"/>
      <c r="JVA2" s="272"/>
      <c r="JVB2" s="272"/>
      <c r="JVC2" s="272"/>
      <c r="JVD2" s="272"/>
      <c r="JVE2" s="272"/>
      <c r="JVF2" s="272"/>
      <c r="JVG2" s="272"/>
      <c r="JVH2" s="272"/>
      <c r="JVI2" s="272"/>
      <c r="JVJ2" s="272"/>
      <c r="JVK2" s="272"/>
      <c r="JVL2" s="272"/>
      <c r="JVM2" s="272"/>
      <c r="JVN2" s="272"/>
      <c r="JVO2" s="272"/>
      <c r="JVP2" s="272"/>
      <c r="JVQ2" s="272"/>
      <c r="JVR2" s="272"/>
      <c r="JVS2" s="272"/>
      <c r="JVT2" s="272"/>
      <c r="JVU2" s="272"/>
      <c r="JVV2" s="272"/>
      <c r="JVW2" s="272"/>
      <c r="JVX2" s="272"/>
      <c r="JVY2" s="272"/>
      <c r="JVZ2" s="272"/>
      <c r="JWA2" s="272"/>
      <c r="JWB2" s="272"/>
      <c r="JWC2" s="272"/>
      <c r="JWD2" s="272"/>
      <c r="JWE2" s="272"/>
      <c r="JWF2" s="272"/>
      <c r="JWG2" s="272"/>
      <c r="JWH2" s="272"/>
      <c r="JWI2" s="272"/>
      <c r="JWJ2" s="272"/>
      <c r="JWK2" s="272"/>
      <c r="JWL2" s="272"/>
      <c r="JWM2" s="272"/>
      <c r="JWN2" s="272"/>
      <c r="JWO2" s="272"/>
      <c r="JWP2" s="272"/>
      <c r="JWQ2" s="272"/>
      <c r="JWR2" s="272"/>
      <c r="JWS2" s="272"/>
      <c r="JWT2" s="272"/>
      <c r="JWU2" s="272"/>
      <c r="JWV2" s="272"/>
      <c r="JWW2" s="272"/>
      <c r="JWX2" s="272"/>
      <c r="JWY2" s="272"/>
      <c r="JWZ2" s="272"/>
      <c r="JXA2" s="272"/>
      <c r="JXB2" s="272"/>
      <c r="JXC2" s="272"/>
      <c r="JXD2" s="272"/>
      <c r="JXE2" s="272"/>
      <c r="JXF2" s="272"/>
      <c r="JXG2" s="272"/>
      <c r="JXH2" s="272"/>
      <c r="JXI2" s="272"/>
      <c r="JXJ2" s="272"/>
      <c r="JXK2" s="272"/>
      <c r="JXL2" s="272"/>
      <c r="JXM2" s="272"/>
      <c r="JXN2" s="272"/>
      <c r="JXO2" s="272"/>
      <c r="JXP2" s="272"/>
      <c r="JXQ2" s="272"/>
      <c r="JXR2" s="272"/>
      <c r="JXS2" s="272"/>
      <c r="JXT2" s="272"/>
      <c r="JXU2" s="272"/>
      <c r="JXV2" s="272"/>
      <c r="JXW2" s="272"/>
      <c r="JXX2" s="272"/>
      <c r="JXY2" s="272"/>
      <c r="JXZ2" s="272"/>
      <c r="JYA2" s="272"/>
      <c r="JYB2" s="272"/>
      <c r="JYC2" s="272"/>
      <c r="JYD2" s="272"/>
      <c r="JYE2" s="272"/>
      <c r="JYF2" s="272"/>
      <c r="JYG2" s="272"/>
      <c r="JYH2" s="272"/>
      <c r="JYI2" s="272"/>
      <c r="JYJ2" s="272"/>
      <c r="JYK2" s="272"/>
      <c r="JYL2" s="272"/>
      <c r="JYM2" s="272"/>
      <c r="JYN2" s="272"/>
      <c r="JYO2" s="272"/>
      <c r="JYP2" s="272"/>
      <c r="JYQ2" s="272"/>
      <c r="JYR2" s="272"/>
      <c r="JYS2" s="272"/>
      <c r="JYT2" s="272"/>
      <c r="JYU2" s="272"/>
      <c r="JYV2" s="272"/>
      <c r="JYW2" s="272"/>
      <c r="JYX2" s="272"/>
      <c r="JYY2" s="272"/>
      <c r="JYZ2" s="272"/>
      <c r="JZA2" s="272"/>
      <c r="JZB2" s="272"/>
      <c r="JZC2" s="272"/>
      <c r="JZD2" s="272"/>
      <c r="JZE2" s="272"/>
      <c r="JZF2" s="272"/>
      <c r="JZG2" s="272"/>
      <c r="JZH2" s="272"/>
      <c r="JZI2" s="272"/>
      <c r="JZJ2" s="272"/>
      <c r="JZK2" s="272"/>
      <c r="JZL2" s="272"/>
      <c r="JZM2" s="272"/>
      <c r="JZN2" s="272"/>
      <c r="JZO2" s="272"/>
      <c r="JZP2" s="272"/>
      <c r="JZQ2" s="272"/>
      <c r="JZR2" s="272"/>
      <c r="JZS2" s="272"/>
      <c r="JZT2" s="272"/>
      <c r="JZU2" s="272"/>
      <c r="JZV2" s="272"/>
      <c r="JZW2" s="272"/>
      <c r="JZX2" s="272"/>
      <c r="JZY2" s="272"/>
      <c r="JZZ2" s="272"/>
      <c r="KAA2" s="272"/>
      <c r="KAB2" s="272"/>
      <c r="KAC2" s="272"/>
      <c r="KAD2" s="272"/>
      <c r="KAE2" s="272"/>
      <c r="KAF2" s="272"/>
      <c r="KAG2" s="272"/>
      <c r="KAH2" s="272"/>
      <c r="KAI2" s="272"/>
      <c r="KAJ2" s="272"/>
      <c r="KAK2" s="272"/>
      <c r="KAL2" s="272"/>
      <c r="KAM2" s="272"/>
      <c r="KAN2" s="272"/>
      <c r="KAO2" s="272"/>
      <c r="KAP2" s="272"/>
      <c r="KAQ2" s="272"/>
      <c r="KAR2" s="272"/>
      <c r="KAS2" s="272"/>
      <c r="KAT2" s="272"/>
      <c r="KAU2" s="272"/>
      <c r="KAV2" s="272"/>
      <c r="KAW2" s="272"/>
      <c r="KAX2" s="272"/>
      <c r="KAY2" s="272"/>
      <c r="KAZ2" s="272"/>
      <c r="KBA2" s="272"/>
      <c r="KBB2" s="272"/>
      <c r="KBC2" s="272"/>
      <c r="KBD2" s="272"/>
      <c r="KBE2" s="272"/>
      <c r="KBF2" s="272"/>
      <c r="KBG2" s="272"/>
      <c r="KBH2" s="272"/>
      <c r="KBI2" s="272"/>
      <c r="KBJ2" s="272"/>
      <c r="KBK2" s="272"/>
      <c r="KBL2" s="272"/>
      <c r="KBM2" s="272"/>
      <c r="KBN2" s="272"/>
      <c r="KBO2" s="272"/>
      <c r="KBP2" s="272"/>
      <c r="KBQ2" s="272"/>
      <c r="KBR2" s="272"/>
      <c r="KBS2" s="272"/>
      <c r="KBT2" s="272"/>
      <c r="KBU2" s="272"/>
      <c r="KBV2" s="272"/>
      <c r="KBW2" s="272"/>
      <c r="KBX2" s="272"/>
      <c r="KBY2" s="272"/>
      <c r="KBZ2" s="272"/>
      <c r="KCA2" s="272"/>
      <c r="KCB2" s="272"/>
      <c r="KCC2" s="272"/>
      <c r="KCD2" s="272"/>
      <c r="KCE2" s="272"/>
      <c r="KCF2" s="272"/>
      <c r="KCG2" s="272"/>
      <c r="KCH2" s="272"/>
      <c r="KCI2" s="272"/>
      <c r="KCJ2" s="272"/>
      <c r="KCK2" s="272"/>
      <c r="KCL2" s="272"/>
      <c r="KCM2" s="272"/>
      <c r="KCN2" s="272"/>
      <c r="KCO2" s="272"/>
      <c r="KCP2" s="272"/>
      <c r="KCQ2" s="272"/>
      <c r="KCR2" s="272"/>
      <c r="KCS2" s="272"/>
      <c r="KCT2" s="272"/>
      <c r="KCU2" s="272"/>
      <c r="KCV2" s="272"/>
      <c r="KCW2" s="272"/>
      <c r="KCX2" s="272"/>
      <c r="KCY2" s="272"/>
      <c r="KCZ2" s="272"/>
      <c r="KDA2" s="272"/>
      <c r="KDB2" s="272"/>
      <c r="KDC2" s="272"/>
      <c r="KDD2" s="272"/>
      <c r="KDE2" s="272"/>
      <c r="KDF2" s="272"/>
      <c r="KDG2" s="272"/>
      <c r="KDH2" s="272"/>
      <c r="KDI2" s="272"/>
      <c r="KDJ2" s="272"/>
      <c r="KDK2" s="272"/>
      <c r="KDL2" s="272"/>
      <c r="KDM2" s="272"/>
      <c r="KDN2" s="272"/>
      <c r="KDO2" s="272"/>
      <c r="KDP2" s="272"/>
      <c r="KDQ2" s="272"/>
      <c r="KDR2" s="272"/>
      <c r="KDS2" s="272"/>
      <c r="KDT2" s="272"/>
      <c r="KDU2" s="272"/>
      <c r="KDV2" s="272"/>
      <c r="KDW2" s="272"/>
      <c r="KDX2" s="272"/>
      <c r="KDY2" s="272"/>
      <c r="KDZ2" s="272"/>
      <c r="KEA2" s="272"/>
      <c r="KEB2" s="272"/>
      <c r="KEC2" s="272"/>
      <c r="KED2" s="272"/>
      <c r="KEE2" s="272"/>
      <c r="KEF2" s="272"/>
      <c r="KEG2" s="272"/>
      <c r="KEH2" s="272"/>
      <c r="KEI2" s="272"/>
      <c r="KEJ2" s="272"/>
      <c r="KEK2" s="272"/>
      <c r="KEL2" s="272"/>
      <c r="KEM2" s="272"/>
      <c r="KEN2" s="272"/>
      <c r="KEO2" s="272"/>
      <c r="KEP2" s="272"/>
      <c r="KEQ2" s="272"/>
      <c r="KER2" s="272"/>
      <c r="KES2" s="272"/>
      <c r="KET2" s="272"/>
      <c r="KEU2" s="272"/>
      <c r="KEV2" s="272"/>
      <c r="KEW2" s="272"/>
      <c r="KEX2" s="272"/>
      <c r="KEY2" s="272"/>
      <c r="KEZ2" s="272"/>
      <c r="KFA2" s="272"/>
      <c r="KFB2" s="272"/>
      <c r="KFC2" s="272"/>
      <c r="KFD2" s="272"/>
      <c r="KFE2" s="272"/>
      <c r="KFF2" s="272"/>
      <c r="KFG2" s="272"/>
      <c r="KFH2" s="272"/>
      <c r="KFI2" s="272"/>
      <c r="KFJ2" s="272"/>
      <c r="KFK2" s="272"/>
      <c r="KFL2" s="272"/>
      <c r="KFM2" s="272"/>
      <c r="KFN2" s="272"/>
      <c r="KFO2" s="272"/>
      <c r="KFP2" s="272"/>
      <c r="KFQ2" s="272"/>
      <c r="KFR2" s="272"/>
      <c r="KFS2" s="272"/>
      <c r="KFT2" s="272"/>
      <c r="KFU2" s="272"/>
      <c r="KFV2" s="272"/>
      <c r="KFW2" s="272"/>
      <c r="KFX2" s="272"/>
      <c r="KFY2" s="272"/>
      <c r="KFZ2" s="272"/>
      <c r="KGA2" s="272"/>
      <c r="KGB2" s="272"/>
      <c r="KGC2" s="272"/>
      <c r="KGD2" s="272"/>
      <c r="KGE2" s="272"/>
      <c r="KGF2" s="272"/>
      <c r="KGG2" s="272"/>
      <c r="KGH2" s="272"/>
      <c r="KGI2" s="272"/>
      <c r="KGJ2" s="272"/>
      <c r="KGK2" s="272"/>
      <c r="KGL2" s="272"/>
      <c r="KGM2" s="272"/>
      <c r="KGN2" s="272"/>
      <c r="KGO2" s="272"/>
      <c r="KGP2" s="272"/>
      <c r="KGQ2" s="272"/>
      <c r="KGR2" s="272"/>
      <c r="KGS2" s="272"/>
      <c r="KGT2" s="272"/>
      <c r="KGU2" s="272"/>
      <c r="KGV2" s="272"/>
      <c r="KGW2" s="272"/>
      <c r="KGX2" s="272"/>
      <c r="KGY2" s="272"/>
      <c r="KGZ2" s="272"/>
      <c r="KHA2" s="272"/>
      <c r="KHB2" s="272"/>
      <c r="KHC2" s="272"/>
      <c r="KHD2" s="272"/>
      <c r="KHE2" s="272"/>
      <c r="KHF2" s="272"/>
      <c r="KHG2" s="272"/>
      <c r="KHH2" s="272"/>
      <c r="KHI2" s="272"/>
      <c r="KHJ2" s="272"/>
      <c r="KHK2" s="272"/>
      <c r="KHL2" s="272"/>
      <c r="KHM2" s="272"/>
      <c r="KHN2" s="272"/>
      <c r="KHO2" s="272"/>
      <c r="KHP2" s="272"/>
      <c r="KHQ2" s="272"/>
      <c r="KHR2" s="272"/>
      <c r="KHS2" s="272"/>
      <c r="KHT2" s="272"/>
      <c r="KHU2" s="272"/>
      <c r="KHV2" s="272"/>
      <c r="KHW2" s="272"/>
      <c r="KHX2" s="272"/>
      <c r="KHY2" s="272"/>
      <c r="KHZ2" s="272"/>
      <c r="KIA2" s="272"/>
      <c r="KIB2" s="272"/>
      <c r="KIC2" s="272"/>
      <c r="KID2" s="272"/>
      <c r="KIE2" s="272"/>
      <c r="KIF2" s="272"/>
      <c r="KIG2" s="272"/>
      <c r="KIH2" s="272"/>
      <c r="KII2" s="272"/>
      <c r="KIJ2" s="272"/>
      <c r="KIK2" s="272"/>
      <c r="KIL2" s="272"/>
      <c r="KIM2" s="272"/>
      <c r="KIN2" s="272"/>
      <c r="KIO2" s="272"/>
      <c r="KIP2" s="272"/>
      <c r="KIQ2" s="272"/>
      <c r="KIR2" s="272"/>
      <c r="KIS2" s="272"/>
      <c r="KIT2" s="272"/>
      <c r="KIU2" s="272"/>
      <c r="KIV2" s="272"/>
      <c r="KIW2" s="272"/>
      <c r="KIX2" s="272"/>
      <c r="KIY2" s="272"/>
      <c r="KIZ2" s="272"/>
      <c r="KJA2" s="272"/>
      <c r="KJB2" s="272"/>
      <c r="KJC2" s="272"/>
      <c r="KJD2" s="272"/>
      <c r="KJE2" s="272"/>
      <c r="KJF2" s="272"/>
      <c r="KJG2" s="272"/>
      <c r="KJH2" s="272"/>
      <c r="KJI2" s="272"/>
      <c r="KJJ2" s="272"/>
      <c r="KJK2" s="272"/>
      <c r="KJL2" s="272"/>
      <c r="KJM2" s="272"/>
      <c r="KJN2" s="272"/>
      <c r="KJO2" s="272"/>
      <c r="KJP2" s="272"/>
      <c r="KJQ2" s="272"/>
      <c r="KJR2" s="272"/>
      <c r="KJS2" s="272"/>
      <c r="KJT2" s="272"/>
      <c r="KJU2" s="272"/>
      <c r="KJV2" s="272"/>
      <c r="KJW2" s="272"/>
      <c r="KJX2" s="272"/>
      <c r="KJY2" s="272"/>
      <c r="KJZ2" s="272"/>
      <c r="KKA2" s="272"/>
      <c r="KKB2" s="272"/>
      <c r="KKC2" s="272"/>
      <c r="KKD2" s="272"/>
      <c r="KKE2" s="272"/>
      <c r="KKF2" s="272"/>
      <c r="KKG2" s="272"/>
      <c r="KKH2" s="272"/>
      <c r="KKI2" s="272"/>
      <c r="KKJ2" s="272"/>
      <c r="KKK2" s="272"/>
      <c r="KKL2" s="272"/>
      <c r="KKM2" s="272"/>
      <c r="KKN2" s="272"/>
      <c r="KKO2" s="272"/>
      <c r="KKP2" s="272"/>
      <c r="KKQ2" s="272"/>
      <c r="KKR2" s="272"/>
      <c r="KKS2" s="272"/>
      <c r="KKT2" s="272"/>
      <c r="KKU2" s="272"/>
      <c r="KKV2" s="272"/>
      <c r="KKW2" s="272"/>
      <c r="KKX2" s="272"/>
      <c r="KKY2" s="272"/>
      <c r="KKZ2" s="272"/>
      <c r="KLA2" s="272"/>
      <c r="KLB2" s="272"/>
      <c r="KLC2" s="272"/>
      <c r="KLD2" s="272"/>
      <c r="KLE2" s="272"/>
      <c r="KLF2" s="272"/>
      <c r="KLG2" s="272"/>
      <c r="KLH2" s="272"/>
      <c r="KLI2" s="272"/>
      <c r="KLJ2" s="272"/>
      <c r="KLK2" s="272"/>
      <c r="KLL2" s="272"/>
      <c r="KLM2" s="272"/>
      <c r="KLN2" s="272"/>
      <c r="KLO2" s="272"/>
      <c r="KLP2" s="272"/>
      <c r="KLQ2" s="272"/>
      <c r="KLR2" s="272"/>
      <c r="KLS2" s="272"/>
      <c r="KLT2" s="272"/>
      <c r="KLU2" s="272"/>
      <c r="KLV2" s="272"/>
      <c r="KLW2" s="272"/>
      <c r="KLX2" s="272"/>
      <c r="KLY2" s="272"/>
      <c r="KLZ2" s="272"/>
      <c r="KMA2" s="272"/>
      <c r="KMB2" s="272"/>
      <c r="KMC2" s="272"/>
      <c r="KMD2" s="272"/>
      <c r="KME2" s="272"/>
      <c r="KMF2" s="272"/>
      <c r="KMG2" s="272"/>
      <c r="KMH2" s="272"/>
      <c r="KMI2" s="272"/>
      <c r="KMJ2" s="272"/>
      <c r="KMK2" s="272"/>
      <c r="KML2" s="272"/>
      <c r="KMM2" s="272"/>
      <c r="KMN2" s="272"/>
      <c r="KMO2" s="272"/>
      <c r="KMP2" s="272"/>
      <c r="KMQ2" s="272"/>
      <c r="KMR2" s="272"/>
      <c r="KMS2" s="272"/>
      <c r="KMT2" s="272"/>
      <c r="KMU2" s="272"/>
      <c r="KMV2" s="272"/>
      <c r="KMW2" s="272"/>
      <c r="KMX2" s="272"/>
      <c r="KMY2" s="272"/>
      <c r="KMZ2" s="272"/>
      <c r="KNA2" s="272"/>
      <c r="KNB2" s="272"/>
      <c r="KNC2" s="272"/>
      <c r="KND2" s="272"/>
      <c r="KNE2" s="272"/>
      <c r="KNF2" s="272"/>
      <c r="KNG2" s="272"/>
      <c r="KNH2" s="272"/>
      <c r="KNI2" s="272"/>
      <c r="KNJ2" s="272"/>
      <c r="KNK2" s="272"/>
      <c r="KNL2" s="272"/>
      <c r="KNM2" s="272"/>
      <c r="KNN2" s="272"/>
      <c r="KNO2" s="272"/>
      <c r="KNP2" s="272"/>
      <c r="KNQ2" s="272"/>
      <c r="KNR2" s="272"/>
      <c r="KNS2" s="272"/>
      <c r="KNT2" s="272"/>
      <c r="KNU2" s="272"/>
      <c r="KNV2" s="272"/>
      <c r="KNW2" s="272"/>
      <c r="KNX2" s="272"/>
      <c r="KNY2" s="272"/>
      <c r="KNZ2" s="272"/>
      <c r="KOA2" s="272"/>
      <c r="KOB2" s="272"/>
      <c r="KOC2" s="272"/>
      <c r="KOD2" s="272"/>
      <c r="KOE2" s="272"/>
      <c r="KOF2" s="272"/>
      <c r="KOG2" s="272"/>
      <c r="KOH2" s="272"/>
      <c r="KOI2" s="272"/>
      <c r="KOJ2" s="272"/>
      <c r="KOK2" s="272"/>
      <c r="KOL2" s="272"/>
      <c r="KOM2" s="272"/>
      <c r="KON2" s="272"/>
      <c r="KOO2" s="272"/>
      <c r="KOP2" s="272"/>
      <c r="KOQ2" s="272"/>
      <c r="KOR2" s="272"/>
      <c r="KOS2" s="272"/>
      <c r="KOT2" s="272"/>
      <c r="KOU2" s="272"/>
      <c r="KOV2" s="272"/>
      <c r="KOW2" s="272"/>
      <c r="KOX2" s="272"/>
      <c r="KOY2" s="272"/>
      <c r="KOZ2" s="272"/>
      <c r="KPA2" s="272"/>
      <c r="KPB2" s="272"/>
      <c r="KPC2" s="272"/>
      <c r="KPD2" s="272"/>
      <c r="KPE2" s="272"/>
      <c r="KPF2" s="272"/>
      <c r="KPG2" s="272"/>
      <c r="KPH2" s="272"/>
      <c r="KPI2" s="272"/>
      <c r="KPJ2" s="272"/>
      <c r="KPK2" s="272"/>
      <c r="KPL2" s="272"/>
      <c r="KPM2" s="272"/>
      <c r="KPN2" s="272"/>
      <c r="KPO2" s="272"/>
      <c r="KPP2" s="272"/>
      <c r="KPQ2" s="272"/>
      <c r="KPR2" s="272"/>
      <c r="KPS2" s="272"/>
      <c r="KPT2" s="272"/>
      <c r="KPU2" s="272"/>
      <c r="KPV2" s="272"/>
      <c r="KPW2" s="272"/>
      <c r="KPX2" s="272"/>
      <c r="KPY2" s="272"/>
      <c r="KPZ2" s="272"/>
      <c r="KQA2" s="272"/>
      <c r="KQB2" s="272"/>
      <c r="KQC2" s="272"/>
      <c r="KQD2" s="272"/>
      <c r="KQE2" s="272"/>
      <c r="KQF2" s="272"/>
      <c r="KQG2" s="272"/>
      <c r="KQH2" s="272"/>
      <c r="KQI2" s="272"/>
      <c r="KQJ2" s="272"/>
      <c r="KQK2" s="272"/>
      <c r="KQL2" s="272"/>
      <c r="KQM2" s="272"/>
      <c r="KQN2" s="272"/>
      <c r="KQO2" s="272"/>
      <c r="KQP2" s="272"/>
      <c r="KQQ2" s="272"/>
      <c r="KQR2" s="272"/>
      <c r="KQS2" s="272"/>
      <c r="KQT2" s="272"/>
      <c r="KQU2" s="272"/>
      <c r="KQV2" s="272"/>
      <c r="KQW2" s="272"/>
      <c r="KQX2" s="272"/>
      <c r="KQY2" s="272"/>
      <c r="KQZ2" s="272"/>
      <c r="KRA2" s="272"/>
      <c r="KRB2" s="272"/>
      <c r="KRC2" s="272"/>
      <c r="KRD2" s="272"/>
      <c r="KRE2" s="272"/>
      <c r="KRF2" s="272"/>
      <c r="KRG2" s="272"/>
      <c r="KRH2" s="272"/>
      <c r="KRI2" s="272"/>
      <c r="KRJ2" s="272"/>
      <c r="KRK2" s="272"/>
      <c r="KRL2" s="272"/>
      <c r="KRM2" s="272"/>
      <c r="KRN2" s="272"/>
      <c r="KRO2" s="272"/>
      <c r="KRP2" s="272"/>
      <c r="KRQ2" s="272"/>
      <c r="KRR2" s="272"/>
      <c r="KRS2" s="272"/>
      <c r="KRT2" s="272"/>
      <c r="KRU2" s="272"/>
      <c r="KRV2" s="272"/>
      <c r="KRW2" s="272"/>
      <c r="KRX2" s="272"/>
      <c r="KRY2" s="272"/>
      <c r="KRZ2" s="272"/>
      <c r="KSA2" s="272"/>
      <c r="KSB2" s="272"/>
      <c r="KSC2" s="272"/>
      <c r="KSD2" s="272"/>
      <c r="KSE2" s="272"/>
      <c r="KSF2" s="272"/>
      <c r="KSG2" s="272"/>
      <c r="KSH2" s="272"/>
      <c r="KSI2" s="272"/>
      <c r="KSJ2" s="272"/>
      <c r="KSK2" s="272"/>
      <c r="KSL2" s="272"/>
      <c r="KSM2" s="272"/>
      <c r="KSN2" s="272"/>
      <c r="KSO2" s="272"/>
      <c r="KSP2" s="272"/>
      <c r="KSQ2" s="272"/>
      <c r="KSR2" s="272"/>
      <c r="KSS2" s="272"/>
      <c r="KST2" s="272"/>
      <c r="KSU2" s="272"/>
      <c r="KSV2" s="272"/>
      <c r="KSW2" s="272"/>
      <c r="KSX2" s="272"/>
      <c r="KSY2" s="272"/>
      <c r="KSZ2" s="272"/>
      <c r="KTA2" s="272"/>
      <c r="KTB2" s="272"/>
      <c r="KTC2" s="272"/>
      <c r="KTD2" s="272"/>
      <c r="KTE2" s="272"/>
      <c r="KTF2" s="272"/>
      <c r="KTG2" s="272"/>
      <c r="KTH2" s="272"/>
      <c r="KTI2" s="272"/>
      <c r="KTJ2" s="272"/>
      <c r="KTK2" s="272"/>
      <c r="KTL2" s="272"/>
      <c r="KTM2" s="272"/>
      <c r="KTN2" s="272"/>
      <c r="KTO2" s="272"/>
      <c r="KTP2" s="272"/>
      <c r="KTQ2" s="272"/>
      <c r="KTR2" s="272"/>
      <c r="KTS2" s="272"/>
      <c r="KTT2" s="272"/>
      <c r="KTU2" s="272"/>
      <c r="KTV2" s="272"/>
      <c r="KTW2" s="272"/>
      <c r="KTX2" s="272"/>
      <c r="KTY2" s="272"/>
      <c r="KTZ2" s="272"/>
      <c r="KUA2" s="272"/>
      <c r="KUB2" s="272"/>
      <c r="KUC2" s="272"/>
      <c r="KUD2" s="272"/>
      <c r="KUE2" s="272"/>
      <c r="KUF2" s="272"/>
      <c r="KUG2" s="272"/>
      <c r="KUH2" s="272"/>
      <c r="KUI2" s="272"/>
      <c r="KUJ2" s="272"/>
      <c r="KUK2" s="272"/>
      <c r="KUL2" s="272"/>
      <c r="KUM2" s="272"/>
      <c r="KUN2" s="272"/>
      <c r="KUO2" s="272"/>
      <c r="KUP2" s="272"/>
      <c r="KUQ2" s="272"/>
      <c r="KUR2" s="272"/>
      <c r="KUS2" s="272"/>
      <c r="KUT2" s="272"/>
      <c r="KUU2" s="272"/>
      <c r="KUV2" s="272"/>
      <c r="KUW2" s="272"/>
      <c r="KUX2" s="272"/>
      <c r="KUY2" s="272"/>
      <c r="KUZ2" s="272"/>
      <c r="KVA2" s="272"/>
      <c r="KVB2" s="272"/>
      <c r="KVC2" s="272"/>
      <c r="KVD2" s="272"/>
      <c r="KVE2" s="272"/>
      <c r="KVF2" s="272"/>
      <c r="KVG2" s="272"/>
      <c r="KVH2" s="272"/>
      <c r="KVI2" s="272"/>
      <c r="KVJ2" s="272"/>
      <c r="KVK2" s="272"/>
      <c r="KVL2" s="272"/>
      <c r="KVM2" s="272"/>
      <c r="KVN2" s="272"/>
      <c r="KVO2" s="272"/>
      <c r="KVP2" s="272"/>
      <c r="KVQ2" s="272"/>
      <c r="KVR2" s="272"/>
      <c r="KVS2" s="272"/>
      <c r="KVT2" s="272"/>
      <c r="KVU2" s="272"/>
      <c r="KVV2" s="272"/>
      <c r="KVW2" s="272"/>
      <c r="KVX2" s="272"/>
      <c r="KVY2" s="272"/>
      <c r="KVZ2" s="272"/>
      <c r="KWA2" s="272"/>
      <c r="KWB2" s="272"/>
      <c r="KWC2" s="272"/>
      <c r="KWD2" s="272"/>
      <c r="KWE2" s="272"/>
      <c r="KWF2" s="272"/>
      <c r="KWG2" s="272"/>
      <c r="KWH2" s="272"/>
      <c r="KWI2" s="272"/>
      <c r="KWJ2" s="272"/>
      <c r="KWK2" s="272"/>
      <c r="KWL2" s="272"/>
      <c r="KWM2" s="272"/>
      <c r="KWN2" s="272"/>
      <c r="KWO2" s="272"/>
      <c r="KWP2" s="272"/>
      <c r="KWQ2" s="272"/>
      <c r="KWR2" s="272"/>
      <c r="KWS2" s="272"/>
      <c r="KWT2" s="272"/>
      <c r="KWU2" s="272"/>
      <c r="KWV2" s="272"/>
      <c r="KWW2" s="272"/>
      <c r="KWX2" s="272"/>
      <c r="KWY2" s="272"/>
      <c r="KWZ2" s="272"/>
      <c r="KXA2" s="272"/>
      <c r="KXB2" s="272"/>
      <c r="KXC2" s="272"/>
      <c r="KXD2" s="272"/>
      <c r="KXE2" s="272"/>
      <c r="KXF2" s="272"/>
      <c r="KXG2" s="272"/>
      <c r="KXH2" s="272"/>
      <c r="KXI2" s="272"/>
      <c r="KXJ2" s="272"/>
      <c r="KXK2" s="272"/>
      <c r="KXL2" s="272"/>
      <c r="KXM2" s="272"/>
      <c r="KXN2" s="272"/>
      <c r="KXO2" s="272"/>
      <c r="KXP2" s="272"/>
      <c r="KXQ2" s="272"/>
      <c r="KXR2" s="272"/>
      <c r="KXS2" s="272"/>
      <c r="KXT2" s="272"/>
      <c r="KXU2" s="272"/>
      <c r="KXV2" s="272"/>
      <c r="KXW2" s="272"/>
      <c r="KXX2" s="272"/>
      <c r="KXY2" s="272"/>
      <c r="KXZ2" s="272"/>
      <c r="KYA2" s="272"/>
      <c r="KYB2" s="272"/>
      <c r="KYC2" s="272"/>
      <c r="KYD2" s="272"/>
      <c r="KYE2" s="272"/>
      <c r="KYF2" s="272"/>
      <c r="KYG2" s="272"/>
      <c r="KYH2" s="272"/>
      <c r="KYI2" s="272"/>
      <c r="KYJ2" s="272"/>
      <c r="KYK2" s="272"/>
      <c r="KYL2" s="272"/>
      <c r="KYM2" s="272"/>
      <c r="KYN2" s="272"/>
      <c r="KYO2" s="272"/>
      <c r="KYP2" s="272"/>
      <c r="KYQ2" s="272"/>
      <c r="KYR2" s="272"/>
      <c r="KYS2" s="272"/>
      <c r="KYT2" s="272"/>
      <c r="KYU2" s="272"/>
      <c r="KYV2" s="272"/>
      <c r="KYW2" s="272"/>
      <c r="KYX2" s="272"/>
      <c r="KYY2" s="272"/>
      <c r="KYZ2" s="272"/>
      <c r="KZA2" s="272"/>
      <c r="KZB2" s="272"/>
      <c r="KZC2" s="272"/>
      <c r="KZD2" s="272"/>
      <c r="KZE2" s="272"/>
      <c r="KZF2" s="272"/>
      <c r="KZG2" s="272"/>
      <c r="KZH2" s="272"/>
      <c r="KZI2" s="272"/>
      <c r="KZJ2" s="272"/>
      <c r="KZK2" s="272"/>
      <c r="KZL2" s="272"/>
      <c r="KZM2" s="272"/>
      <c r="KZN2" s="272"/>
      <c r="KZO2" s="272"/>
      <c r="KZP2" s="272"/>
      <c r="KZQ2" s="272"/>
      <c r="KZR2" s="272"/>
      <c r="KZS2" s="272"/>
      <c r="KZT2" s="272"/>
      <c r="KZU2" s="272"/>
      <c r="KZV2" s="272"/>
      <c r="KZW2" s="272"/>
      <c r="KZX2" s="272"/>
      <c r="KZY2" s="272"/>
      <c r="KZZ2" s="272"/>
      <c r="LAA2" s="272"/>
      <c r="LAB2" s="272"/>
      <c r="LAC2" s="272"/>
      <c r="LAD2" s="272"/>
      <c r="LAE2" s="272"/>
      <c r="LAF2" s="272"/>
      <c r="LAG2" s="272"/>
      <c r="LAH2" s="272"/>
      <c r="LAI2" s="272"/>
      <c r="LAJ2" s="272"/>
      <c r="LAK2" s="272"/>
      <c r="LAL2" s="272"/>
      <c r="LAM2" s="272"/>
      <c r="LAN2" s="272"/>
      <c r="LAO2" s="272"/>
      <c r="LAP2" s="272"/>
      <c r="LAQ2" s="272"/>
      <c r="LAR2" s="272"/>
      <c r="LAS2" s="272"/>
      <c r="LAT2" s="272"/>
      <c r="LAU2" s="272"/>
      <c r="LAV2" s="272"/>
      <c r="LAW2" s="272"/>
      <c r="LAX2" s="272"/>
      <c r="LAY2" s="272"/>
      <c r="LAZ2" s="272"/>
      <c r="LBA2" s="272"/>
      <c r="LBB2" s="272"/>
      <c r="LBC2" s="272"/>
      <c r="LBD2" s="272"/>
      <c r="LBE2" s="272"/>
      <c r="LBF2" s="272"/>
      <c r="LBG2" s="272"/>
      <c r="LBH2" s="272"/>
      <c r="LBI2" s="272"/>
      <c r="LBJ2" s="272"/>
      <c r="LBK2" s="272"/>
      <c r="LBL2" s="272"/>
      <c r="LBM2" s="272"/>
      <c r="LBN2" s="272"/>
      <c r="LBO2" s="272"/>
      <c r="LBP2" s="272"/>
      <c r="LBQ2" s="272"/>
      <c r="LBR2" s="272"/>
      <c r="LBS2" s="272"/>
      <c r="LBT2" s="272"/>
      <c r="LBU2" s="272"/>
      <c r="LBV2" s="272"/>
      <c r="LBW2" s="272"/>
      <c r="LBX2" s="272"/>
      <c r="LBY2" s="272"/>
      <c r="LBZ2" s="272"/>
      <c r="LCA2" s="272"/>
      <c r="LCB2" s="272"/>
      <c r="LCC2" s="272"/>
      <c r="LCD2" s="272"/>
      <c r="LCE2" s="272"/>
      <c r="LCF2" s="272"/>
      <c r="LCG2" s="272"/>
      <c r="LCH2" s="272"/>
      <c r="LCI2" s="272"/>
      <c r="LCJ2" s="272"/>
      <c r="LCK2" s="272"/>
      <c r="LCL2" s="272"/>
      <c r="LCM2" s="272"/>
      <c r="LCN2" s="272"/>
      <c r="LCO2" s="272"/>
      <c r="LCP2" s="272"/>
      <c r="LCQ2" s="272"/>
      <c r="LCR2" s="272"/>
      <c r="LCS2" s="272"/>
      <c r="LCT2" s="272"/>
      <c r="LCU2" s="272"/>
      <c r="LCV2" s="272"/>
      <c r="LCW2" s="272"/>
      <c r="LCX2" s="272"/>
      <c r="LCY2" s="272"/>
      <c r="LCZ2" s="272"/>
      <c r="LDA2" s="272"/>
      <c r="LDB2" s="272"/>
      <c r="LDC2" s="272"/>
      <c r="LDD2" s="272"/>
      <c r="LDE2" s="272"/>
      <c r="LDF2" s="272"/>
      <c r="LDG2" s="272"/>
      <c r="LDH2" s="272"/>
      <c r="LDI2" s="272"/>
      <c r="LDJ2" s="272"/>
      <c r="LDK2" s="272"/>
      <c r="LDL2" s="272"/>
      <c r="LDM2" s="272"/>
      <c r="LDN2" s="272"/>
      <c r="LDO2" s="272"/>
      <c r="LDP2" s="272"/>
      <c r="LDQ2" s="272"/>
      <c r="LDR2" s="272"/>
      <c r="LDS2" s="272"/>
      <c r="LDT2" s="272"/>
      <c r="LDU2" s="272"/>
      <c r="LDV2" s="272"/>
      <c r="LDW2" s="272"/>
      <c r="LDX2" s="272"/>
      <c r="LDY2" s="272"/>
      <c r="LDZ2" s="272"/>
      <c r="LEA2" s="272"/>
      <c r="LEB2" s="272"/>
      <c r="LEC2" s="272"/>
      <c r="LED2" s="272"/>
      <c r="LEE2" s="272"/>
      <c r="LEF2" s="272"/>
      <c r="LEG2" s="272"/>
      <c r="LEH2" s="272"/>
      <c r="LEI2" s="272"/>
      <c r="LEJ2" s="272"/>
      <c r="LEK2" s="272"/>
      <c r="LEL2" s="272"/>
      <c r="LEM2" s="272"/>
      <c r="LEN2" s="272"/>
      <c r="LEO2" s="272"/>
      <c r="LEP2" s="272"/>
      <c r="LEQ2" s="272"/>
      <c r="LER2" s="272"/>
      <c r="LES2" s="272"/>
      <c r="LET2" s="272"/>
      <c r="LEU2" s="272"/>
      <c r="LEV2" s="272"/>
      <c r="LEW2" s="272"/>
      <c r="LEX2" s="272"/>
      <c r="LEY2" s="272"/>
      <c r="LEZ2" s="272"/>
      <c r="LFA2" s="272"/>
      <c r="LFB2" s="272"/>
      <c r="LFC2" s="272"/>
      <c r="LFD2" s="272"/>
      <c r="LFE2" s="272"/>
      <c r="LFF2" s="272"/>
      <c r="LFG2" s="272"/>
      <c r="LFH2" s="272"/>
      <c r="LFI2" s="272"/>
      <c r="LFJ2" s="272"/>
      <c r="LFK2" s="272"/>
      <c r="LFL2" s="272"/>
      <c r="LFM2" s="272"/>
      <c r="LFN2" s="272"/>
      <c r="LFO2" s="272"/>
      <c r="LFP2" s="272"/>
      <c r="LFQ2" s="272"/>
      <c r="LFR2" s="272"/>
      <c r="LFS2" s="272"/>
      <c r="LFT2" s="272"/>
      <c r="LFU2" s="272"/>
      <c r="LFV2" s="272"/>
      <c r="LFW2" s="272"/>
      <c r="LFX2" s="272"/>
      <c r="LFY2" s="272"/>
      <c r="LFZ2" s="272"/>
      <c r="LGA2" s="272"/>
      <c r="LGB2" s="272"/>
      <c r="LGC2" s="272"/>
      <c r="LGD2" s="272"/>
      <c r="LGE2" s="272"/>
      <c r="LGF2" s="272"/>
      <c r="LGG2" s="272"/>
      <c r="LGH2" s="272"/>
      <c r="LGI2" s="272"/>
      <c r="LGJ2" s="272"/>
      <c r="LGK2" s="272"/>
      <c r="LGL2" s="272"/>
      <c r="LGM2" s="272"/>
      <c r="LGN2" s="272"/>
      <c r="LGO2" s="272"/>
      <c r="LGP2" s="272"/>
      <c r="LGQ2" s="272"/>
      <c r="LGR2" s="272"/>
      <c r="LGS2" s="272"/>
      <c r="LGT2" s="272"/>
      <c r="LGU2" s="272"/>
      <c r="LGV2" s="272"/>
      <c r="LGW2" s="272"/>
      <c r="LGX2" s="272"/>
      <c r="LGY2" s="272"/>
      <c r="LGZ2" s="272"/>
      <c r="LHA2" s="272"/>
      <c r="LHB2" s="272"/>
      <c r="LHC2" s="272"/>
      <c r="LHD2" s="272"/>
      <c r="LHE2" s="272"/>
      <c r="LHF2" s="272"/>
      <c r="LHG2" s="272"/>
      <c r="LHH2" s="272"/>
      <c r="LHI2" s="272"/>
      <c r="LHJ2" s="272"/>
      <c r="LHK2" s="272"/>
      <c r="LHL2" s="272"/>
      <c r="LHM2" s="272"/>
      <c r="LHN2" s="272"/>
      <c r="LHO2" s="272"/>
      <c r="LHP2" s="272"/>
      <c r="LHQ2" s="272"/>
      <c r="LHR2" s="272"/>
      <c r="LHS2" s="272"/>
      <c r="LHT2" s="272"/>
      <c r="LHU2" s="272"/>
      <c r="LHV2" s="272"/>
      <c r="LHW2" s="272"/>
      <c r="LHX2" s="272"/>
      <c r="LHY2" s="272"/>
      <c r="LHZ2" s="272"/>
      <c r="LIA2" s="272"/>
      <c r="LIB2" s="272"/>
      <c r="LIC2" s="272"/>
      <c r="LID2" s="272"/>
      <c r="LIE2" s="272"/>
      <c r="LIF2" s="272"/>
      <c r="LIG2" s="272"/>
      <c r="LIH2" s="272"/>
      <c r="LII2" s="272"/>
      <c r="LIJ2" s="272"/>
      <c r="LIK2" s="272"/>
      <c r="LIL2" s="272"/>
      <c r="LIM2" s="272"/>
      <c r="LIN2" s="272"/>
      <c r="LIO2" s="272"/>
      <c r="LIP2" s="272"/>
      <c r="LIQ2" s="272"/>
      <c r="LIR2" s="272"/>
      <c r="LIS2" s="272"/>
      <c r="LIT2" s="272"/>
      <c r="LIU2" s="272"/>
      <c r="LIV2" s="272"/>
      <c r="LIW2" s="272"/>
      <c r="LIX2" s="272"/>
      <c r="LIY2" s="272"/>
      <c r="LIZ2" s="272"/>
      <c r="LJA2" s="272"/>
      <c r="LJB2" s="272"/>
      <c r="LJC2" s="272"/>
      <c r="LJD2" s="272"/>
      <c r="LJE2" s="272"/>
      <c r="LJF2" s="272"/>
      <c r="LJG2" s="272"/>
      <c r="LJH2" s="272"/>
      <c r="LJI2" s="272"/>
      <c r="LJJ2" s="272"/>
      <c r="LJK2" s="272"/>
      <c r="LJL2" s="272"/>
      <c r="LJM2" s="272"/>
      <c r="LJN2" s="272"/>
      <c r="LJO2" s="272"/>
      <c r="LJP2" s="272"/>
      <c r="LJQ2" s="272"/>
      <c r="LJR2" s="272"/>
      <c r="LJS2" s="272"/>
      <c r="LJT2" s="272"/>
      <c r="LJU2" s="272"/>
      <c r="LJV2" s="272"/>
      <c r="LJW2" s="272"/>
      <c r="LJX2" s="272"/>
      <c r="LJY2" s="272"/>
      <c r="LJZ2" s="272"/>
      <c r="LKA2" s="272"/>
      <c r="LKB2" s="272"/>
      <c r="LKC2" s="272"/>
      <c r="LKD2" s="272"/>
      <c r="LKE2" s="272"/>
      <c r="LKF2" s="272"/>
      <c r="LKG2" s="272"/>
      <c r="LKH2" s="272"/>
      <c r="LKI2" s="272"/>
      <c r="LKJ2" s="272"/>
      <c r="LKK2" s="272"/>
      <c r="LKL2" s="272"/>
      <c r="LKM2" s="272"/>
      <c r="LKN2" s="272"/>
      <c r="LKO2" s="272"/>
      <c r="LKP2" s="272"/>
      <c r="LKQ2" s="272"/>
      <c r="LKR2" s="272"/>
      <c r="LKS2" s="272"/>
      <c r="LKT2" s="272"/>
      <c r="LKU2" s="272"/>
      <c r="LKV2" s="272"/>
      <c r="LKW2" s="272"/>
      <c r="LKX2" s="272"/>
      <c r="LKY2" s="272"/>
      <c r="LKZ2" s="272"/>
      <c r="LLA2" s="272"/>
      <c r="LLB2" s="272"/>
      <c r="LLC2" s="272"/>
      <c r="LLD2" s="272"/>
      <c r="LLE2" s="272"/>
      <c r="LLF2" s="272"/>
      <c r="LLG2" s="272"/>
      <c r="LLH2" s="272"/>
      <c r="LLI2" s="272"/>
      <c r="LLJ2" s="272"/>
      <c r="LLK2" s="272"/>
      <c r="LLL2" s="272"/>
      <c r="LLM2" s="272"/>
      <c r="LLN2" s="272"/>
      <c r="LLO2" s="272"/>
      <c r="LLP2" s="272"/>
      <c r="LLQ2" s="272"/>
      <c r="LLR2" s="272"/>
      <c r="LLS2" s="272"/>
      <c r="LLT2" s="272"/>
      <c r="LLU2" s="272"/>
      <c r="LLV2" s="272"/>
      <c r="LLW2" s="272"/>
      <c r="LLX2" s="272"/>
      <c r="LLY2" s="272"/>
      <c r="LLZ2" s="272"/>
      <c r="LMA2" s="272"/>
      <c r="LMB2" s="272"/>
      <c r="LMC2" s="272"/>
      <c r="LMD2" s="272"/>
      <c r="LME2" s="272"/>
      <c r="LMF2" s="272"/>
      <c r="LMG2" s="272"/>
      <c r="LMH2" s="272"/>
      <c r="LMI2" s="272"/>
      <c r="LMJ2" s="272"/>
      <c r="LMK2" s="272"/>
      <c r="LML2" s="272"/>
      <c r="LMM2" s="272"/>
      <c r="LMN2" s="272"/>
      <c r="LMO2" s="272"/>
      <c r="LMP2" s="272"/>
      <c r="LMQ2" s="272"/>
      <c r="LMR2" s="272"/>
      <c r="LMS2" s="272"/>
      <c r="LMT2" s="272"/>
      <c r="LMU2" s="272"/>
      <c r="LMV2" s="272"/>
      <c r="LMW2" s="272"/>
      <c r="LMX2" s="272"/>
      <c r="LMY2" s="272"/>
      <c r="LMZ2" s="272"/>
      <c r="LNA2" s="272"/>
      <c r="LNB2" s="272"/>
      <c r="LNC2" s="272"/>
      <c r="LND2" s="272"/>
      <c r="LNE2" s="272"/>
      <c r="LNF2" s="272"/>
      <c r="LNG2" s="272"/>
      <c r="LNH2" s="272"/>
      <c r="LNI2" s="272"/>
      <c r="LNJ2" s="272"/>
      <c r="LNK2" s="272"/>
      <c r="LNL2" s="272"/>
      <c r="LNM2" s="272"/>
      <c r="LNN2" s="272"/>
      <c r="LNO2" s="272"/>
      <c r="LNP2" s="272"/>
      <c r="LNQ2" s="272"/>
      <c r="LNR2" s="272"/>
      <c r="LNS2" s="272"/>
      <c r="LNT2" s="272"/>
      <c r="LNU2" s="272"/>
      <c r="LNV2" s="272"/>
      <c r="LNW2" s="272"/>
      <c r="LNX2" s="272"/>
      <c r="LNY2" s="272"/>
      <c r="LNZ2" s="272"/>
      <c r="LOA2" s="272"/>
      <c r="LOB2" s="272"/>
      <c r="LOC2" s="272"/>
      <c r="LOD2" s="272"/>
      <c r="LOE2" s="272"/>
      <c r="LOF2" s="272"/>
      <c r="LOG2" s="272"/>
      <c r="LOH2" s="272"/>
      <c r="LOI2" s="272"/>
      <c r="LOJ2" s="272"/>
      <c r="LOK2" s="272"/>
      <c r="LOL2" s="272"/>
      <c r="LOM2" s="272"/>
      <c r="LON2" s="272"/>
      <c r="LOO2" s="272"/>
      <c r="LOP2" s="272"/>
      <c r="LOQ2" s="272"/>
      <c r="LOR2" s="272"/>
      <c r="LOS2" s="272"/>
      <c r="LOT2" s="272"/>
      <c r="LOU2" s="272"/>
      <c r="LOV2" s="272"/>
      <c r="LOW2" s="272"/>
      <c r="LOX2" s="272"/>
      <c r="LOY2" s="272"/>
      <c r="LOZ2" s="272"/>
      <c r="LPA2" s="272"/>
      <c r="LPB2" s="272"/>
      <c r="LPC2" s="272"/>
      <c r="LPD2" s="272"/>
      <c r="LPE2" s="272"/>
      <c r="LPF2" s="272"/>
      <c r="LPG2" s="272"/>
      <c r="LPH2" s="272"/>
      <c r="LPI2" s="272"/>
      <c r="LPJ2" s="272"/>
      <c r="LPK2" s="272"/>
      <c r="LPL2" s="272"/>
      <c r="LPM2" s="272"/>
      <c r="LPN2" s="272"/>
      <c r="LPO2" s="272"/>
      <c r="LPP2" s="272"/>
      <c r="LPQ2" s="272"/>
      <c r="LPR2" s="272"/>
      <c r="LPS2" s="272"/>
      <c r="LPT2" s="272"/>
      <c r="LPU2" s="272"/>
      <c r="LPV2" s="272"/>
      <c r="LPW2" s="272"/>
      <c r="LPX2" s="272"/>
      <c r="LPY2" s="272"/>
      <c r="LPZ2" s="272"/>
      <c r="LQA2" s="272"/>
      <c r="LQB2" s="272"/>
      <c r="LQC2" s="272"/>
      <c r="LQD2" s="272"/>
      <c r="LQE2" s="272"/>
      <c r="LQF2" s="272"/>
      <c r="LQG2" s="272"/>
      <c r="LQH2" s="272"/>
      <c r="LQI2" s="272"/>
      <c r="LQJ2" s="272"/>
      <c r="LQK2" s="272"/>
      <c r="LQL2" s="272"/>
      <c r="LQM2" s="272"/>
      <c r="LQN2" s="272"/>
      <c r="LQO2" s="272"/>
      <c r="LQP2" s="272"/>
      <c r="LQQ2" s="272"/>
      <c r="LQR2" s="272"/>
      <c r="LQS2" s="272"/>
      <c r="LQT2" s="272"/>
      <c r="LQU2" s="272"/>
      <c r="LQV2" s="272"/>
      <c r="LQW2" s="272"/>
      <c r="LQX2" s="272"/>
      <c r="LQY2" s="272"/>
      <c r="LQZ2" s="272"/>
      <c r="LRA2" s="272"/>
      <c r="LRB2" s="272"/>
      <c r="LRC2" s="272"/>
      <c r="LRD2" s="272"/>
      <c r="LRE2" s="272"/>
      <c r="LRF2" s="272"/>
      <c r="LRG2" s="272"/>
      <c r="LRH2" s="272"/>
      <c r="LRI2" s="272"/>
      <c r="LRJ2" s="272"/>
      <c r="LRK2" s="272"/>
      <c r="LRL2" s="272"/>
      <c r="LRM2" s="272"/>
      <c r="LRN2" s="272"/>
      <c r="LRO2" s="272"/>
      <c r="LRP2" s="272"/>
      <c r="LRQ2" s="272"/>
      <c r="LRR2" s="272"/>
      <c r="LRS2" s="272"/>
      <c r="LRT2" s="272"/>
      <c r="LRU2" s="272"/>
      <c r="LRV2" s="272"/>
      <c r="LRW2" s="272"/>
      <c r="LRX2" s="272"/>
      <c r="LRY2" s="272"/>
      <c r="LRZ2" s="272"/>
      <c r="LSA2" s="272"/>
      <c r="LSB2" s="272"/>
      <c r="LSC2" s="272"/>
      <c r="LSD2" s="272"/>
      <c r="LSE2" s="272"/>
      <c r="LSF2" s="272"/>
      <c r="LSG2" s="272"/>
      <c r="LSH2" s="272"/>
      <c r="LSI2" s="272"/>
      <c r="LSJ2" s="272"/>
      <c r="LSK2" s="272"/>
      <c r="LSL2" s="272"/>
      <c r="LSM2" s="272"/>
      <c r="LSN2" s="272"/>
      <c r="LSO2" s="272"/>
      <c r="LSP2" s="272"/>
      <c r="LSQ2" s="272"/>
      <c r="LSR2" s="272"/>
      <c r="LSS2" s="272"/>
      <c r="LST2" s="272"/>
      <c r="LSU2" s="272"/>
      <c r="LSV2" s="272"/>
      <c r="LSW2" s="272"/>
      <c r="LSX2" s="272"/>
      <c r="LSY2" s="272"/>
      <c r="LSZ2" s="272"/>
      <c r="LTA2" s="272"/>
      <c r="LTB2" s="272"/>
      <c r="LTC2" s="272"/>
      <c r="LTD2" s="272"/>
      <c r="LTE2" s="272"/>
      <c r="LTF2" s="272"/>
      <c r="LTG2" s="272"/>
      <c r="LTH2" s="272"/>
      <c r="LTI2" s="272"/>
      <c r="LTJ2" s="272"/>
      <c r="LTK2" s="272"/>
      <c r="LTL2" s="272"/>
      <c r="LTM2" s="272"/>
      <c r="LTN2" s="272"/>
      <c r="LTO2" s="272"/>
      <c r="LTP2" s="272"/>
      <c r="LTQ2" s="272"/>
      <c r="LTR2" s="272"/>
      <c r="LTS2" s="272"/>
      <c r="LTT2" s="272"/>
      <c r="LTU2" s="272"/>
      <c r="LTV2" s="272"/>
      <c r="LTW2" s="272"/>
      <c r="LTX2" s="272"/>
      <c r="LTY2" s="272"/>
      <c r="LTZ2" s="272"/>
      <c r="LUA2" s="272"/>
      <c r="LUB2" s="272"/>
      <c r="LUC2" s="272"/>
      <c r="LUD2" s="272"/>
      <c r="LUE2" s="272"/>
      <c r="LUF2" s="272"/>
      <c r="LUG2" s="272"/>
      <c r="LUH2" s="272"/>
      <c r="LUI2" s="272"/>
      <c r="LUJ2" s="272"/>
      <c r="LUK2" s="272"/>
      <c r="LUL2" s="272"/>
      <c r="LUM2" s="272"/>
      <c r="LUN2" s="272"/>
      <c r="LUO2" s="272"/>
      <c r="LUP2" s="272"/>
      <c r="LUQ2" s="272"/>
      <c r="LUR2" s="272"/>
      <c r="LUS2" s="272"/>
      <c r="LUT2" s="272"/>
      <c r="LUU2" s="272"/>
      <c r="LUV2" s="272"/>
      <c r="LUW2" s="272"/>
      <c r="LUX2" s="272"/>
      <c r="LUY2" s="272"/>
      <c r="LUZ2" s="272"/>
      <c r="LVA2" s="272"/>
      <c r="LVB2" s="272"/>
      <c r="LVC2" s="272"/>
      <c r="LVD2" s="272"/>
      <c r="LVE2" s="272"/>
      <c r="LVF2" s="272"/>
      <c r="LVG2" s="272"/>
      <c r="LVH2" s="272"/>
      <c r="LVI2" s="272"/>
      <c r="LVJ2" s="272"/>
      <c r="LVK2" s="272"/>
      <c r="LVL2" s="272"/>
      <c r="LVM2" s="272"/>
      <c r="LVN2" s="272"/>
      <c r="LVO2" s="272"/>
      <c r="LVP2" s="272"/>
      <c r="LVQ2" s="272"/>
      <c r="LVR2" s="272"/>
      <c r="LVS2" s="272"/>
      <c r="LVT2" s="272"/>
      <c r="LVU2" s="272"/>
      <c r="LVV2" s="272"/>
      <c r="LVW2" s="272"/>
      <c r="LVX2" s="272"/>
      <c r="LVY2" s="272"/>
      <c r="LVZ2" s="272"/>
      <c r="LWA2" s="272"/>
      <c r="LWB2" s="272"/>
      <c r="LWC2" s="272"/>
      <c r="LWD2" s="272"/>
      <c r="LWE2" s="272"/>
      <c r="LWF2" s="272"/>
      <c r="LWG2" s="272"/>
      <c r="LWH2" s="272"/>
      <c r="LWI2" s="272"/>
      <c r="LWJ2" s="272"/>
      <c r="LWK2" s="272"/>
      <c r="LWL2" s="272"/>
      <c r="LWM2" s="272"/>
      <c r="LWN2" s="272"/>
      <c r="LWO2" s="272"/>
      <c r="LWP2" s="272"/>
      <c r="LWQ2" s="272"/>
      <c r="LWR2" s="272"/>
      <c r="LWS2" s="272"/>
      <c r="LWT2" s="272"/>
      <c r="LWU2" s="272"/>
      <c r="LWV2" s="272"/>
      <c r="LWW2" s="272"/>
      <c r="LWX2" s="272"/>
      <c r="LWY2" s="272"/>
      <c r="LWZ2" s="272"/>
      <c r="LXA2" s="272"/>
      <c r="LXB2" s="272"/>
      <c r="LXC2" s="272"/>
      <c r="LXD2" s="272"/>
      <c r="LXE2" s="272"/>
      <c r="LXF2" s="272"/>
      <c r="LXG2" s="272"/>
      <c r="LXH2" s="272"/>
      <c r="LXI2" s="272"/>
      <c r="LXJ2" s="272"/>
      <c r="LXK2" s="272"/>
      <c r="LXL2" s="272"/>
      <c r="LXM2" s="272"/>
      <c r="LXN2" s="272"/>
      <c r="LXO2" s="272"/>
      <c r="LXP2" s="272"/>
      <c r="LXQ2" s="272"/>
      <c r="LXR2" s="272"/>
      <c r="LXS2" s="272"/>
      <c r="LXT2" s="272"/>
      <c r="LXU2" s="272"/>
      <c r="LXV2" s="272"/>
      <c r="LXW2" s="272"/>
      <c r="LXX2" s="272"/>
      <c r="LXY2" s="272"/>
      <c r="LXZ2" s="272"/>
      <c r="LYA2" s="272"/>
      <c r="LYB2" s="272"/>
      <c r="LYC2" s="272"/>
      <c r="LYD2" s="272"/>
      <c r="LYE2" s="272"/>
      <c r="LYF2" s="272"/>
      <c r="LYG2" s="272"/>
      <c r="LYH2" s="272"/>
      <c r="LYI2" s="272"/>
      <c r="LYJ2" s="272"/>
      <c r="LYK2" s="272"/>
      <c r="LYL2" s="272"/>
      <c r="LYM2" s="272"/>
      <c r="LYN2" s="272"/>
      <c r="LYO2" s="272"/>
      <c r="LYP2" s="272"/>
      <c r="LYQ2" s="272"/>
      <c r="LYR2" s="272"/>
      <c r="LYS2" s="272"/>
      <c r="LYT2" s="272"/>
      <c r="LYU2" s="272"/>
      <c r="LYV2" s="272"/>
      <c r="LYW2" s="272"/>
      <c r="LYX2" s="272"/>
      <c r="LYY2" s="272"/>
      <c r="LYZ2" s="272"/>
      <c r="LZA2" s="272"/>
      <c r="LZB2" s="272"/>
      <c r="LZC2" s="272"/>
      <c r="LZD2" s="272"/>
      <c r="LZE2" s="272"/>
      <c r="LZF2" s="272"/>
      <c r="LZG2" s="272"/>
      <c r="LZH2" s="272"/>
      <c r="LZI2" s="272"/>
      <c r="LZJ2" s="272"/>
      <c r="LZK2" s="272"/>
      <c r="LZL2" s="272"/>
      <c r="LZM2" s="272"/>
      <c r="LZN2" s="272"/>
      <c r="LZO2" s="272"/>
      <c r="LZP2" s="272"/>
      <c r="LZQ2" s="272"/>
      <c r="LZR2" s="272"/>
      <c r="LZS2" s="272"/>
      <c r="LZT2" s="272"/>
      <c r="LZU2" s="272"/>
      <c r="LZV2" s="272"/>
      <c r="LZW2" s="272"/>
      <c r="LZX2" s="272"/>
      <c r="LZY2" s="272"/>
      <c r="LZZ2" s="272"/>
      <c r="MAA2" s="272"/>
      <c r="MAB2" s="272"/>
      <c r="MAC2" s="272"/>
      <c r="MAD2" s="272"/>
      <c r="MAE2" s="272"/>
      <c r="MAF2" s="272"/>
      <c r="MAG2" s="272"/>
      <c r="MAH2" s="272"/>
      <c r="MAI2" s="272"/>
      <c r="MAJ2" s="272"/>
      <c r="MAK2" s="272"/>
      <c r="MAL2" s="272"/>
      <c r="MAM2" s="272"/>
      <c r="MAN2" s="272"/>
      <c r="MAO2" s="272"/>
      <c r="MAP2" s="272"/>
      <c r="MAQ2" s="272"/>
      <c r="MAR2" s="272"/>
      <c r="MAS2" s="272"/>
      <c r="MAT2" s="272"/>
      <c r="MAU2" s="272"/>
      <c r="MAV2" s="272"/>
      <c r="MAW2" s="272"/>
      <c r="MAX2" s="272"/>
      <c r="MAY2" s="272"/>
      <c r="MAZ2" s="272"/>
      <c r="MBA2" s="272"/>
      <c r="MBB2" s="272"/>
      <c r="MBC2" s="272"/>
      <c r="MBD2" s="272"/>
      <c r="MBE2" s="272"/>
      <c r="MBF2" s="272"/>
      <c r="MBG2" s="272"/>
      <c r="MBH2" s="272"/>
      <c r="MBI2" s="272"/>
      <c r="MBJ2" s="272"/>
      <c r="MBK2" s="272"/>
      <c r="MBL2" s="272"/>
      <c r="MBM2" s="272"/>
      <c r="MBN2" s="272"/>
      <c r="MBO2" s="272"/>
      <c r="MBP2" s="272"/>
      <c r="MBQ2" s="272"/>
      <c r="MBR2" s="272"/>
      <c r="MBS2" s="272"/>
      <c r="MBT2" s="272"/>
      <c r="MBU2" s="272"/>
      <c r="MBV2" s="272"/>
      <c r="MBW2" s="272"/>
      <c r="MBX2" s="272"/>
      <c r="MBY2" s="272"/>
      <c r="MBZ2" s="272"/>
      <c r="MCA2" s="272"/>
      <c r="MCB2" s="272"/>
      <c r="MCC2" s="272"/>
      <c r="MCD2" s="272"/>
      <c r="MCE2" s="272"/>
      <c r="MCF2" s="272"/>
      <c r="MCG2" s="272"/>
      <c r="MCH2" s="272"/>
      <c r="MCI2" s="272"/>
      <c r="MCJ2" s="272"/>
      <c r="MCK2" s="272"/>
      <c r="MCL2" s="272"/>
      <c r="MCM2" s="272"/>
      <c r="MCN2" s="272"/>
      <c r="MCO2" s="272"/>
      <c r="MCP2" s="272"/>
      <c r="MCQ2" s="272"/>
      <c r="MCR2" s="272"/>
      <c r="MCS2" s="272"/>
      <c r="MCT2" s="272"/>
      <c r="MCU2" s="272"/>
      <c r="MCV2" s="272"/>
      <c r="MCW2" s="272"/>
      <c r="MCX2" s="272"/>
      <c r="MCY2" s="272"/>
      <c r="MCZ2" s="272"/>
      <c r="MDA2" s="272"/>
      <c r="MDB2" s="272"/>
      <c r="MDC2" s="272"/>
      <c r="MDD2" s="272"/>
      <c r="MDE2" s="272"/>
      <c r="MDF2" s="272"/>
      <c r="MDG2" s="272"/>
      <c r="MDH2" s="272"/>
      <c r="MDI2" s="272"/>
      <c r="MDJ2" s="272"/>
      <c r="MDK2" s="272"/>
      <c r="MDL2" s="272"/>
      <c r="MDM2" s="272"/>
      <c r="MDN2" s="272"/>
      <c r="MDO2" s="272"/>
      <c r="MDP2" s="272"/>
      <c r="MDQ2" s="272"/>
      <c r="MDR2" s="272"/>
      <c r="MDS2" s="272"/>
      <c r="MDT2" s="272"/>
      <c r="MDU2" s="272"/>
      <c r="MDV2" s="272"/>
      <c r="MDW2" s="272"/>
      <c r="MDX2" s="272"/>
      <c r="MDY2" s="272"/>
      <c r="MDZ2" s="272"/>
      <c r="MEA2" s="272"/>
      <c r="MEB2" s="272"/>
      <c r="MEC2" s="272"/>
      <c r="MED2" s="272"/>
      <c r="MEE2" s="272"/>
      <c r="MEF2" s="272"/>
      <c r="MEG2" s="272"/>
      <c r="MEH2" s="272"/>
      <c r="MEI2" s="272"/>
      <c r="MEJ2" s="272"/>
      <c r="MEK2" s="272"/>
      <c r="MEL2" s="272"/>
      <c r="MEM2" s="272"/>
      <c r="MEN2" s="272"/>
      <c r="MEO2" s="272"/>
      <c r="MEP2" s="272"/>
      <c r="MEQ2" s="272"/>
      <c r="MER2" s="272"/>
      <c r="MES2" s="272"/>
      <c r="MET2" s="272"/>
      <c r="MEU2" s="272"/>
      <c r="MEV2" s="272"/>
      <c r="MEW2" s="272"/>
      <c r="MEX2" s="272"/>
      <c r="MEY2" s="272"/>
      <c r="MEZ2" s="272"/>
      <c r="MFA2" s="272"/>
      <c r="MFB2" s="272"/>
      <c r="MFC2" s="272"/>
      <c r="MFD2" s="272"/>
      <c r="MFE2" s="272"/>
      <c r="MFF2" s="272"/>
      <c r="MFG2" s="272"/>
      <c r="MFH2" s="272"/>
      <c r="MFI2" s="272"/>
      <c r="MFJ2" s="272"/>
      <c r="MFK2" s="272"/>
      <c r="MFL2" s="272"/>
      <c r="MFM2" s="272"/>
      <c r="MFN2" s="272"/>
      <c r="MFO2" s="272"/>
      <c r="MFP2" s="272"/>
      <c r="MFQ2" s="272"/>
      <c r="MFR2" s="272"/>
      <c r="MFS2" s="272"/>
      <c r="MFT2" s="272"/>
      <c r="MFU2" s="272"/>
      <c r="MFV2" s="272"/>
      <c r="MFW2" s="272"/>
      <c r="MFX2" s="272"/>
      <c r="MFY2" s="272"/>
      <c r="MFZ2" s="272"/>
      <c r="MGA2" s="272"/>
      <c r="MGB2" s="272"/>
      <c r="MGC2" s="272"/>
      <c r="MGD2" s="272"/>
      <c r="MGE2" s="272"/>
      <c r="MGF2" s="272"/>
      <c r="MGG2" s="272"/>
      <c r="MGH2" s="272"/>
      <c r="MGI2" s="272"/>
      <c r="MGJ2" s="272"/>
      <c r="MGK2" s="272"/>
      <c r="MGL2" s="272"/>
      <c r="MGM2" s="272"/>
      <c r="MGN2" s="272"/>
      <c r="MGO2" s="272"/>
      <c r="MGP2" s="272"/>
      <c r="MGQ2" s="272"/>
      <c r="MGR2" s="272"/>
      <c r="MGS2" s="272"/>
      <c r="MGT2" s="272"/>
      <c r="MGU2" s="272"/>
      <c r="MGV2" s="272"/>
      <c r="MGW2" s="272"/>
      <c r="MGX2" s="272"/>
      <c r="MGY2" s="272"/>
      <c r="MGZ2" s="272"/>
      <c r="MHA2" s="272"/>
      <c r="MHB2" s="272"/>
      <c r="MHC2" s="272"/>
      <c r="MHD2" s="272"/>
      <c r="MHE2" s="272"/>
      <c r="MHF2" s="272"/>
      <c r="MHG2" s="272"/>
      <c r="MHH2" s="272"/>
      <c r="MHI2" s="272"/>
      <c r="MHJ2" s="272"/>
      <c r="MHK2" s="272"/>
      <c r="MHL2" s="272"/>
      <c r="MHM2" s="272"/>
      <c r="MHN2" s="272"/>
      <c r="MHO2" s="272"/>
      <c r="MHP2" s="272"/>
      <c r="MHQ2" s="272"/>
      <c r="MHR2" s="272"/>
      <c r="MHS2" s="272"/>
      <c r="MHT2" s="272"/>
      <c r="MHU2" s="272"/>
      <c r="MHV2" s="272"/>
      <c r="MHW2" s="272"/>
      <c r="MHX2" s="272"/>
      <c r="MHY2" s="272"/>
      <c r="MHZ2" s="272"/>
      <c r="MIA2" s="272"/>
      <c r="MIB2" s="272"/>
      <c r="MIC2" s="272"/>
      <c r="MID2" s="272"/>
      <c r="MIE2" s="272"/>
      <c r="MIF2" s="272"/>
      <c r="MIG2" s="272"/>
      <c r="MIH2" s="272"/>
      <c r="MII2" s="272"/>
      <c r="MIJ2" s="272"/>
      <c r="MIK2" s="272"/>
      <c r="MIL2" s="272"/>
      <c r="MIM2" s="272"/>
      <c r="MIN2" s="272"/>
      <c r="MIO2" s="272"/>
      <c r="MIP2" s="272"/>
      <c r="MIQ2" s="272"/>
      <c r="MIR2" s="272"/>
      <c r="MIS2" s="272"/>
      <c r="MIT2" s="272"/>
      <c r="MIU2" s="272"/>
      <c r="MIV2" s="272"/>
      <c r="MIW2" s="272"/>
      <c r="MIX2" s="272"/>
      <c r="MIY2" s="272"/>
      <c r="MIZ2" s="272"/>
      <c r="MJA2" s="272"/>
      <c r="MJB2" s="272"/>
      <c r="MJC2" s="272"/>
      <c r="MJD2" s="272"/>
      <c r="MJE2" s="272"/>
      <c r="MJF2" s="272"/>
      <c r="MJG2" s="272"/>
      <c r="MJH2" s="272"/>
      <c r="MJI2" s="272"/>
      <c r="MJJ2" s="272"/>
      <c r="MJK2" s="272"/>
      <c r="MJL2" s="272"/>
      <c r="MJM2" s="272"/>
      <c r="MJN2" s="272"/>
      <c r="MJO2" s="272"/>
      <c r="MJP2" s="272"/>
      <c r="MJQ2" s="272"/>
      <c r="MJR2" s="272"/>
      <c r="MJS2" s="272"/>
      <c r="MJT2" s="272"/>
      <c r="MJU2" s="272"/>
      <c r="MJV2" s="272"/>
      <c r="MJW2" s="272"/>
      <c r="MJX2" s="272"/>
      <c r="MJY2" s="272"/>
      <c r="MJZ2" s="272"/>
      <c r="MKA2" s="272"/>
      <c r="MKB2" s="272"/>
      <c r="MKC2" s="272"/>
      <c r="MKD2" s="272"/>
      <c r="MKE2" s="272"/>
      <c r="MKF2" s="272"/>
      <c r="MKG2" s="272"/>
      <c r="MKH2" s="272"/>
      <c r="MKI2" s="272"/>
      <c r="MKJ2" s="272"/>
      <c r="MKK2" s="272"/>
      <c r="MKL2" s="272"/>
      <c r="MKM2" s="272"/>
      <c r="MKN2" s="272"/>
      <c r="MKO2" s="272"/>
      <c r="MKP2" s="272"/>
      <c r="MKQ2" s="272"/>
      <c r="MKR2" s="272"/>
      <c r="MKS2" s="272"/>
      <c r="MKT2" s="272"/>
      <c r="MKU2" s="272"/>
      <c r="MKV2" s="272"/>
      <c r="MKW2" s="272"/>
      <c r="MKX2" s="272"/>
      <c r="MKY2" s="272"/>
      <c r="MKZ2" s="272"/>
      <c r="MLA2" s="272"/>
      <c r="MLB2" s="272"/>
      <c r="MLC2" s="272"/>
      <c r="MLD2" s="272"/>
      <c r="MLE2" s="272"/>
      <c r="MLF2" s="272"/>
      <c r="MLG2" s="272"/>
      <c r="MLH2" s="272"/>
      <c r="MLI2" s="272"/>
      <c r="MLJ2" s="272"/>
      <c r="MLK2" s="272"/>
      <c r="MLL2" s="272"/>
      <c r="MLM2" s="272"/>
      <c r="MLN2" s="272"/>
      <c r="MLO2" s="272"/>
      <c r="MLP2" s="272"/>
      <c r="MLQ2" s="272"/>
      <c r="MLR2" s="272"/>
      <c r="MLS2" s="272"/>
      <c r="MLT2" s="272"/>
      <c r="MLU2" s="272"/>
      <c r="MLV2" s="272"/>
      <c r="MLW2" s="272"/>
      <c r="MLX2" s="272"/>
      <c r="MLY2" s="272"/>
      <c r="MLZ2" s="272"/>
      <c r="MMA2" s="272"/>
      <c r="MMB2" s="272"/>
      <c r="MMC2" s="272"/>
      <c r="MMD2" s="272"/>
      <c r="MME2" s="272"/>
      <c r="MMF2" s="272"/>
      <c r="MMG2" s="272"/>
      <c r="MMH2" s="272"/>
      <c r="MMI2" s="272"/>
      <c r="MMJ2" s="272"/>
      <c r="MMK2" s="272"/>
      <c r="MML2" s="272"/>
      <c r="MMM2" s="272"/>
      <c r="MMN2" s="272"/>
      <c r="MMO2" s="272"/>
      <c r="MMP2" s="272"/>
      <c r="MMQ2" s="272"/>
      <c r="MMR2" s="272"/>
      <c r="MMS2" s="272"/>
      <c r="MMT2" s="272"/>
      <c r="MMU2" s="272"/>
      <c r="MMV2" s="272"/>
      <c r="MMW2" s="272"/>
      <c r="MMX2" s="272"/>
      <c r="MMY2" s="272"/>
      <c r="MMZ2" s="272"/>
      <c r="MNA2" s="272"/>
      <c r="MNB2" s="272"/>
      <c r="MNC2" s="272"/>
      <c r="MND2" s="272"/>
      <c r="MNE2" s="272"/>
      <c r="MNF2" s="272"/>
      <c r="MNG2" s="272"/>
      <c r="MNH2" s="272"/>
      <c r="MNI2" s="272"/>
      <c r="MNJ2" s="272"/>
      <c r="MNK2" s="272"/>
      <c r="MNL2" s="272"/>
      <c r="MNM2" s="272"/>
      <c r="MNN2" s="272"/>
      <c r="MNO2" s="272"/>
      <c r="MNP2" s="272"/>
      <c r="MNQ2" s="272"/>
      <c r="MNR2" s="272"/>
      <c r="MNS2" s="272"/>
      <c r="MNT2" s="272"/>
      <c r="MNU2" s="272"/>
      <c r="MNV2" s="272"/>
      <c r="MNW2" s="272"/>
      <c r="MNX2" s="272"/>
      <c r="MNY2" s="272"/>
      <c r="MNZ2" s="272"/>
      <c r="MOA2" s="272"/>
      <c r="MOB2" s="272"/>
      <c r="MOC2" s="272"/>
      <c r="MOD2" s="272"/>
      <c r="MOE2" s="272"/>
      <c r="MOF2" s="272"/>
      <c r="MOG2" s="272"/>
      <c r="MOH2" s="272"/>
      <c r="MOI2" s="272"/>
      <c r="MOJ2" s="272"/>
      <c r="MOK2" s="272"/>
      <c r="MOL2" s="272"/>
      <c r="MOM2" s="272"/>
      <c r="MON2" s="272"/>
      <c r="MOO2" s="272"/>
      <c r="MOP2" s="272"/>
      <c r="MOQ2" s="272"/>
      <c r="MOR2" s="272"/>
      <c r="MOS2" s="272"/>
      <c r="MOT2" s="272"/>
      <c r="MOU2" s="272"/>
      <c r="MOV2" s="272"/>
      <c r="MOW2" s="272"/>
      <c r="MOX2" s="272"/>
      <c r="MOY2" s="272"/>
      <c r="MOZ2" s="272"/>
      <c r="MPA2" s="272"/>
      <c r="MPB2" s="272"/>
      <c r="MPC2" s="272"/>
      <c r="MPD2" s="272"/>
      <c r="MPE2" s="272"/>
      <c r="MPF2" s="272"/>
      <c r="MPG2" s="272"/>
      <c r="MPH2" s="272"/>
      <c r="MPI2" s="272"/>
      <c r="MPJ2" s="272"/>
      <c r="MPK2" s="272"/>
      <c r="MPL2" s="272"/>
      <c r="MPM2" s="272"/>
      <c r="MPN2" s="272"/>
      <c r="MPO2" s="272"/>
      <c r="MPP2" s="272"/>
      <c r="MPQ2" s="272"/>
      <c r="MPR2" s="272"/>
      <c r="MPS2" s="272"/>
      <c r="MPT2" s="272"/>
      <c r="MPU2" s="272"/>
      <c r="MPV2" s="272"/>
      <c r="MPW2" s="272"/>
      <c r="MPX2" s="272"/>
      <c r="MPY2" s="272"/>
      <c r="MPZ2" s="272"/>
      <c r="MQA2" s="272"/>
      <c r="MQB2" s="272"/>
      <c r="MQC2" s="272"/>
      <c r="MQD2" s="272"/>
      <c r="MQE2" s="272"/>
      <c r="MQF2" s="272"/>
      <c r="MQG2" s="272"/>
      <c r="MQH2" s="272"/>
      <c r="MQI2" s="272"/>
      <c r="MQJ2" s="272"/>
      <c r="MQK2" s="272"/>
      <c r="MQL2" s="272"/>
      <c r="MQM2" s="272"/>
      <c r="MQN2" s="272"/>
      <c r="MQO2" s="272"/>
      <c r="MQP2" s="272"/>
      <c r="MQQ2" s="272"/>
      <c r="MQR2" s="272"/>
      <c r="MQS2" s="272"/>
      <c r="MQT2" s="272"/>
      <c r="MQU2" s="272"/>
      <c r="MQV2" s="272"/>
      <c r="MQW2" s="272"/>
      <c r="MQX2" s="272"/>
      <c r="MQY2" s="272"/>
      <c r="MQZ2" s="272"/>
      <c r="MRA2" s="272"/>
      <c r="MRB2" s="272"/>
      <c r="MRC2" s="272"/>
      <c r="MRD2" s="272"/>
      <c r="MRE2" s="272"/>
      <c r="MRF2" s="272"/>
      <c r="MRG2" s="272"/>
      <c r="MRH2" s="272"/>
      <c r="MRI2" s="272"/>
      <c r="MRJ2" s="272"/>
      <c r="MRK2" s="272"/>
      <c r="MRL2" s="272"/>
      <c r="MRM2" s="272"/>
      <c r="MRN2" s="272"/>
      <c r="MRO2" s="272"/>
      <c r="MRP2" s="272"/>
      <c r="MRQ2" s="272"/>
      <c r="MRR2" s="272"/>
      <c r="MRS2" s="272"/>
      <c r="MRT2" s="272"/>
      <c r="MRU2" s="272"/>
      <c r="MRV2" s="272"/>
      <c r="MRW2" s="272"/>
      <c r="MRX2" s="272"/>
      <c r="MRY2" s="272"/>
      <c r="MRZ2" s="272"/>
      <c r="MSA2" s="272"/>
      <c r="MSB2" s="272"/>
      <c r="MSC2" s="272"/>
      <c r="MSD2" s="272"/>
      <c r="MSE2" s="272"/>
      <c r="MSF2" s="272"/>
      <c r="MSG2" s="272"/>
      <c r="MSH2" s="272"/>
      <c r="MSI2" s="272"/>
      <c r="MSJ2" s="272"/>
      <c r="MSK2" s="272"/>
      <c r="MSL2" s="272"/>
      <c r="MSM2" s="272"/>
      <c r="MSN2" s="272"/>
      <c r="MSO2" s="272"/>
      <c r="MSP2" s="272"/>
      <c r="MSQ2" s="272"/>
      <c r="MSR2" s="272"/>
      <c r="MSS2" s="272"/>
      <c r="MST2" s="272"/>
      <c r="MSU2" s="272"/>
      <c r="MSV2" s="272"/>
      <c r="MSW2" s="272"/>
      <c r="MSX2" s="272"/>
      <c r="MSY2" s="272"/>
      <c r="MSZ2" s="272"/>
      <c r="MTA2" s="272"/>
      <c r="MTB2" s="272"/>
      <c r="MTC2" s="272"/>
      <c r="MTD2" s="272"/>
      <c r="MTE2" s="272"/>
      <c r="MTF2" s="272"/>
      <c r="MTG2" s="272"/>
      <c r="MTH2" s="272"/>
      <c r="MTI2" s="272"/>
      <c r="MTJ2" s="272"/>
      <c r="MTK2" s="272"/>
      <c r="MTL2" s="272"/>
      <c r="MTM2" s="272"/>
      <c r="MTN2" s="272"/>
      <c r="MTO2" s="272"/>
      <c r="MTP2" s="272"/>
      <c r="MTQ2" s="272"/>
      <c r="MTR2" s="272"/>
      <c r="MTS2" s="272"/>
      <c r="MTT2" s="272"/>
      <c r="MTU2" s="272"/>
      <c r="MTV2" s="272"/>
      <c r="MTW2" s="272"/>
      <c r="MTX2" s="272"/>
      <c r="MTY2" s="272"/>
      <c r="MTZ2" s="272"/>
      <c r="MUA2" s="272"/>
      <c r="MUB2" s="272"/>
      <c r="MUC2" s="272"/>
      <c r="MUD2" s="272"/>
      <c r="MUE2" s="272"/>
      <c r="MUF2" s="272"/>
      <c r="MUG2" s="272"/>
      <c r="MUH2" s="272"/>
      <c r="MUI2" s="272"/>
      <c r="MUJ2" s="272"/>
      <c r="MUK2" s="272"/>
      <c r="MUL2" s="272"/>
      <c r="MUM2" s="272"/>
      <c r="MUN2" s="272"/>
      <c r="MUO2" s="272"/>
      <c r="MUP2" s="272"/>
      <c r="MUQ2" s="272"/>
      <c r="MUR2" s="272"/>
      <c r="MUS2" s="272"/>
      <c r="MUT2" s="272"/>
      <c r="MUU2" s="272"/>
      <c r="MUV2" s="272"/>
      <c r="MUW2" s="272"/>
      <c r="MUX2" s="272"/>
      <c r="MUY2" s="272"/>
      <c r="MUZ2" s="272"/>
      <c r="MVA2" s="272"/>
      <c r="MVB2" s="272"/>
      <c r="MVC2" s="272"/>
      <c r="MVD2" s="272"/>
      <c r="MVE2" s="272"/>
      <c r="MVF2" s="272"/>
      <c r="MVG2" s="272"/>
      <c r="MVH2" s="272"/>
      <c r="MVI2" s="272"/>
      <c r="MVJ2" s="272"/>
      <c r="MVK2" s="272"/>
      <c r="MVL2" s="272"/>
      <c r="MVM2" s="272"/>
      <c r="MVN2" s="272"/>
      <c r="MVO2" s="272"/>
      <c r="MVP2" s="272"/>
      <c r="MVQ2" s="272"/>
      <c r="MVR2" s="272"/>
      <c r="MVS2" s="272"/>
      <c r="MVT2" s="272"/>
      <c r="MVU2" s="272"/>
      <c r="MVV2" s="272"/>
      <c r="MVW2" s="272"/>
      <c r="MVX2" s="272"/>
      <c r="MVY2" s="272"/>
      <c r="MVZ2" s="272"/>
      <c r="MWA2" s="272"/>
      <c r="MWB2" s="272"/>
      <c r="MWC2" s="272"/>
      <c r="MWD2" s="272"/>
      <c r="MWE2" s="272"/>
      <c r="MWF2" s="272"/>
      <c r="MWG2" s="272"/>
      <c r="MWH2" s="272"/>
      <c r="MWI2" s="272"/>
      <c r="MWJ2" s="272"/>
      <c r="MWK2" s="272"/>
      <c r="MWL2" s="272"/>
      <c r="MWM2" s="272"/>
      <c r="MWN2" s="272"/>
      <c r="MWO2" s="272"/>
      <c r="MWP2" s="272"/>
      <c r="MWQ2" s="272"/>
      <c r="MWR2" s="272"/>
      <c r="MWS2" s="272"/>
      <c r="MWT2" s="272"/>
      <c r="MWU2" s="272"/>
      <c r="MWV2" s="272"/>
      <c r="MWW2" s="272"/>
      <c r="MWX2" s="272"/>
      <c r="MWY2" s="272"/>
      <c r="MWZ2" s="272"/>
      <c r="MXA2" s="272"/>
      <c r="MXB2" s="272"/>
      <c r="MXC2" s="272"/>
      <c r="MXD2" s="272"/>
      <c r="MXE2" s="272"/>
      <c r="MXF2" s="272"/>
      <c r="MXG2" s="272"/>
      <c r="MXH2" s="272"/>
      <c r="MXI2" s="272"/>
      <c r="MXJ2" s="272"/>
      <c r="MXK2" s="272"/>
      <c r="MXL2" s="272"/>
      <c r="MXM2" s="272"/>
      <c r="MXN2" s="272"/>
      <c r="MXO2" s="272"/>
      <c r="MXP2" s="272"/>
      <c r="MXQ2" s="272"/>
      <c r="MXR2" s="272"/>
      <c r="MXS2" s="272"/>
      <c r="MXT2" s="272"/>
      <c r="MXU2" s="272"/>
      <c r="MXV2" s="272"/>
      <c r="MXW2" s="272"/>
      <c r="MXX2" s="272"/>
      <c r="MXY2" s="272"/>
      <c r="MXZ2" s="272"/>
      <c r="MYA2" s="272"/>
      <c r="MYB2" s="272"/>
      <c r="MYC2" s="272"/>
      <c r="MYD2" s="272"/>
      <c r="MYE2" s="272"/>
      <c r="MYF2" s="272"/>
      <c r="MYG2" s="272"/>
      <c r="MYH2" s="272"/>
      <c r="MYI2" s="272"/>
      <c r="MYJ2" s="272"/>
      <c r="MYK2" s="272"/>
      <c r="MYL2" s="272"/>
      <c r="MYM2" s="272"/>
      <c r="MYN2" s="272"/>
      <c r="MYO2" s="272"/>
      <c r="MYP2" s="272"/>
      <c r="MYQ2" s="272"/>
      <c r="MYR2" s="272"/>
      <c r="MYS2" s="272"/>
      <c r="MYT2" s="272"/>
      <c r="MYU2" s="272"/>
      <c r="MYV2" s="272"/>
      <c r="MYW2" s="272"/>
      <c r="MYX2" s="272"/>
      <c r="MYY2" s="272"/>
      <c r="MYZ2" s="272"/>
      <c r="MZA2" s="272"/>
      <c r="MZB2" s="272"/>
      <c r="MZC2" s="272"/>
      <c r="MZD2" s="272"/>
      <c r="MZE2" s="272"/>
      <c r="MZF2" s="272"/>
      <c r="MZG2" s="272"/>
      <c r="MZH2" s="272"/>
      <c r="MZI2" s="272"/>
      <c r="MZJ2" s="272"/>
      <c r="MZK2" s="272"/>
      <c r="MZL2" s="272"/>
      <c r="MZM2" s="272"/>
      <c r="MZN2" s="272"/>
      <c r="MZO2" s="272"/>
      <c r="MZP2" s="272"/>
      <c r="MZQ2" s="272"/>
      <c r="MZR2" s="272"/>
      <c r="MZS2" s="272"/>
      <c r="MZT2" s="272"/>
      <c r="MZU2" s="272"/>
      <c r="MZV2" s="272"/>
      <c r="MZW2" s="272"/>
      <c r="MZX2" s="272"/>
      <c r="MZY2" s="272"/>
      <c r="MZZ2" s="272"/>
      <c r="NAA2" s="272"/>
      <c r="NAB2" s="272"/>
      <c r="NAC2" s="272"/>
      <c r="NAD2" s="272"/>
      <c r="NAE2" s="272"/>
      <c r="NAF2" s="272"/>
      <c r="NAG2" s="272"/>
      <c r="NAH2" s="272"/>
      <c r="NAI2" s="272"/>
      <c r="NAJ2" s="272"/>
      <c r="NAK2" s="272"/>
      <c r="NAL2" s="272"/>
      <c r="NAM2" s="272"/>
      <c r="NAN2" s="272"/>
      <c r="NAO2" s="272"/>
      <c r="NAP2" s="272"/>
      <c r="NAQ2" s="272"/>
      <c r="NAR2" s="272"/>
      <c r="NAS2" s="272"/>
      <c r="NAT2" s="272"/>
      <c r="NAU2" s="272"/>
      <c r="NAV2" s="272"/>
      <c r="NAW2" s="272"/>
      <c r="NAX2" s="272"/>
      <c r="NAY2" s="272"/>
      <c r="NAZ2" s="272"/>
      <c r="NBA2" s="272"/>
      <c r="NBB2" s="272"/>
      <c r="NBC2" s="272"/>
      <c r="NBD2" s="272"/>
      <c r="NBE2" s="272"/>
      <c r="NBF2" s="272"/>
      <c r="NBG2" s="272"/>
      <c r="NBH2" s="272"/>
      <c r="NBI2" s="272"/>
      <c r="NBJ2" s="272"/>
      <c r="NBK2" s="272"/>
      <c r="NBL2" s="272"/>
      <c r="NBM2" s="272"/>
      <c r="NBN2" s="272"/>
      <c r="NBO2" s="272"/>
      <c r="NBP2" s="272"/>
      <c r="NBQ2" s="272"/>
      <c r="NBR2" s="272"/>
      <c r="NBS2" s="272"/>
      <c r="NBT2" s="272"/>
      <c r="NBU2" s="272"/>
      <c r="NBV2" s="272"/>
      <c r="NBW2" s="272"/>
      <c r="NBX2" s="272"/>
      <c r="NBY2" s="272"/>
      <c r="NBZ2" s="272"/>
      <c r="NCA2" s="272"/>
      <c r="NCB2" s="272"/>
      <c r="NCC2" s="272"/>
      <c r="NCD2" s="272"/>
      <c r="NCE2" s="272"/>
      <c r="NCF2" s="272"/>
      <c r="NCG2" s="272"/>
      <c r="NCH2" s="272"/>
      <c r="NCI2" s="272"/>
      <c r="NCJ2" s="272"/>
      <c r="NCK2" s="272"/>
      <c r="NCL2" s="272"/>
      <c r="NCM2" s="272"/>
      <c r="NCN2" s="272"/>
      <c r="NCO2" s="272"/>
      <c r="NCP2" s="272"/>
      <c r="NCQ2" s="272"/>
      <c r="NCR2" s="272"/>
      <c r="NCS2" s="272"/>
      <c r="NCT2" s="272"/>
      <c r="NCU2" s="272"/>
      <c r="NCV2" s="272"/>
      <c r="NCW2" s="272"/>
      <c r="NCX2" s="272"/>
      <c r="NCY2" s="272"/>
      <c r="NCZ2" s="272"/>
      <c r="NDA2" s="272"/>
      <c r="NDB2" s="272"/>
      <c r="NDC2" s="272"/>
      <c r="NDD2" s="272"/>
      <c r="NDE2" s="272"/>
      <c r="NDF2" s="272"/>
      <c r="NDG2" s="272"/>
      <c r="NDH2" s="272"/>
      <c r="NDI2" s="272"/>
      <c r="NDJ2" s="272"/>
      <c r="NDK2" s="272"/>
      <c r="NDL2" s="272"/>
      <c r="NDM2" s="272"/>
      <c r="NDN2" s="272"/>
      <c r="NDO2" s="272"/>
      <c r="NDP2" s="272"/>
      <c r="NDQ2" s="272"/>
      <c r="NDR2" s="272"/>
      <c r="NDS2" s="272"/>
      <c r="NDT2" s="272"/>
      <c r="NDU2" s="272"/>
      <c r="NDV2" s="272"/>
      <c r="NDW2" s="272"/>
      <c r="NDX2" s="272"/>
      <c r="NDY2" s="272"/>
      <c r="NDZ2" s="272"/>
      <c r="NEA2" s="272"/>
      <c r="NEB2" s="272"/>
      <c r="NEC2" s="272"/>
      <c r="NED2" s="272"/>
      <c r="NEE2" s="272"/>
      <c r="NEF2" s="272"/>
      <c r="NEG2" s="272"/>
      <c r="NEH2" s="272"/>
      <c r="NEI2" s="272"/>
      <c r="NEJ2" s="272"/>
      <c r="NEK2" s="272"/>
      <c r="NEL2" s="272"/>
      <c r="NEM2" s="272"/>
      <c r="NEN2" s="272"/>
      <c r="NEO2" s="272"/>
      <c r="NEP2" s="272"/>
      <c r="NEQ2" s="272"/>
      <c r="NER2" s="272"/>
      <c r="NES2" s="272"/>
      <c r="NET2" s="272"/>
      <c r="NEU2" s="272"/>
      <c r="NEV2" s="272"/>
      <c r="NEW2" s="272"/>
      <c r="NEX2" s="272"/>
      <c r="NEY2" s="272"/>
      <c r="NEZ2" s="272"/>
      <c r="NFA2" s="272"/>
      <c r="NFB2" s="272"/>
      <c r="NFC2" s="272"/>
      <c r="NFD2" s="272"/>
      <c r="NFE2" s="272"/>
      <c r="NFF2" s="272"/>
      <c r="NFG2" s="272"/>
      <c r="NFH2" s="272"/>
      <c r="NFI2" s="272"/>
      <c r="NFJ2" s="272"/>
      <c r="NFK2" s="272"/>
      <c r="NFL2" s="272"/>
      <c r="NFM2" s="272"/>
      <c r="NFN2" s="272"/>
      <c r="NFO2" s="272"/>
      <c r="NFP2" s="272"/>
      <c r="NFQ2" s="272"/>
      <c r="NFR2" s="272"/>
      <c r="NFS2" s="272"/>
      <c r="NFT2" s="272"/>
      <c r="NFU2" s="272"/>
      <c r="NFV2" s="272"/>
      <c r="NFW2" s="272"/>
      <c r="NFX2" s="272"/>
      <c r="NFY2" s="272"/>
      <c r="NFZ2" s="272"/>
      <c r="NGA2" s="272"/>
      <c r="NGB2" s="272"/>
      <c r="NGC2" s="272"/>
      <c r="NGD2" s="272"/>
      <c r="NGE2" s="272"/>
      <c r="NGF2" s="272"/>
      <c r="NGG2" s="272"/>
      <c r="NGH2" s="272"/>
      <c r="NGI2" s="272"/>
      <c r="NGJ2" s="272"/>
      <c r="NGK2" s="272"/>
      <c r="NGL2" s="272"/>
      <c r="NGM2" s="272"/>
      <c r="NGN2" s="272"/>
      <c r="NGO2" s="272"/>
      <c r="NGP2" s="272"/>
      <c r="NGQ2" s="272"/>
      <c r="NGR2" s="272"/>
      <c r="NGS2" s="272"/>
      <c r="NGT2" s="272"/>
      <c r="NGU2" s="272"/>
      <c r="NGV2" s="272"/>
      <c r="NGW2" s="272"/>
      <c r="NGX2" s="272"/>
      <c r="NGY2" s="272"/>
      <c r="NGZ2" s="272"/>
      <c r="NHA2" s="272"/>
      <c r="NHB2" s="272"/>
      <c r="NHC2" s="272"/>
      <c r="NHD2" s="272"/>
      <c r="NHE2" s="272"/>
      <c r="NHF2" s="272"/>
      <c r="NHG2" s="272"/>
      <c r="NHH2" s="272"/>
      <c r="NHI2" s="272"/>
      <c r="NHJ2" s="272"/>
      <c r="NHK2" s="272"/>
      <c r="NHL2" s="272"/>
      <c r="NHM2" s="272"/>
      <c r="NHN2" s="272"/>
      <c r="NHO2" s="272"/>
      <c r="NHP2" s="272"/>
      <c r="NHQ2" s="272"/>
      <c r="NHR2" s="272"/>
      <c r="NHS2" s="272"/>
      <c r="NHT2" s="272"/>
      <c r="NHU2" s="272"/>
      <c r="NHV2" s="272"/>
      <c r="NHW2" s="272"/>
      <c r="NHX2" s="272"/>
      <c r="NHY2" s="272"/>
      <c r="NHZ2" s="272"/>
      <c r="NIA2" s="272"/>
      <c r="NIB2" s="272"/>
      <c r="NIC2" s="272"/>
      <c r="NID2" s="272"/>
      <c r="NIE2" s="272"/>
      <c r="NIF2" s="272"/>
      <c r="NIG2" s="272"/>
      <c r="NIH2" s="272"/>
      <c r="NII2" s="272"/>
      <c r="NIJ2" s="272"/>
      <c r="NIK2" s="272"/>
      <c r="NIL2" s="272"/>
      <c r="NIM2" s="272"/>
      <c r="NIN2" s="272"/>
      <c r="NIO2" s="272"/>
      <c r="NIP2" s="272"/>
      <c r="NIQ2" s="272"/>
      <c r="NIR2" s="272"/>
      <c r="NIS2" s="272"/>
      <c r="NIT2" s="272"/>
      <c r="NIU2" s="272"/>
      <c r="NIV2" s="272"/>
      <c r="NIW2" s="272"/>
      <c r="NIX2" s="272"/>
      <c r="NIY2" s="272"/>
      <c r="NIZ2" s="272"/>
      <c r="NJA2" s="272"/>
      <c r="NJB2" s="272"/>
      <c r="NJC2" s="272"/>
      <c r="NJD2" s="272"/>
      <c r="NJE2" s="272"/>
      <c r="NJF2" s="272"/>
      <c r="NJG2" s="272"/>
      <c r="NJH2" s="272"/>
      <c r="NJI2" s="272"/>
      <c r="NJJ2" s="272"/>
      <c r="NJK2" s="272"/>
      <c r="NJL2" s="272"/>
      <c r="NJM2" s="272"/>
      <c r="NJN2" s="272"/>
      <c r="NJO2" s="272"/>
      <c r="NJP2" s="272"/>
      <c r="NJQ2" s="272"/>
      <c r="NJR2" s="272"/>
      <c r="NJS2" s="272"/>
      <c r="NJT2" s="272"/>
      <c r="NJU2" s="272"/>
      <c r="NJV2" s="272"/>
      <c r="NJW2" s="272"/>
      <c r="NJX2" s="272"/>
      <c r="NJY2" s="272"/>
      <c r="NJZ2" s="272"/>
      <c r="NKA2" s="272"/>
      <c r="NKB2" s="272"/>
      <c r="NKC2" s="272"/>
      <c r="NKD2" s="272"/>
      <c r="NKE2" s="272"/>
      <c r="NKF2" s="272"/>
      <c r="NKG2" s="272"/>
      <c r="NKH2" s="272"/>
      <c r="NKI2" s="272"/>
      <c r="NKJ2" s="272"/>
      <c r="NKK2" s="272"/>
      <c r="NKL2" s="272"/>
      <c r="NKM2" s="272"/>
      <c r="NKN2" s="272"/>
      <c r="NKO2" s="272"/>
      <c r="NKP2" s="272"/>
      <c r="NKQ2" s="272"/>
      <c r="NKR2" s="272"/>
      <c r="NKS2" s="272"/>
      <c r="NKT2" s="272"/>
      <c r="NKU2" s="272"/>
      <c r="NKV2" s="272"/>
      <c r="NKW2" s="272"/>
      <c r="NKX2" s="272"/>
      <c r="NKY2" s="272"/>
      <c r="NKZ2" s="272"/>
      <c r="NLA2" s="272"/>
      <c r="NLB2" s="272"/>
      <c r="NLC2" s="272"/>
      <c r="NLD2" s="272"/>
      <c r="NLE2" s="272"/>
      <c r="NLF2" s="272"/>
      <c r="NLG2" s="272"/>
      <c r="NLH2" s="272"/>
      <c r="NLI2" s="272"/>
      <c r="NLJ2" s="272"/>
      <c r="NLK2" s="272"/>
      <c r="NLL2" s="272"/>
      <c r="NLM2" s="272"/>
      <c r="NLN2" s="272"/>
      <c r="NLO2" s="272"/>
      <c r="NLP2" s="272"/>
      <c r="NLQ2" s="272"/>
      <c r="NLR2" s="272"/>
      <c r="NLS2" s="272"/>
      <c r="NLT2" s="272"/>
      <c r="NLU2" s="272"/>
      <c r="NLV2" s="272"/>
      <c r="NLW2" s="272"/>
      <c r="NLX2" s="272"/>
      <c r="NLY2" s="272"/>
      <c r="NLZ2" s="272"/>
      <c r="NMA2" s="272"/>
      <c r="NMB2" s="272"/>
      <c r="NMC2" s="272"/>
      <c r="NMD2" s="272"/>
      <c r="NME2" s="272"/>
      <c r="NMF2" s="272"/>
      <c r="NMG2" s="272"/>
      <c r="NMH2" s="272"/>
      <c r="NMI2" s="272"/>
      <c r="NMJ2" s="272"/>
      <c r="NMK2" s="272"/>
      <c r="NML2" s="272"/>
      <c r="NMM2" s="272"/>
      <c r="NMN2" s="272"/>
      <c r="NMO2" s="272"/>
      <c r="NMP2" s="272"/>
      <c r="NMQ2" s="272"/>
      <c r="NMR2" s="272"/>
      <c r="NMS2" s="272"/>
      <c r="NMT2" s="272"/>
      <c r="NMU2" s="272"/>
      <c r="NMV2" s="272"/>
      <c r="NMW2" s="272"/>
      <c r="NMX2" s="272"/>
      <c r="NMY2" s="272"/>
      <c r="NMZ2" s="272"/>
      <c r="NNA2" s="272"/>
      <c r="NNB2" s="272"/>
      <c r="NNC2" s="272"/>
      <c r="NND2" s="272"/>
      <c r="NNE2" s="272"/>
      <c r="NNF2" s="272"/>
      <c r="NNG2" s="272"/>
      <c r="NNH2" s="272"/>
      <c r="NNI2" s="272"/>
      <c r="NNJ2" s="272"/>
      <c r="NNK2" s="272"/>
      <c r="NNL2" s="272"/>
      <c r="NNM2" s="272"/>
      <c r="NNN2" s="272"/>
      <c r="NNO2" s="272"/>
      <c r="NNP2" s="272"/>
      <c r="NNQ2" s="272"/>
      <c r="NNR2" s="272"/>
      <c r="NNS2" s="272"/>
      <c r="NNT2" s="272"/>
      <c r="NNU2" s="272"/>
      <c r="NNV2" s="272"/>
      <c r="NNW2" s="272"/>
      <c r="NNX2" s="272"/>
      <c r="NNY2" s="272"/>
      <c r="NNZ2" s="272"/>
      <c r="NOA2" s="272"/>
      <c r="NOB2" s="272"/>
      <c r="NOC2" s="272"/>
      <c r="NOD2" s="272"/>
      <c r="NOE2" s="272"/>
      <c r="NOF2" s="272"/>
      <c r="NOG2" s="272"/>
      <c r="NOH2" s="272"/>
      <c r="NOI2" s="272"/>
      <c r="NOJ2" s="272"/>
      <c r="NOK2" s="272"/>
      <c r="NOL2" s="272"/>
      <c r="NOM2" s="272"/>
      <c r="NON2" s="272"/>
      <c r="NOO2" s="272"/>
      <c r="NOP2" s="272"/>
      <c r="NOQ2" s="272"/>
      <c r="NOR2" s="272"/>
      <c r="NOS2" s="272"/>
      <c r="NOT2" s="272"/>
      <c r="NOU2" s="272"/>
      <c r="NOV2" s="272"/>
      <c r="NOW2" s="272"/>
      <c r="NOX2" s="272"/>
      <c r="NOY2" s="272"/>
      <c r="NOZ2" s="272"/>
      <c r="NPA2" s="272"/>
      <c r="NPB2" s="272"/>
      <c r="NPC2" s="272"/>
      <c r="NPD2" s="272"/>
      <c r="NPE2" s="272"/>
      <c r="NPF2" s="272"/>
      <c r="NPG2" s="272"/>
      <c r="NPH2" s="272"/>
      <c r="NPI2" s="272"/>
      <c r="NPJ2" s="272"/>
      <c r="NPK2" s="272"/>
      <c r="NPL2" s="272"/>
      <c r="NPM2" s="272"/>
      <c r="NPN2" s="272"/>
      <c r="NPO2" s="272"/>
      <c r="NPP2" s="272"/>
      <c r="NPQ2" s="272"/>
      <c r="NPR2" s="272"/>
      <c r="NPS2" s="272"/>
      <c r="NPT2" s="272"/>
      <c r="NPU2" s="272"/>
      <c r="NPV2" s="272"/>
      <c r="NPW2" s="272"/>
      <c r="NPX2" s="272"/>
      <c r="NPY2" s="272"/>
      <c r="NPZ2" s="272"/>
      <c r="NQA2" s="272"/>
      <c r="NQB2" s="272"/>
      <c r="NQC2" s="272"/>
      <c r="NQD2" s="272"/>
      <c r="NQE2" s="272"/>
      <c r="NQF2" s="272"/>
      <c r="NQG2" s="272"/>
      <c r="NQH2" s="272"/>
      <c r="NQI2" s="272"/>
      <c r="NQJ2" s="272"/>
      <c r="NQK2" s="272"/>
      <c r="NQL2" s="272"/>
      <c r="NQM2" s="272"/>
      <c r="NQN2" s="272"/>
      <c r="NQO2" s="272"/>
      <c r="NQP2" s="272"/>
      <c r="NQQ2" s="272"/>
      <c r="NQR2" s="272"/>
      <c r="NQS2" s="272"/>
      <c r="NQT2" s="272"/>
      <c r="NQU2" s="272"/>
      <c r="NQV2" s="272"/>
      <c r="NQW2" s="272"/>
      <c r="NQX2" s="272"/>
      <c r="NQY2" s="272"/>
      <c r="NQZ2" s="272"/>
      <c r="NRA2" s="272"/>
      <c r="NRB2" s="272"/>
      <c r="NRC2" s="272"/>
      <c r="NRD2" s="272"/>
      <c r="NRE2" s="272"/>
      <c r="NRF2" s="272"/>
      <c r="NRG2" s="272"/>
      <c r="NRH2" s="272"/>
      <c r="NRI2" s="272"/>
      <c r="NRJ2" s="272"/>
      <c r="NRK2" s="272"/>
      <c r="NRL2" s="272"/>
      <c r="NRM2" s="272"/>
      <c r="NRN2" s="272"/>
      <c r="NRO2" s="272"/>
      <c r="NRP2" s="272"/>
      <c r="NRQ2" s="272"/>
      <c r="NRR2" s="272"/>
      <c r="NRS2" s="272"/>
      <c r="NRT2" s="272"/>
      <c r="NRU2" s="272"/>
      <c r="NRV2" s="272"/>
      <c r="NRW2" s="272"/>
      <c r="NRX2" s="272"/>
      <c r="NRY2" s="272"/>
      <c r="NRZ2" s="272"/>
      <c r="NSA2" s="272"/>
      <c r="NSB2" s="272"/>
      <c r="NSC2" s="272"/>
      <c r="NSD2" s="272"/>
      <c r="NSE2" s="272"/>
      <c r="NSF2" s="272"/>
      <c r="NSG2" s="272"/>
      <c r="NSH2" s="272"/>
      <c r="NSI2" s="272"/>
      <c r="NSJ2" s="272"/>
      <c r="NSK2" s="272"/>
      <c r="NSL2" s="272"/>
      <c r="NSM2" s="272"/>
      <c r="NSN2" s="272"/>
      <c r="NSO2" s="272"/>
      <c r="NSP2" s="272"/>
      <c r="NSQ2" s="272"/>
      <c r="NSR2" s="272"/>
      <c r="NSS2" s="272"/>
      <c r="NST2" s="272"/>
      <c r="NSU2" s="272"/>
      <c r="NSV2" s="272"/>
      <c r="NSW2" s="272"/>
      <c r="NSX2" s="272"/>
      <c r="NSY2" s="272"/>
      <c r="NSZ2" s="272"/>
      <c r="NTA2" s="272"/>
      <c r="NTB2" s="272"/>
      <c r="NTC2" s="272"/>
      <c r="NTD2" s="272"/>
      <c r="NTE2" s="272"/>
      <c r="NTF2" s="272"/>
      <c r="NTG2" s="272"/>
      <c r="NTH2" s="272"/>
      <c r="NTI2" s="272"/>
      <c r="NTJ2" s="272"/>
      <c r="NTK2" s="272"/>
      <c r="NTL2" s="272"/>
      <c r="NTM2" s="272"/>
      <c r="NTN2" s="272"/>
      <c r="NTO2" s="272"/>
      <c r="NTP2" s="272"/>
      <c r="NTQ2" s="272"/>
      <c r="NTR2" s="272"/>
      <c r="NTS2" s="272"/>
      <c r="NTT2" s="272"/>
      <c r="NTU2" s="272"/>
      <c r="NTV2" s="272"/>
      <c r="NTW2" s="272"/>
      <c r="NTX2" s="272"/>
      <c r="NTY2" s="272"/>
      <c r="NTZ2" s="272"/>
      <c r="NUA2" s="272"/>
      <c r="NUB2" s="272"/>
      <c r="NUC2" s="272"/>
      <c r="NUD2" s="272"/>
      <c r="NUE2" s="272"/>
      <c r="NUF2" s="272"/>
      <c r="NUG2" s="272"/>
      <c r="NUH2" s="272"/>
      <c r="NUI2" s="272"/>
      <c r="NUJ2" s="272"/>
      <c r="NUK2" s="272"/>
      <c r="NUL2" s="272"/>
      <c r="NUM2" s="272"/>
      <c r="NUN2" s="272"/>
      <c r="NUO2" s="272"/>
      <c r="NUP2" s="272"/>
      <c r="NUQ2" s="272"/>
      <c r="NUR2" s="272"/>
      <c r="NUS2" s="272"/>
      <c r="NUT2" s="272"/>
      <c r="NUU2" s="272"/>
      <c r="NUV2" s="272"/>
      <c r="NUW2" s="272"/>
      <c r="NUX2" s="272"/>
      <c r="NUY2" s="272"/>
      <c r="NUZ2" s="272"/>
      <c r="NVA2" s="272"/>
      <c r="NVB2" s="272"/>
      <c r="NVC2" s="272"/>
      <c r="NVD2" s="272"/>
      <c r="NVE2" s="272"/>
      <c r="NVF2" s="272"/>
      <c r="NVG2" s="272"/>
      <c r="NVH2" s="272"/>
      <c r="NVI2" s="272"/>
      <c r="NVJ2" s="272"/>
      <c r="NVK2" s="272"/>
      <c r="NVL2" s="272"/>
      <c r="NVM2" s="272"/>
      <c r="NVN2" s="272"/>
      <c r="NVO2" s="272"/>
      <c r="NVP2" s="272"/>
      <c r="NVQ2" s="272"/>
      <c r="NVR2" s="272"/>
      <c r="NVS2" s="272"/>
      <c r="NVT2" s="272"/>
      <c r="NVU2" s="272"/>
      <c r="NVV2" s="272"/>
      <c r="NVW2" s="272"/>
      <c r="NVX2" s="272"/>
      <c r="NVY2" s="272"/>
      <c r="NVZ2" s="272"/>
      <c r="NWA2" s="272"/>
      <c r="NWB2" s="272"/>
      <c r="NWC2" s="272"/>
      <c r="NWD2" s="272"/>
      <c r="NWE2" s="272"/>
      <c r="NWF2" s="272"/>
      <c r="NWG2" s="272"/>
      <c r="NWH2" s="272"/>
      <c r="NWI2" s="272"/>
      <c r="NWJ2" s="272"/>
      <c r="NWK2" s="272"/>
      <c r="NWL2" s="272"/>
      <c r="NWM2" s="272"/>
      <c r="NWN2" s="272"/>
      <c r="NWO2" s="272"/>
      <c r="NWP2" s="272"/>
      <c r="NWQ2" s="272"/>
      <c r="NWR2" s="272"/>
      <c r="NWS2" s="272"/>
      <c r="NWT2" s="272"/>
      <c r="NWU2" s="272"/>
      <c r="NWV2" s="272"/>
      <c r="NWW2" s="272"/>
      <c r="NWX2" s="272"/>
      <c r="NWY2" s="272"/>
      <c r="NWZ2" s="272"/>
      <c r="NXA2" s="272"/>
      <c r="NXB2" s="272"/>
      <c r="NXC2" s="272"/>
      <c r="NXD2" s="272"/>
      <c r="NXE2" s="272"/>
      <c r="NXF2" s="272"/>
      <c r="NXG2" s="272"/>
      <c r="NXH2" s="272"/>
      <c r="NXI2" s="272"/>
      <c r="NXJ2" s="272"/>
      <c r="NXK2" s="272"/>
      <c r="NXL2" s="272"/>
      <c r="NXM2" s="272"/>
      <c r="NXN2" s="272"/>
      <c r="NXO2" s="272"/>
      <c r="NXP2" s="272"/>
      <c r="NXQ2" s="272"/>
      <c r="NXR2" s="272"/>
      <c r="NXS2" s="272"/>
      <c r="NXT2" s="272"/>
      <c r="NXU2" s="272"/>
      <c r="NXV2" s="272"/>
      <c r="NXW2" s="272"/>
      <c r="NXX2" s="272"/>
      <c r="NXY2" s="272"/>
      <c r="NXZ2" s="272"/>
      <c r="NYA2" s="272"/>
      <c r="NYB2" s="272"/>
      <c r="NYC2" s="272"/>
      <c r="NYD2" s="272"/>
      <c r="NYE2" s="272"/>
      <c r="NYF2" s="272"/>
      <c r="NYG2" s="272"/>
      <c r="NYH2" s="272"/>
      <c r="NYI2" s="272"/>
      <c r="NYJ2" s="272"/>
      <c r="NYK2" s="272"/>
      <c r="NYL2" s="272"/>
      <c r="NYM2" s="272"/>
      <c r="NYN2" s="272"/>
      <c r="NYO2" s="272"/>
      <c r="NYP2" s="272"/>
      <c r="NYQ2" s="272"/>
      <c r="NYR2" s="272"/>
      <c r="NYS2" s="272"/>
      <c r="NYT2" s="272"/>
      <c r="NYU2" s="272"/>
      <c r="NYV2" s="272"/>
      <c r="NYW2" s="272"/>
      <c r="NYX2" s="272"/>
      <c r="NYY2" s="272"/>
      <c r="NYZ2" s="272"/>
      <c r="NZA2" s="272"/>
      <c r="NZB2" s="272"/>
      <c r="NZC2" s="272"/>
      <c r="NZD2" s="272"/>
      <c r="NZE2" s="272"/>
      <c r="NZF2" s="272"/>
      <c r="NZG2" s="272"/>
      <c r="NZH2" s="272"/>
      <c r="NZI2" s="272"/>
      <c r="NZJ2" s="272"/>
      <c r="NZK2" s="272"/>
      <c r="NZL2" s="272"/>
      <c r="NZM2" s="272"/>
      <c r="NZN2" s="272"/>
      <c r="NZO2" s="272"/>
      <c r="NZP2" s="272"/>
      <c r="NZQ2" s="272"/>
      <c r="NZR2" s="272"/>
      <c r="NZS2" s="272"/>
      <c r="NZT2" s="272"/>
      <c r="NZU2" s="272"/>
      <c r="NZV2" s="272"/>
      <c r="NZW2" s="272"/>
      <c r="NZX2" s="272"/>
      <c r="NZY2" s="272"/>
      <c r="NZZ2" s="272"/>
      <c r="OAA2" s="272"/>
      <c r="OAB2" s="272"/>
      <c r="OAC2" s="272"/>
      <c r="OAD2" s="272"/>
      <c r="OAE2" s="272"/>
      <c r="OAF2" s="272"/>
      <c r="OAG2" s="272"/>
      <c r="OAH2" s="272"/>
      <c r="OAI2" s="272"/>
      <c r="OAJ2" s="272"/>
      <c r="OAK2" s="272"/>
      <c r="OAL2" s="272"/>
      <c r="OAM2" s="272"/>
      <c r="OAN2" s="272"/>
      <c r="OAO2" s="272"/>
      <c r="OAP2" s="272"/>
      <c r="OAQ2" s="272"/>
      <c r="OAR2" s="272"/>
      <c r="OAS2" s="272"/>
      <c r="OAT2" s="272"/>
      <c r="OAU2" s="272"/>
      <c r="OAV2" s="272"/>
      <c r="OAW2" s="272"/>
      <c r="OAX2" s="272"/>
      <c r="OAY2" s="272"/>
      <c r="OAZ2" s="272"/>
      <c r="OBA2" s="272"/>
      <c r="OBB2" s="272"/>
      <c r="OBC2" s="272"/>
      <c r="OBD2" s="272"/>
      <c r="OBE2" s="272"/>
      <c r="OBF2" s="272"/>
      <c r="OBG2" s="272"/>
      <c r="OBH2" s="272"/>
      <c r="OBI2" s="272"/>
      <c r="OBJ2" s="272"/>
      <c r="OBK2" s="272"/>
      <c r="OBL2" s="272"/>
      <c r="OBM2" s="272"/>
      <c r="OBN2" s="272"/>
      <c r="OBO2" s="272"/>
      <c r="OBP2" s="272"/>
      <c r="OBQ2" s="272"/>
      <c r="OBR2" s="272"/>
      <c r="OBS2" s="272"/>
      <c r="OBT2" s="272"/>
      <c r="OBU2" s="272"/>
      <c r="OBV2" s="272"/>
      <c r="OBW2" s="272"/>
      <c r="OBX2" s="272"/>
      <c r="OBY2" s="272"/>
      <c r="OBZ2" s="272"/>
      <c r="OCA2" s="272"/>
      <c r="OCB2" s="272"/>
      <c r="OCC2" s="272"/>
      <c r="OCD2" s="272"/>
      <c r="OCE2" s="272"/>
      <c r="OCF2" s="272"/>
      <c r="OCG2" s="272"/>
      <c r="OCH2" s="272"/>
      <c r="OCI2" s="272"/>
      <c r="OCJ2" s="272"/>
      <c r="OCK2" s="272"/>
      <c r="OCL2" s="272"/>
      <c r="OCM2" s="272"/>
      <c r="OCN2" s="272"/>
      <c r="OCO2" s="272"/>
      <c r="OCP2" s="272"/>
      <c r="OCQ2" s="272"/>
      <c r="OCR2" s="272"/>
      <c r="OCS2" s="272"/>
      <c r="OCT2" s="272"/>
      <c r="OCU2" s="272"/>
      <c r="OCV2" s="272"/>
      <c r="OCW2" s="272"/>
      <c r="OCX2" s="272"/>
      <c r="OCY2" s="272"/>
      <c r="OCZ2" s="272"/>
      <c r="ODA2" s="272"/>
      <c r="ODB2" s="272"/>
      <c r="ODC2" s="272"/>
      <c r="ODD2" s="272"/>
      <c r="ODE2" s="272"/>
      <c r="ODF2" s="272"/>
      <c r="ODG2" s="272"/>
      <c r="ODH2" s="272"/>
      <c r="ODI2" s="272"/>
      <c r="ODJ2" s="272"/>
      <c r="ODK2" s="272"/>
      <c r="ODL2" s="272"/>
      <c r="ODM2" s="272"/>
      <c r="ODN2" s="272"/>
      <c r="ODO2" s="272"/>
      <c r="ODP2" s="272"/>
      <c r="ODQ2" s="272"/>
      <c r="ODR2" s="272"/>
      <c r="ODS2" s="272"/>
      <c r="ODT2" s="272"/>
      <c r="ODU2" s="272"/>
      <c r="ODV2" s="272"/>
      <c r="ODW2" s="272"/>
      <c r="ODX2" s="272"/>
      <c r="ODY2" s="272"/>
      <c r="ODZ2" s="272"/>
      <c r="OEA2" s="272"/>
      <c r="OEB2" s="272"/>
      <c r="OEC2" s="272"/>
      <c r="OED2" s="272"/>
      <c r="OEE2" s="272"/>
      <c r="OEF2" s="272"/>
      <c r="OEG2" s="272"/>
      <c r="OEH2" s="272"/>
      <c r="OEI2" s="272"/>
      <c r="OEJ2" s="272"/>
      <c r="OEK2" s="272"/>
      <c r="OEL2" s="272"/>
      <c r="OEM2" s="272"/>
      <c r="OEN2" s="272"/>
      <c r="OEO2" s="272"/>
      <c r="OEP2" s="272"/>
      <c r="OEQ2" s="272"/>
      <c r="OER2" s="272"/>
      <c r="OES2" s="272"/>
      <c r="OET2" s="272"/>
      <c r="OEU2" s="272"/>
      <c r="OEV2" s="272"/>
      <c r="OEW2" s="272"/>
      <c r="OEX2" s="272"/>
      <c r="OEY2" s="272"/>
      <c r="OEZ2" s="272"/>
      <c r="OFA2" s="272"/>
      <c r="OFB2" s="272"/>
      <c r="OFC2" s="272"/>
      <c r="OFD2" s="272"/>
      <c r="OFE2" s="272"/>
      <c r="OFF2" s="272"/>
      <c r="OFG2" s="272"/>
      <c r="OFH2" s="272"/>
      <c r="OFI2" s="272"/>
      <c r="OFJ2" s="272"/>
      <c r="OFK2" s="272"/>
      <c r="OFL2" s="272"/>
      <c r="OFM2" s="272"/>
      <c r="OFN2" s="272"/>
      <c r="OFO2" s="272"/>
      <c r="OFP2" s="272"/>
      <c r="OFQ2" s="272"/>
      <c r="OFR2" s="272"/>
      <c r="OFS2" s="272"/>
      <c r="OFT2" s="272"/>
      <c r="OFU2" s="272"/>
      <c r="OFV2" s="272"/>
      <c r="OFW2" s="272"/>
      <c r="OFX2" s="272"/>
      <c r="OFY2" s="272"/>
      <c r="OFZ2" s="272"/>
      <c r="OGA2" s="272"/>
      <c r="OGB2" s="272"/>
      <c r="OGC2" s="272"/>
      <c r="OGD2" s="272"/>
      <c r="OGE2" s="272"/>
      <c r="OGF2" s="272"/>
      <c r="OGG2" s="272"/>
      <c r="OGH2" s="272"/>
      <c r="OGI2" s="272"/>
      <c r="OGJ2" s="272"/>
      <c r="OGK2" s="272"/>
      <c r="OGL2" s="272"/>
      <c r="OGM2" s="272"/>
      <c r="OGN2" s="272"/>
      <c r="OGO2" s="272"/>
      <c r="OGP2" s="272"/>
      <c r="OGQ2" s="272"/>
      <c r="OGR2" s="272"/>
      <c r="OGS2" s="272"/>
      <c r="OGT2" s="272"/>
      <c r="OGU2" s="272"/>
      <c r="OGV2" s="272"/>
      <c r="OGW2" s="272"/>
      <c r="OGX2" s="272"/>
      <c r="OGY2" s="272"/>
      <c r="OGZ2" s="272"/>
      <c r="OHA2" s="272"/>
      <c r="OHB2" s="272"/>
      <c r="OHC2" s="272"/>
      <c r="OHD2" s="272"/>
      <c r="OHE2" s="272"/>
      <c r="OHF2" s="272"/>
      <c r="OHG2" s="272"/>
      <c r="OHH2" s="272"/>
      <c r="OHI2" s="272"/>
      <c r="OHJ2" s="272"/>
      <c r="OHK2" s="272"/>
      <c r="OHL2" s="272"/>
      <c r="OHM2" s="272"/>
      <c r="OHN2" s="272"/>
      <c r="OHO2" s="272"/>
      <c r="OHP2" s="272"/>
      <c r="OHQ2" s="272"/>
      <c r="OHR2" s="272"/>
      <c r="OHS2" s="272"/>
      <c r="OHT2" s="272"/>
      <c r="OHU2" s="272"/>
      <c r="OHV2" s="272"/>
      <c r="OHW2" s="272"/>
      <c r="OHX2" s="272"/>
      <c r="OHY2" s="272"/>
      <c r="OHZ2" s="272"/>
      <c r="OIA2" s="272"/>
      <c r="OIB2" s="272"/>
      <c r="OIC2" s="272"/>
      <c r="OID2" s="272"/>
      <c r="OIE2" s="272"/>
      <c r="OIF2" s="272"/>
      <c r="OIG2" s="272"/>
      <c r="OIH2" s="272"/>
      <c r="OII2" s="272"/>
      <c r="OIJ2" s="272"/>
      <c r="OIK2" s="272"/>
      <c r="OIL2" s="272"/>
      <c r="OIM2" s="272"/>
      <c r="OIN2" s="272"/>
      <c r="OIO2" s="272"/>
      <c r="OIP2" s="272"/>
      <c r="OIQ2" s="272"/>
      <c r="OIR2" s="272"/>
      <c r="OIS2" s="272"/>
      <c r="OIT2" s="272"/>
      <c r="OIU2" s="272"/>
      <c r="OIV2" s="272"/>
      <c r="OIW2" s="272"/>
      <c r="OIX2" s="272"/>
      <c r="OIY2" s="272"/>
      <c r="OIZ2" s="272"/>
      <c r="OJA2" s="272"/>
      <c r="OJB2" s="272"/>
      <c r="OJC2" s="272"/>
      <c r="OJD2" s="272"/>
      <c r="OJE2" s="272"/>
      <c r="OJF2" s="272"/>
      <c r="OJG2" s="272"/>
      <c r="OJH2" s="272"/>
      <c r="OJI2" s="272"/>
      <c r="OJJ2" s="272"/>
      <c r="OJK2" s="272"/>
      <c r="OJL2" s="272"/>
      <c r="OJM2" s="272"/>
      <c r="OJN2" s="272"/>
      <c r="OJO2" s="272"/>
      <c r="OJP2" s="272"/>
      <c r="OJQ2" s="272"/>
      <c r="OJR2" s="272"/>
      <c r="OJS2" s="272"/>
      <c r="OJT2" s="272"/>
      <c r="OJU2" s="272"/>
      <c r="OJV2" s="272"/>
      <c r="OJW2" s="272"/>
      <c r="OJX2" s="272"/>
      <c r="OJY2" s="272"/>
      <c r="OJZ2" s="272"/>
      <c r="OKA2" s="272"/>
      <c r="OKB2" s="272"/>
      <c r="OKC2" s="272"/>
      <c r="OKD2" s="272"/>
      <c r="OKE2" s="272"/>
      <c r="OKF2" s="272"/>
      <c r="OKG2" s="272"/>
      <c r="OKH2" s="272"/>
      <c r="OKI2" s="272"/>
      <c r="OKJ2" s="272"/>
      <c r="OKK2" s="272"/>
      <c r="OKL2" s="272"/>
      <c r="OKM2" s="272"/>
      <c r="OKN2" s="272"/>
      <c r="OKO2" s="272"/>
      <c r="OKP2" s="272"/>
      <c r="OKQ2" s="272"/>
      <c r="OKR2" s="272"/>
      <c r="OKS2" s="272"/>
      <c r="OKT2" s="272"/>
      <c r="OKU2" s="272"/>
      <c r="OKV2" s="272"/>
      <c r="OKW2" s="272"/>
      <c r="OKX2" s="272"/>
      <c r="OKY2" s="272"/>
      <c r="OKZ2" s="272"/>
      <c r="OLA2" s="272"/>
      <c r="OLB2" s="272"/>
      <c r="OLC2" s="272"/>
      <c r="OLD2" s="272"/>
      <c r="OLE2" s="272"/>
      <c r="OLF2" s="272"/>
      <c r="OLG2" s="272"/>
      <c r="OLH2" s="272"/>
      <c r="OLI2" s="272"/>
      <c r="OLJ2" s="272"/>
      <c r="OLK2" s="272"/>
      <c r="OLL2" s="272"/>
      <c r="OLM2" s="272"/>
      <c r="OLN2" s="272"/>
      <c r="OLO2" s="272"/>
      <c r="OLP2" s="272"/>
      <c r="OLQ2" s="272"/>
      <c r="OLR2" s="272"/>
      <c r="OLS2" s="272"/>
      <c r="OLT2" s="272"/>
      <c r="OLU2" s="272"/>
      <c r="OLV2" s="272"/>
      <c r="OLW2" s="272"/>
      <c r="OLX2" s="272"/>
      <c r="OLY2" s="272"/>
      <c r="OLZ2" s="272"/>
      <c r="OMA2" s="272"/>
      <c r="OMB2" s="272"/>
      <c r="OMC2" s="272"/>
      <c r="OMD2" s="272"/>
      <c r="OME2" s="272"/>
      <c r="OMF2" s="272"/>
      <c r="OMG2" s="272"/>
      <c r="OMH2" s="272"/>
      <c r="OMI2" s="272"/>
      <c r="OMJ2" s="272"/>
      <c r="OMK2" s="272"/>
      <c r="OML2" s="272"/>
      <c r="OMM2" s="272"/>
      <c r="OMN2" s="272"/>
      <c r="OMO2" s="272"/>
      <c r="OMP2" s="272"/>
      <c r="OMQ2" s="272"/>
      <c r="OMR2" s="272"/>
      <c r="OMS2" s="272"/>
      <c r="OMT2" s="272"/>
      <c r="OMU2" s="272"/>
      <c r="OMV2" s="272"/>
      <c r="OMW2" s="272"/>
      <c r="OMX2" s="272"/>
      <c r="OMY2" s="272"/>
      <c r="OMZ2" s="272"/>
      <c r="ONA2" s="272"/>
      <c r="ONB2" s="272"/>
      <c r="ONC2" s="272"/>
      <c r="OND2" s="272"/>
      <c r="ONE2" s="272"/>
      <c r="ONF2" s="272"/>
      <c r="ONG2" s="272"/>
      <c r="ONH2" s="272"/>
      <c r="ONI2" s="272"/>
      <c r="ONJ2" s="272"/>
      <c r="ONK2" s="272"/>
      <c r="ONL2" s="272"/>
      <c r="ONM2" s="272"/>
      <c r="ONN2" s="272"/>
      <c r="ONO2" s="272"/>
      <c r="ONP2" s="272"/>
      <c r="ONQ2" s="272"/>
      <c r="ONR2" s="272"/>
      <c r="ONS2" s="272"/>
      <c r="ONT2" s="272"/>
      <c r="ONU2" s="272"/>
      <c r="ONV2" s="272"/>
      <c r="ONW2" s="272"/>
      <c r="ONX2" s="272"/>
      <c r="ONY2" s="272"/>
      <c r="ONZ2" s="272"/>
      <c r="OOA2" s="272"/>
      <c r="OOB2" s="272"/>
      <c r="OOC2" s="272"/>
      <c r="OOD2" s="272"/>
      <c r="OOE2" s="272"/>
      <c r="OOF2" s="272"/>
      <c r="OOG2" s="272"/>
      <c r="OOH2" s="272"/>
      <c r="OOI2" s="272"/>
      <c r="OOJ2" s="272"/>
      <c r="OOK2" s="272"/>
      <c r="OOL2" s="272"/>
      <c r="OOM2" s="272"/>
      <c r="OON2" s="272"/>
      <c r="OOO2" s="272"/>
      <c r="OOP2" s="272"/>
      <c r="OOQ2" s="272"/>
      <c r="OOR2" s="272"/>
      <c r="OOS2" s="272"/>
      <c r="OOT2" s="272"/>
      <c r="OOU2" s="272"/>
      <c r="OOV2" s="272"/>
      <c r="OOW2" s="272"/>
      <c r="OOX2" s="272"/>
      <c r="OOY2" s="272"/>
      <c r="OOZ2" s="272"/>
      <c r="OPA2" s="272"/>
      <c r="OPB2" s="272"/>
      <c r="OPC2" s="272"/>
      <c r="OPD2" s="272"/>
      <c r="OPE2" s="272"/>
      <c r="OPF2" s="272"/>
      <c r="OPG2" s="272"/>
      <c r="OPH2" s="272"/>
      <c r="OPI2" s="272"/>
      <c r="OPJ2" s="272"/>
      <c r="OPK2" s="272"/>
      <c r="OPL2" s="272"/>
      <c r="OPM2" s="272"/>
      <c r="OPN2" s="272"/>
      <c r="OPO2" s="272"/>
      <c r="OPP2" s="272"/>
      <c r="OPQ2" s="272"/>
      <c r="OPR2" s="272"/>
      <c r="OPS2" s="272"/>
      <c r="OPT2" s="272"/>
      <c r="OPU2" s="272"/>
      <c r="OPV2" s="272"/>
      <c r="OPW2" s="272"/>
      <c r="OPX2" s="272"/>
      <c r="OPY2" s="272"/>
      <c r="OPZ2" s="272"/>
      <c r="OQA2" s="272"/>
      <c r="OQB2" s="272"/>
      <c r="OQC2" s="272"/>
      <c r="OQD2" s="272"/>
      <c r="OQE2" s="272"/>
      <c r="OQF2" s="272"/>
      <c r="OQG2" s="272"/>
      <c r="OQH2" s="272"/>
      <c r="OQI2" s="272"/>
      <c r="OQJ2" s="272"/>
      <c r="OQK2" s="272"/>
      <c r="OQL2" s="272"/>
      <c r="OQM2" s="272"/>
      <c r="OQN2" s="272"/>
      <c r="OQO2" s="272"/>
      <c r="OQP2" s="272"/>
      <c r="OQQ2" s="272"/>
      <c r="OQR2" s="272"/>
      <c r="OQS2" s="272"/>
      <c r="OQT2" s="272"/>
      <c r="OQU2" s="272"/>
      <c r="OQV2" s="272"/>
      <c r="OQW2" s="272"/>
      <c r="OQX2" s="272"/>
      <c r="OQY2" s="272"/>
      <c r="OQZ2" s="272"/>
      <c r="ORA2" s="272"/>
      <c r="ORB2" s="272"/>
      <c r="ORC2" s="272"/>
      <c r="ORD2" s="272"/>
      <c r="ORE2" s="272"/>
      <c r="ORF2" s="272"/>
      <c r="ORG2" s="272"/>
      <c r="ORH2" s="272"/>
      <c r="ORI2" s="272"/>
      <c r="ORJ2" s="272"/>
      <c r="ORK2" s="272"/>
      <c r="ORL2" s="272"/>
      <c r="ORM2" s="272"/>
      <c r="ORN2" s="272"/>
      <c r="ORO2" s="272"/>
      <c r="ORP2" s="272"/>
      <c r="ORQ2" s="272"/>
      <c r="ORR2" s="272"/>
      <c r="ORS2" s="272"/>
      <c r="ORT2" s="272"/>
      <c r="ORU2" s="272"/>
      <c r="ORV2" s="272"/>
      <c r="ORW2" s="272"/>
      <c r="ORX2" s="272"/>
      <c r="ORY2" s="272"/>
      <c r="ORZ2" s="272"/>
      <c r="OSA2" s="272"/>
      <c r="OSB2" s="272"/>
      <c r="OSC2" s="272"/>
      <c r="OSD2" s="272"/>
      <c r="OSE2" s="272"/>
      <c r="OSF2" s="272"/>
      <c r="OSG2" s="272"/>
      <c r="OSH2" s="272"/>
      <c r="OSI2" s="272"/>
      <c r="OSJ2" s="272"/>
      <c r="OSK2" s="272"/>
      <c r="OSL2" s="272"/>
      <c r="OSM2" s="272"/>
      <c r="OSN2" s="272"/>
      <c r="OSO2" s="272"/>
      <c r="OSP2" s="272"/>
      <c r="OSQ2" s="272"/>
      <c r="OSR2" s="272"/>
      <c r="OSS2" s="272"/>
      <c r="OST2" s="272"/>
      <c r="OSU2" s="272"/>
      <c r="OSV2" s="272"/>
      <c r="OSW2" s="272"/>
      <c r="OSX2" s="272"/>
      <c r="OSY2" s="272"/>
      <c r="OSZ2" s="272"/>
      <c r="OTA2" s="272"/>
      <c r="OTB2" s="272"/>
      <c r="OTC2" s="272"/>
      <c r="OTD2" s="272"/>
      <c r="OTE2" s="272"/>
      <c r="OTF2" s="272"/>
      <c r="OTG2" s="272"/>
      <c r="OTH2" s="272"/>
      <c r="OTI2" s="272"/>
      <c r="OTJ2" s="272"/>
      <c r="OTK2" s="272"/>
      <c r="OTL2" s="272"/>
      <c r="OTM2" s="272"/>
      <c r="OTN2" s="272"/>
      <c r="OTO2" s="272"/>
      <c r="OTP2" s="272"/>
      <c r="OTQ2" s="272"/>
      <c r="OTR2" s="272"/>
      <c r="OTS2" s="272"/>
      <c r="OTT2" s="272"/>
      <c r="OTU2" s="272"/>
      <c r="OTV2" s="272"/>
      <c r="OTW2" s="272"/>
      <c r="OTX2" s="272"/>
      <c r="OTY2" s="272"/>
      <c r="OTZ2" s="272"/>
      <c r="OUA2" s="272"/>
      <c r="OUB2" s="272"/>
      <c r="OUC2" s="272"/>
      <c r="OUD2" s="272"/>
      <c r="OUE2" s="272"/>
      <c r="OUF2" s="272"/>
      <c r="OUG2" s="272"/>
      <c r="OUH2" s="272"/>
      <c r="OUI2" s="272"/>
      <c r="OUJ2" s="272"/>
      <c r="OUK2" s="272"/>
      <c r="OUL2" s="272"/>
      <c r="OUM2" s="272"/>
      <c r="OUN2" s="272"/>
      <c r="OUO2" s="272"/>
      <c r="OUP2" s="272"/>
      <c r="OUQ2" s="272"/>
      <c r="OUR2" s="272"/>
      <c r="OUS2" s="272"/>
      <c r="OUT2" s="272"/>
      <c r="OUU2" s="272"/>
      <c r="OUV2" s="272"/>
      <c r="OUW2" s="272"/>
      <c r="OUX2" s="272"/>
      <c r="OUY2" s="272"/>
      <c r="OUZ2" s="272"/>
      <c r="OVA2" s="272"/>
      <c r="OVB2" s="272"/>
      <c r="OVC2" s="272"/>
      <c r="OVD2" s="272"/>
      <c r="OVE2" s="272"/>
      <c r="OVF2" s="272"/>
      <c r="OVG2" s="272"/>
      <c r="OVH2" s="272"/>
      <c r="OVI2" s="272"/>
      <c r="OVJ2" s="272"/>
      <c r="OVK2" s="272"/>
      <c r="OVL2" s="272"/>
      <c r="OVM2" s="272"/>
      <c r="OVN2" s="272"/>
      <c r="OVO2" s="272"/>
      <c r="OVP2" s="272"/>
      <c r="OVQ2" s="272"/>
      <c r="OVR2" s="272"/>
      <c r="OVS2" s="272"/>
      <c r="OVT2" s="272"/>
      <c r="OVU2" s="272"/>
      <c r="OVV2" s="272"/>
      <c r="OVW2" s="272"/>
      <c r="OVX2" s="272"/>
      <c r="OVY2" s="272"/>
      <c r="OVZ2" s="272"/>
      <c r="OWA2" s="272"/>
      <c r="OWB2" s="272"/>
      <c r="OWC2" s="272"/>
      <c r="OWD2" s="272"/>
      <c r="OWE2" s="272"/>
      <c r="OWF2" s="272"/>
      <c r="OWG2" s="272"/>
      <c r="OWH2" s="272"/>
      <c r="OWI2" s="272"/>
      <c r="OWJ2" s="272"/>
      <c r="OWK2" s="272"/>
      <c r="OWL2" s="272"/>
      <c r="OWM2" s="272"/>
      <c r="OWN2" s="272"/>
      <c r="OWO2" s="272"/>
      <c r="OWP2" s="272"/>
      <c r="OWQ2" s="272"/>
      <c r="OWR2" s="272"/>
      <c r="OWS2" s="272"/>
      <c r="OWT2" s="272"/>
      <c r="OWU2" s="272"/>
      <c r="OWV2" s="272"/>
      <c r="OWW2" s="272"/>
      <c r="OWX2" s="272"/>
      <c r="OWY2" s="272"/>
      <c r="OWZ2" s="272"/>
      <c r="OXA2" s="272"/>
      <c r="OXB2" s="272"/>
      <c r="OXC2" s="272"/>
      <c r="OXD2" s="272"/>
      <c r="OXE2" s="272"/>
      <c r="OXF2" s="272"/>
      <c r="OXG2" s="272"/>
      <c r="OXH2" s="272"/>
      <c r="OXI2" s="272"/>
      <c r="OXJ2" s="272"/>
      <c r="OXK2" s="272"/>
      <c r="OXL2" s="272"/>
      <c r="OXM2" s="272"/>
      <c r="OXN2" s="272"/>
      <c r="OXO2" s="272"/>
      <c r="OXP2" s="272"/>
      <c r="OXQ2" s="272"/>
      <c r="OXR2" s="272"/>
      <c r="OXS2" s="272"/>
      <c r="OXT2" s="272"/>
      <c r="OXU2" s="272"/>
      <c r="OXV2" s="272"/>
      <c r="OXW2" s="272"/>
      <c r="OXX2" s="272"/>
      <c r="OXY2" s="272"/>
      <c r="OXZ2" s="272"/>
      <c r="OYA2" s="272"/>
      <c r="OYB2" s="272"/>
      <c r="OYC2" s="272"/>
      <c r="OYD2" s="272"/>
      <c r="OYE2" s="272"/>
      <c r="OYF2" s="272"/>
      <c r="OYG2" s="272"/>
      <c r="OYH2" s="272"/>
      <c r="OYI2" s="272"/>
      <c r="OYJ2" s="272"/>
      <c r="OYK2" s="272"/>
      <c r="OYL2" s="272"/>
      <c r="OYM2" s="272"/>
      <c r="OYN2" s="272"/>
      <c r="OYO2" s="272"/>
      <c r="OYP2" s="272"/>
      <c r="OYQ2" s="272"/>
      <c r="OYR2" s="272"/>
      <c r="OYS2" s="272"/>
      <c r="OYT2" s="272"/>
      <c r="OYU2" s="272"/>
      <c r="OYV2" s="272"/>
      <c r="OYW2" s="272"/>
      <c r="OYX2" s="272"/>
      <c r="OYY2" s="272"/>
      <c r="OYZ2" s="272"/>
      <c r="OZA2" s="272"/>
      <c r="OZB2" s="272"/>
      <c r="OZC2" s="272"/>
      <c r="OZD2" s="272"/>
      <c r="OZE2" s="272"/>
      <c r="OZF2" s="272"/>
      <c r="OZG2" s="272"/>
      <c r="OZH2" s="272"/>
      <c r="OZI2" s="272"/>
      <c r="OZJ2" s="272"/>
      <c r="OZK2" s="272"/>
      <c r="OZL2" s="272"/>
      <c r="OZM2" s="272"/>
      <c r="OZN2" s="272"/>
      <c r="OZO2" s="272"/>
      <c r="OZP2" s="272"/>
      <c r="OZQ2" s="272"/>
      <c r="OZR2" s="272"/>
      <c r="OZS2" s="272"/>
      <c r="OZT2" s="272"/>
      <c r="OZU2" s="272"/>
      <c r="OZV2" s="272"/>
      <c r="OZW2" s="272"/>
      <c r="OZX2" s="272"/>
      <c r="OZY2" s="272"/>
      <c r="OZZ2" s="272"/>
      <c r="PAA2" s="272"/>
      <c r="PAB2" s="272"/>
      <c r="PAC2" s="272"/>
      <c r="PAD2" s="272"/>
      <c r="PAE2" s="272"/>
      <c r="PAF2" s="272"/>
      <c r="PAG2" s="272"/>
      <c r="PAH2" s="272"/>
      <c r="PAI2" s="272"/>
      <c r="PAJ2" s="272"/>
      <c r="PAK2" s="272"/>
      <c r="PAL2" s="272"/>
      <c r="PAM2" s="272"/>
      <c r="PAN2" s="272"/>
      <c r="PAO2" s="272"/>
      <c r="PAP2" s="272"/>
      <c r="PAQ2" s="272"/>
      <c r="PAR2" s="272"/>
      <c r="PAS2" s="272"/>
      <c r="PAT2" s="272"/>
      <c r="PAU2" s="272"/>
      <c r="PAV2" s="272"/>
      <c r="PAW2" s="272"/>
      <c r="PAX2" s="272"/>
      <c r="PAY2" s="272"/>
      <c r="PAZ2" s="272"/>
      <c r="PBA2" s="272"/>
      <c r="PBB2" s="272"/>
      <c r="PBC2" s="272"/>
      <c r="PBD2" s="272"/>
      <c r="PBE2" s="272"/>
      <c r="PBF2" s="272"/>
      <c r="PBG2" s="272"/>
      <c r="PBH2" s="272"/>
      <c r="PBI2" s="272"/>
      <c r="PBJ2" s="272"/>
      <c r="PBK2" s="272"/>
      <c r="PBL2" s="272"/>
      <c r="PBM2" s="272"/>
      <c r="PBN2" s="272"/>
      <c r="PBO2" s="272"/>
      <c r="PBP2" s="272"/>
      <c r="PBQ2" s="272"/>
      <c r="PBR2" s="272"/>
      <c r="PBS2" s="272"/>
      <c r="PBT2" s="272"/>
      <c r="PBU2" s="272"/>
      <c r="PBV2" s="272"/>
      <c r="PBW2" s="272"/>
      <c r="PBX2" s="272"/>
      <c r="PBY2" s="272"/>
      <c r="PBZ2" s="272"/>
      <c r="PCA2" s="272"/>
      <c r="PCB2" s="272"/>
      <c r="PCC2" s="272"/>
      <c r="PCD2" s="272"/>
      <c r="PCE2" s="272"/>
      <c r="PCF2" s="272"/>
      <c r="PCG2" s="272"/>
      <c r="PCH2" s="272"/>
      <c r="PCI2" s="272"/>
      <c r="PCJ2" s="272"/>
      <c r="PCK2" s="272"/>
      <c r="PCL2" s="272"/>
      <c r="PCM2" s="272"/>
      <c r="PCN2" s="272"/>
      <c r="PCO2" s="272"/>
      <c r="PCP2" s="272"/>
      <c r="PCQ2" s="272"/>
      <c r="PCR2" s="272"/>
      <c r="PCS2" s="272"/>
      <c r="PCT2" s="272"/>
      <c r="PCU2" s="272"/>
      <c r="PCV2" s="272"/>
      <c r="PCW2" s="272"/>
      <c r="PCX2" s="272"/>
      <c r="PCY2" s="272"/>
      <c r="PCZ2" s="272"/>
      <c r="PDA2" s="272"/>
      <c r="PDB2" s="272"/>
      <c r="PDC2" s="272"/>
      <c r="PDD2" s="272"/>
      <c r="PDE2" s="272"/>
      <c r="PDF2" s="272"/>
      <c r="PDG2" s="272"/>
      <c r="PDH2" s="272"/>
      <c r="PDI2" s="272"/>
      <c r="PDJ2" s="272"/>
      <c r="PDK2" s="272"/>
      <c r="PDL2" s="272"/>
      <c r="PDM2" s="272"/>
      <c r="PDN2" s="272"/>
      <c r="PDO2" s="272"/>
      <c r="PDP2" s="272"/>
      <c r="PDQ2" s="272"/>
      <c r="PDR2" s="272"/>
      <c r="PDS2" s="272"/>
      <c r="PDT2" s="272"/>
      <c r="PDU2" s="272"/>
      <c r="PDV2" s="272"/>
      <c r="PDW2" s="272"/>
      <c r="PDX2" s="272"/>
      <c r="PDY2" s="272"/>
      <c r="PDZ2" s="272"/>
      <c r="PEA2" s="272"/>
      <c r="PEB2" s="272"/>
      <c r="PEC2" s="272"/>
      <c r="PED2" s="272"/>
      <c r="PEE2" s="272"/>
      <c r="PEF2" s="272"/>
      <c r="PEG2" s="272"/>
      <c r="PEH2" s="272"/>
      <c r="PEI2" s="272"/>
      <c r="PEJ2" s="272"/>
      <c r="PEK2" s="272"/>
      <c r="PEL2" s="272"/>
      <c r="PEM2" s="272"/>
      <c r="PEN2" s="272"/>
      <c r="PEO2" s="272"/>
      <c r="PEP2" s="272"/>
      <c r="PEQ2" s="272"/>
      <c r="PER2" s="272"/>
      <c r="PES2" s="272"/>
      <c r="PET2" s="272"/>
      <c r="PEU2" s="272"/>
      <c r="PEV2" s="272"/>
      <c r="PEW2" s="272"/>
      <c r="PEX2" s="272"/>
      <c r="PEY2" s="272"/>
      <c r="PEZ2" s="272"/>
      <c r="PFA2" s="272"/>
      <c r="PFB2" s="272"/>
      <c r="PFC2" s="272"/>
      <c r="PFD2" s="272"/>
      <c r="PFE2" s="272"/>
      <c r="PFF2" s="272"/>
      <c r="PFG2" s="272"/>
      <c r="PFH2" s="272"/>
      <c r="PFI2" s="272"/>
      <c r="PFJ2" s="272"/>
      <c r="PFK2" s="272"/>
      <c r="PFL2" s="272"/>
      <c r="PFM2" s="272"/>
      <c r="PFN2" s="272"/>
      <c r="PFO2" s="272"/>
      <c r="PFP2" s="272"/>
      <c r="PFQ2" s="272"/>
      <c r="PFR2" s="272"/>
      <c r="PFS2" s="272"/>
      <c r="PFT2" s="272"/>
      <c r="PFU2" s="272"/>
      <c r="PFV2" s="272"/>
      <c r="PFW2" s="272"/>
      <c r="PFX2" s="272"/>
      <c r="PFY2" s="272"/>
      <c r="PFZ2" s="272"/>
      <c r="PGA2" s="272"/>
      <c r="PGB2" s="272"/>
      <c r="PGC2" s="272"/>
      <c r="PGD2" s="272"/>
      <c r="PGE2" s="272"/>
      <c r="PGF2" s="272"/>
      <c r="PGG2" s="272"/>
      <c r="PGH2" s="272"/>
      <c r="PGI2" s="272"/>
      <c r="PGJ2" s="272"/>
      <c r="PGK2" s="272"/>
      <c r="PGL2" s="272"/>
      <c r="PGM2" s="272"/>
      <c r="PGN2" s="272"/>
      <c r="PGO2" s="272"/>
      <c r="PGP2" s="272"/>
      <c r="PGQ2" s="272"/>
      <c r="PGR2" s="272"/>
      <c r="PGS2" s="272"/>
      <c r="PGT2" s="272"/>
      <c r="PGU2" s="272"/>
      <c r="PGV2" s="272"/>
      <c r="PGW2" s="272"/>
      <c r="PGX2" s="272"/>
      <c r="PGY2" s="272"/>
      <c r="PGZ2" s="272"/>
      <c r="PHA2" s="272"/>
      <c r="PHB2" s="272"/>
      <c r="PHC2" s="272"/>
      <c r="PHD2" s="272"/>
      <c r="PHE2" s="272"/>
      <c r="PHF2" s="272"/>
      <c r="PHG2" s="272"/>
      <c r="PHH2" s="272"/>
      <c r="PHI2" s="272"/>
      <c r="PHJ2" s="272"/>
      <c r="PHK2" s="272"/>
      <c r="PHL2" s="272"/>
      <c r="PHM2" s="272"/>
      <c r="PHN2" s="272"/>
      <c r="PHO2" s="272"/>
      <c r="PHP2" s="272"/>
      <c r="PHQ2" s="272"/>
      <c r="PHR2" s="272"/>
      <c r="PHS2" s="272"/>
      <c r="PHT2" s="272"/>
      <c r="PHU2" s="272"/>
      <c r="PHV2" s="272"/>
      <c r="PHW2" s="272"/>
      <c r="PHX2" s="272"/>
      <c r="PHY2" s="272"/>
      <c r="PHZ2" s="272"/>
      <c r="PIA2" s="272"/>
      <c r="PIB2" s="272"/>
      <c r="PIC2" s="272"/>
      <c r="PID2" s="272"/>
      <c r="PIE2" s="272"/>
      <c r="PIF2" s="272"/>
      <c r="PIG2" s="272"/>
      <c r="PIH2" s="272"/>
      <c r="PII2" s="272"/>
      <c r="PIJ2" s="272"/>
      <c r="PIK2" s="272"/>
      <c r="PIL2" s="272"/>
      <c r="PIM2" s="272"/>
      <c r="PIN2" s="272"/>
      <c r="PIO2" s="272"/>
      <c r="PIP2" s="272"/>
      <c r="PIQ2" s="272"/>
      <c r="PIR2" s="272"/>
      <c r="PIS2" s="272"/>
      <c r="PIT2" s="272"/>
      <c r="PIU2" s="272"/>
      <c r="PIV2" s="272"/>
      <c r="PIW2" s="272"/>
      <c r="PIX2" s="272"/>
      <c r="PIY2" s="272"/>
      <c r="PIZ2" s="272"/>
      <c r="PJA2" s="272"/>
      <c r="PJB2" s="272"/>
      <c r="PJC2" s="272"/>
      <c r="PJD2" s="272"/>
      <c r="PJE2" s="272"/>
      <c r="PJF2" s="272"/>
      <c r="PJG2" s="272"/>
      <c r="PJH2" s="272"/>
      <c r="PJI2" s="272"/>
      <c r="PJJ2" s="272"/>
      <c r="PJK2" s="272"/>
      <c r="PJL2" s="272"/>
      <c r="PJM2" s="272"/>
      <c r="PJN2" s="272"/>
      <c r="PJO2" s="272"/>
      <c r="PJP2" s="272"/>
      <c r="PJQ2" s="272"/>
      <c r="PJR2" s="272"/>
      <c r="PJS2" s="272"/>
      <c r="PJT2" s="272"/>
      <c r="PJU2" s="272"/>
      <c r="PJV2" s="272"/>
      <c r="PJW2" s="272"/>
      <c r="PJX2" s="272"/>
      <c r="PJY2" s="272"/>
      <c r="PJZ2" s="272"/>
      <c r="PKA2" s="272"/>
      <c r="PKB2" s="272"/>
      <c r="PKC2" s="272"/>
      <c r="PKD2" s="272"/>
      <c r="PKE2" s="272"/>
      <c r="PKF2" s="272"/>
      <c r="PKG2" s="272"/>
      <c r="PKH2" s="272"/>
      <c r="PKI2" s="272"/>
      <c r="PKJ2" s="272"/>
      <c r="PKK2" s="272"/>
      <c r="PKL2" s="272"/>
      <c r="PKM2" s="272"/>
      <c r="PKN2" s="272"/>
      <c r="PKO2" s="272"/>
      <c r="PKP2" s="272"/>
      <c r="PKQ2" s="272"/>
      <c r="PKR2" s="272"/>
      <c r="PKS2" s="272"/>
      <c r="PKT2" s="272"/>
      <c r="PKU2" s="272"/>
      <c r="PKV2" s="272"/>
      <c r="PKW2" s="272"/>
      <c r="PKX2" s="272"/>
      <c r="PKY2" s="272"/>
      <c r="PKZ2" s="272"/>
      <c r="PLA2" s="272"/>
      <c r="PLB2" s="272"/>
      <c r="PLC2" s="272"/>
      <c r="PLD2" s="272"/>
      <c r="PLE2" s="272"/>
      <c r="PLF2" s="272"/>
      <c r="PLG2" s="272"/>
      <c r="PLH2" s="272"/>
      <c r="PLI2" s="272"/>
      <c r="PLJ2" s="272"/>
      <c r="PLK2" s="272"/>
      <c r="PLL2" s="272"/>
      <c r="PLM2" s="272"/>
      <c r="PLN2" s="272"/>
      <c r="PLO2" s="272"/>
      <c r="PLP2" s="272"/>
      <c r="PLQ2" s="272"/>
      <c r="PLR2" s="272"/>
      <c r="PLS2" s="272"/>
      <c r="PLT2" s="272"/>
      <c r="PLU2" s="272"/>
      <c r="PLV2" s="272"/>
      <c r="PLW2" s="272"/>
      <c r="PLX2" s="272"/>
      <c r="PLY2" s="272"/>
      <c r="PLZ2" s="272"/>
      <c r="PMA2" s="272"/>
      <c r="PMB2" s="272"/>
      <c r="PMC2" s="272"/>
      <c r="PMD2" s="272"/>
      <c r="PME2" s="272"/>
      <c r="PMF2" s="272"/>
      <c r="PMG2" s="272"/>
      <c r="PMH2" s="272"/>
      <c r="PMI2" s="272"/>
      <c r="PMJ2" s="272"/>
      <c r="PMK2" s="272"/>
      <c r="PML2" s="272"/>
      <c r="PMM2" s="272"/>
      <c r="PMN2" s="272"/>
      <c r="PMO2" s="272"/>
      <c r="PMP2" s="272"/>
      <c r="PMQ2" s="272"/>
      <c r="PMR2" s="272"/>
      <c r="PMS2" s="272"/>
      <c r="PMT2" s="272"/>
      <c r="PMU2" s="272"/>
      <c r="PMV2" s="272"/>
      <c r="PMW2" s="272"/>
      <c r="PMX2" s="272"/>
      <c r="PMY2" s="272"/>
      <c r="PMZ2" s="272"/>
      <c r="PNA2" s="272"/>
      <c r="PNB2" s="272"/>
      <c r="PNC2" s="272"/>
      <c r="PND2" s="272"/>
      <c r="PNE2" s="272"/>
      <c r="PNF2" s="272"/>
      <c r="PNG2" s="272"/>
      <c r="PNH2" s="272"/>
      <c r="PNI2" s="272"/>
      <c r="PNJ2" s="272"/>
      <c r="PNK2" s="272"/>
      <c r="PNL2" s="272"/>
      <c r="PNM2" s="272"/>
      <c r="PNN2" s="272"/>
      <c r="PNO2" s="272"/>
      <c r="PNP2" s="272"/>
      <c r="PNQ2" s="272"/>
      <c r="PNR2" s="272"/>
      <c r="PNS2" s="272"/>
      <c r="PNT2" s="272"/>
      <c r="PNU2" s="272"/>
      <c r="PNV2" s="272"/>
      <c r="PNW2" s="272"/>
      <c r="PNX2" s="272"/>
      <c r="PNY2" s="272"/>
      <c r="PNZ2" s="272"/>
      <c r="POA2" s="272"/>
      <c r="POB2" s="272"/>
      <c r="POC2" s="272"/>
      <c r="POD2" s="272"/>
      <c r="POE2" s="272"/>
      <c r="POF2" s="272"/>
      <c r="POG2" s="272"/>
      <c r="POH2" s="272"/>
      <c r="POI2" s="272"/>
      <c r="POJ2" s="272"/>
      <c r="POK2" s="272"/>
      <c r="POL2" s="272"/>
      <c r="POM2" s="272"/>
      <c r="PON2" s="272"/>
      <c r="POO2" s="272"/>
      <c r="POP2" s="272"/>
      <c r="POQ2" s="272"/>
      <c r="POR2" s="272"/>
      <c r="POS2" s="272"/>
      <c r="POT2" s="272"/>
      <c r="POU2" s="272"/>
      <c r="POV2" s="272"/>
      <c r="POW2" s="272"/>
      <c r="POX2" s="272"/>
      <c r="POY2" s="272"/>
      <c r="POZ2" s="272"/>
      <c r="PPA2" s="272"/>
      <c r="PPB2" s="272"/>
      <c r="PPC2" s="272"/>
      <c r="PPD2" s="272"/>
      <c r="PPE2" s="272"/>
      <c r="PPF2" s="272"/>
      <c r="PPG2" s="272"/>
      <c r="PPH2" s="272"/>
      <c r="PPI2" s="272"/>
      <c r="PPJ2" s="272"/>
      <c r="PPK2" s="272"/>
      <c r="PPL2" s="272"/>
      <c r="PPM2" s="272"/>
      <c r="PPN2" s="272"/>
      <c r="PPO2" s="272"/>
      <c r="PPP2" s="272"/>
      <c r="PPQ2" s="272"/>
      <c r="PPR2" s="272"/>
      <c r="PPS2" s="272"/>
      <c r="PPT2" s="272"/>
      <c r="PPU2" s="272"/>
      <c r="PPV2" s="272"/>
      <c r="PPW2" s="272"/>
      <c r="PPX2" s="272"/>
      <c r="PPY2" s="272"/>
      <c r="PPZ2" s="272"/>
      <c r="PQA2" s="272"/>
      <c r="PQB2" s="272"/>
      <c r="PQC2" s="272"/>
      <c r="PQD2" s="272"/>
      <c r="PQE2" s="272"/>
      <c r="PQF2" s="272"/>
      <c r="PQG2" s="272"/>
      <c r="PQH2" s="272"/>
      <c r="PQI2" s="272"/>
      <c r="PQJ2" s="272"/>
      <c r="PQK2" s="272"/>
      <c r="PQL2" s="272"/>
      <c r="PQM2" s="272"/>
      <c r="PQN2" s="272"/>
      <c r="PQO2" s="272"/>
      <c r="PQP2" s="272"/>
      <c r="PQQ2" s="272"/>
      <c r="PQR2" s="272"/>
      <c r="PQS2" s="272"/>
      <c r="PQT2" s="272"/>
      <c r="PQU2" s="272"/>
      <c r="PQV2" s="272"/>
      <c r="PQW2" s="272"/>
      <c r="PQX2" s="272"/>
      <c r="PQY2" s="272"/>
      <c r="PQZ2" s="272"/>
      <c r="PRA2" s="272"/>
      <c r="PRB2" s="272"/>
      <c r="PRC2" s="272"/>
      <c r="PRD2" s="272"/>
      <c r="PRE2" s="272"/>
      <c r="PRF2" s="272"/>
      <c r="PRG2" s="272"/>
      <c r="PRH2" s="272"/>
      <c r="PRI2" s="272"/>
      <c r="PRJ2" s="272"/>
      <c r="PRK2" s="272"/>
      <c r="PRL2" s="272"/>
      <c r="PRM2" s="272"/>
      <c r="PRN2" s="272"/>
      <c r="PRO2" s="272"/>
      <c r="PRP2" s="272"/>
      <c r="PRQ2" s="272"/>
      <c r="PRR2" s="272"/>
      <c r="PRS2" s="272"/>
      <c r="PRT2" s="272"/>
      <c r="PRU2" s="272"/>
      <c r="PRV2" s="272"/>
      <c r="PRW2" s="272"/>
      <c r="PRX2" s="272"/>
      <c r="PRY2" s="272"/>
      <c r="PRZ2" s="272"/>
      <c r="PSA2" s="272"/>
      <c r="PSB2" s="272"/>
      <c r="PSC2" s="272"/>
      <c r="PSD2" s="272"/>
      <c r="PSE2" s="272"/>
      <c r="PSF2" s="272"/>
      <c r="PSG2" s="272"/>
      <c r="PSH2" s="272"/>
      <c r="PSI2" s="272"/>
      <c r="PSJ2" s="272"/>
      <c r="PSK2" s="272"/>
      <c r="PSL2" s="272"/>
      <c r="PSM2" s="272"/>
      <c r="PSN2" s="272"/>
      <c r="PSO2" s="272"/>
      <c r="PSP2" s="272"/>
      <c r="PSQ2" s="272"/>
      <c r="PSR2" s="272"/>
      <c r="PSS2" s="272"/>
      <c r="PST2" s="272"/>
      <c r="PSU2" s="272"/>
      <c r="PSV2" s="272"/>
      <c r="PSW2" s="272"/>
      <c r="PSX2" s="272"/>
      <c r="PSY2" s="272"/>
      <c r="PSZ2" s="272"/>
      <c r="PTA2" s="272"/>
      <c r="PTB2" s="272"/>
      <c r="PTC2" s="272"/>
      <c r="PTD2" s="272"/>
      <c r="PTE2" s="272"/>
      <c r="PTF2" s="272"/>
      <c r="PTG2" s="272"/>
      <c r="PTH2" s="272"/>
      <c r="PTI2" s="272"/>
      <c r="PTJ2" s="272"/>
      <c r="PTK2" s="272"/>
      <c r="PTL2" s="272"/>
      <c r="PTM2" s="272"/>
      <c r="PTN2" s="272"/>
      <c r="PTO2" s="272"/>
      <c r="PTP2" s="272"/>
      <c r="PTQ2" s="272"/>
      <c r="PTR2" s="272"/>
      <c r="PTS2" s="272"/>
      <c r="PTT2" s="272"/>
      <c r="PTU2" s="272"/>
      <c r="PTV2" s="272"/>
      <c r="PTW2" s="272"/>
      <c r="PTX2" s="272"/>
      <c r="PTY2" s="272"/>
      <c r="PTZ2" s="272"/>
      <c r="PUA2" s="272"/>
      <c r="PUB2" s="272"/>
      <c r="PUC2" s="272"/>
      <c r="PUD2" s="272"/>
      <c r="PUE2" s="272"/>
      <c r="PUF2" s="272"/>
      <c r="PUG2" s="272"/>
      <c r="PUH2" s="272"/>
      <c r="PUI2" s="272"/>
      <c r="PUJ2" s="272"/>
      <c r="PUK2" s="272"/>
      <c r="PUL2" s="272"/>
      <c r="PUM2" s="272"/>
      <c r="PUN2" s="272"/>
      <c r="PUO2" s="272"/>
      <c r="PUP2" s="272"/>
      <c r="PUQ2" s="272"/>
      <c r="PUR2" s="272"/>
      <c r="PUS2" s="272"/>
      <c r="PUT2" s="272"/>
      <c r="PUU2" s="272"/>
      <c r="PUV2" s="272"/>
      <c r="PUW2" s="272"/>
      <c r="PUX2" s="272"/>
      <c r="PUY2" s="272"/>
      <c r="PUZ2" s="272"/>
      <c r="PVA2" s="272"/>
      <c r="PVB2" s="272"/>
      <c r="PVC2" s="272"/>
      <c r="PVD2" s="272"/>
      <c r="PVE2" s="272"/>
      <c r="PVF2" s="272"/>
      <c r="PVG2" s="272"/>
      <c r="PVH2" s="272"/>
      <c r="PVI2" s="272"/>
      <c r="PVJ2" s="272"/>
      <c r="PVK2" s="272"/>
      <c r="PVL2" s="272"/>
      <c r="PVM2" s="272"/>
      <c r="PVN2" s="272"/>
      <c r="PVO2" s="272"/>
      <c r="PVP2" s="272"/>
      <c r="PVQ2" s="272"/>
      <c r="PVR2" s="272"/>
      <c r="PVS2" s="272"/>
      <c r="PVT2" s="272"/>
      <c r="PVU2" s="272"/>
      <c r="PVV2" s="272"/>
      <c r="PVW2" s="272"/>
      <c r="PVX2" s="272"/>
      <c r="PVY2" s="272"/>
      <c r="PVZ2" s="272"/>
      <c r="PWA2" s="272"/>
      <c r="PWB2" s="272"/>
      <c r="PWC2" s="272"/>
      <c r="PWD2" s="272"/>
      <c r="PWE2" s="272"/>
      <c r="PWF2" s="272"/>
      <c r="PWG2" s="272"/>
      <c r="PWH2" s="272"/>
      <c r="PWI2" s="272"/>
      <c r="PWJ2" s="272"/>
      <c r="PWK2" s="272"/>
      <c r="PWL2" s="272"/>
      <c r="PWM2" s="272"/>
      <c r="PWN2" s="272"/>
      <c r="PWO2" s="272"/>
      <c r="PWP2" s="272"/>
      <c r="PWQ2" s="272"/>
      <c r="PWR2" s="272"/>
      <c r="PWS2" s="272"/>
      <c r="PWT2" s="272"/>
      <c r="PWU2" s="272"/>
      <c r="PWV2" s="272"/>
      <c r="PWW2" s="272"/>
      <c r="PWX2" s="272"/>
      <c r="PWY2" s="272"/>
      <c r="PWZ2" s="272"/>
      <c r="PXA2" s="272"/>
      <c r="PXB2" s="272"/>
      <c r="PXC2" s="272"/>
      <c r="PXD2" s="272"/>
      <c r="PXE2" s="272"/>
      <c r="PXF2" s="272"/>
      <c r="PXG2" s="272"/>
      <c r="PXH2" s="272"/>
      <c r="PXI2" s="272"/>
      <c r="PXJ2" s="272"/>
      <c r="PXK2" s="272"/>
      <c r="PXL2" s="272"/>
      <c r="PXM2" s="272"/>
      <c r="PXN2" s="272"/>
      <c r="PXO2" s="272"/>
      <c r="PXP2" s="272"/>
      <c r="PXQ2" s="272"/>
      <c r="PXR2" s="272"/>
      <c r="PXS2" s="272"/>
      <c r="PXT2" s="272"/>
      <c r="PXU2" s="272"/>
      <c r="PXV2" s="272"/>
      <c r="PXW2" s="272"/>
      <c r="PXX2" s="272"/>
      <c r="PXY2" s="272"/>
      <c r="PXZ2" s="272"/>
      <c r="PYA2" s="272"/>
      <c r="PYB2" s="272"/>
      <c r="PYC2" s="272"/>
      <c r="PYD2" s="272"/>
      <c r="PYE2" s="272"/>
      <c r="PYF2" s="272"/>
      <c r="PYG2" s="272"/>
      <c r="PYH2" s="272"/>
      <c r="PYI2" s="272"/>
      <c r="PYJ2" s="272"/>
      <c r="PYK2" s="272"/>
      <c r="PYL2" s="272"/>
      <c r="PYM2" s="272"/>
      <c r="PYN2" s="272"/>
      <c r="PYO2" s="272"/>
      <c r="PYP2" s="272"/>
      <c r="PYQ2" s="272"/>
      <c r="PYR2" s="272"/>
      <c r="PYS2" s="272"/>
      <c r="PYT2" s="272"/>
      <c r="PYU2" s="272"/>
      <c r="PYV2" s="272"/>
      <c r="PYW2" s="272"/>
      <c r="PYX2" s="272"/>
      <c r="PYY2" s="272"/>
      <c r="PYZ2" s="272"/>
      <c r="PZA2" s="272"/>
      <c r="PZB2" s="272"/>
      <c r="PZC2" s="272"/>
      <c r="PZD2" s="272"/>
      <c r="PZE2" s="272"/>
      <c r="PZF2" s="272"/>
      <c r="PZG2" s="272"/>
      <c r="PZH2" s="272"/>
      <c r="PZI2" s="272"/>
      <c r="PZJ2" s="272"/>
      <c r="PZK2" s="272"/>
      <c r="PZL2" s="272"/>
      <c r="PZM2" s="272"/>
      <c r="PZN2" s="272"/>
      <c r="PZO2" s="272"/>
      <c r="PZP2" s="272"/>
      <c r="PZQ2" s="272"/>
      <c r="PZR2" s="272"/>
      <c r="PZS2" s="272"/>
      <c r="PZT2" s="272"/>
      <c r="PZU2" s="272"/>
      <c r="PZV2" s="272"/>
      <c r="PZW2" s="272"/>
      <c r="PZX2" s="272"/>
      <c r="PZY2" s="272"/>
      <c r="PZZ2" s="272"/>
      <c r="QAA2" s="272"/>
      <c r="QAB2" s="272"/>
      <c r="QAC2" s="272"/>
      <c r="QAD2" s="272"/>
      <c r="QAE2" s="272"/>
      <c r="QAF2" s="272"/>
      <c r="QAG2" s="272"/>
      <c r="QAH2" s="272"/>
      <c r="QAI2" s="272"/>
      <c r="QAJ2" s="272"/>
      <c r="QAK2" s="272"/>
      <c r="QAL2" s="272"/>
      <c r="QAM2" s="272"/>
      <c r="QAN2" s="272"/>
      <c r="QAO2" s="272"/>
      <c r="QAP2" s="272"/>
      <c r="QAQ2" s="272"/>
      <c r="QAR2" s="272"/>
      <c r="QAS2" s="272"/>
      <c r="QAT2" s="272"/>
      <c r="QAU2" s="272"/>
      <c r="QAV2" s="272"/>
      <c r="QAW2" s="272"/>
      <c r="QAX2" s="272"/>
      <c r="QAY2" s="272"/>
      <c r="QAZ2" s="272"/>
      <c r="QBA2" s="272"/>
      <c r="QBB2" s="272"/>
      <c r="QBC2" s="272"/>
      <c r="QBD2" s="272"/>
      <c r="QBE2" s="272"/>
      <c r="QBF2" s="272"/>
      <c r="QBG2" s="272"/>
      <c r="QBH2" s="272"/>
      <c r="QBI2" s="272"/>
      <c r="QBJ2" s="272"/>
      <c r="QBK2" s="272"/>
      <c r="QBL2" s="272"/>
      <c r="QBM2" s="272"/>
      <c r="QBN2" s="272"/>
      <c r="QBO2" s="272"/>
      <c r="QBP2" s="272"/>
      <c r="QBQ2" s="272"/>
      <c r="QBR2" s="272"/>
      <c r="QBS2" s="272"/>
      <c r="QBT2" s="272"/>
      <c r="QBU2" s="272"/>
      <c r="QBV2" s="272"/>
      <c r="QBW2" s="272"/>
      <c r="QBX2" s="272"/>
      <c r="QBY2" s="272"/>
      <c r="QBZ2" s="272"/>
      <c r="QCA2" s="272"/>
      <c r="QCB2" s="272"/>
      <c r="QCC2" s="272"/>
      <c r="QCD2" s="272"/>
      <c r="QCE2" s="272"/>
      <c r="QCF2" s="272"/>
      <c r="QCG2" s="272"/>
      <c r="QCH2" s="272"/>
      <c r="QCI2" s="272"/>
      <c r="QCJ2" s="272"/>
      <c r="QCK2" s="272"/>
      <c r="QCL2" s="272"/>
      <c r="QCM2" s="272"/>
      <c r="QCN2" s="272"/>
      <c r="QCO2" s="272"/>
      <c r="QCP2" s="272"/>
      <c r="QCQ2" s="272"/>
      <c r="QCR2" s="272"/>
      <c r="QCS2" s="272"/>
      <c r="QCT2" s="272"/>
      <c r="QCU2" s="272"/>
      <c r="QCV2" s="272"/>
      <c r="QCW2" s="272"/>
      <c r="QCX2" s="272"/>
      <c r="QCY2" s="272"/>
      <c r="QCZ2" s="272"/>
      <c r="QDA2" s="272"/>
      <c r="QDB2" s="272"/>
      <c r="QDC2" s="272"/>
      <c r="QDD2" s="272"/>
      <c r="QDE2" s="272"/>
      <c r="QDF2" s="272"/>
      <c r="QDG2" s="272"/>
      <c r="QDH2" s="272"/>
      <c r="QDI2" s="272"/>
      <c r="QDJ2" s="272"/>
      <c r="QDK2" s="272"/>
      <c r="QDL2" s="272"/>
      <c r="QDM2" s="272"/>
      <c r="QDN2" s="272"/>
      <c r="QDO2" s="272"/>
      <c r="QDP2" s="272"/>
      <c r="QDQ2" s="272"/>
      <c r="QDR2" s="272"/>
      <c r="QDS2" s="272"/>
      <c r="QDT2" s="272"/>
      <c r="QDU2" s="272"/>
      <c r="QDV2" s="272"/>
      <c r="QDW2" s="272"/>
      <c r="QDX2" s="272"/>
      <c r="QDY2" s="272"/>
      <c r="QDZ2" s="272"/>
      <c r="QEA2" s="272"/>
      <c r="QEB2" s="272"/>
      <c r="QEC2" s="272"/>
      <c r="QED2" s="272"/>
      <c r="QEE2" s="272"/>
      <c r="QEF2" s="272"/>
      <c r="QEG2" s="272"/>
      <c r="QEH2" s="272"/>
      <c r="QEI2" s="272"/>
      <c r="QEJ2" s="272"/>
      <c r="QEK2" s="272"/>
      <c r="QEL2" s="272"/>
      <c r="QEM2" s="272"/>
      <c r="QEN2" s="272"/>
      <c r="QEO2" s="272"/>
      <c r="QEP2" s="272"/>
      <c r="QEQ2" s="272"/>
      <c r="QER2" s="272"/>
      <c r="QES2" s="272"/>
      <c r="QET2" s="272"/>
      <c r="QEU2" s="272"/>
      <c r="QEV2" s="272"/>
      <c r="QEW2" s="272"/>
      <c r="QEX2" s="272"/>
      <c r="QEY2" s="272"/>
      <c r="QEZ2" s="272"/>
      <c r="QFA2" s="272"/>
      <c r="QFB2" s="272"/>
      <c r="QFC2" s="272"/>
      <c r="QFD2" s="272"/>
      <c r="QFE2" s="272"/>
      <c r="QFF2" s="272"/>
      <c r="QFG2" s="272"/>
      <c r="QFH2" s="272"/>
      <c r="QFI2" s="272"/>
      <c r="QFJ2" s="272"/>
      <c r="QFK2" s="272"/>
      <c r="QFL2" s="272"/>
      <c r="QFM2" s="272"/>
      <c r="QFN2" s="272"/>
      <c r="QFO2" s="272"/>
      <c r="QFP2" s="272"/>
      <c r="QFQ2" s="272"/>
      <c r="QFR2" s="272"/>
      <c r="QFS2" s="272"/>
      <c r="QFT2" s="272"/>
      <c r="QFU2" s="272"/>
      <c r="QFV2" s="272"/>
      <c r="QFW2" s="272"/>
      <c r="QFX2" s="272"/>
      <c r="QFY2" s="272"/>
      <c r="QFZ2" s="272"/>
      <c r="QGA2" s="272"/>
      <c r="QGB2" s="272"/>
      <c r="QGC2" s="272"/>
      <c r="QGD2" s="272"/>
      <c r="QGE2" s="272"/>
      <c r="QGF2" s="272"/>
      <c r="QGG2" s="272"/>
      <c r="QGH2" s="272"/>
      <c r="QGI2" s="272"/>
      <c r="QGJ2" s="272"/>
      <c r="QGK2" s="272"/>
      <c r="QGL2" s="272"/>
      <c r="QGM2" s="272"/>
      <c r="QGN2" s="272"/>
      <c r="QGO2" s="272"/>
      <c r="QGP2" s="272"/>
      <c r="QGQ2" s="272"/>
      <c r="QGR2" s="272"/>
      <c r="QGS2" s="272"/>
      <c r="QGT2" s="272"/>
      <c r="QGU2" s="272"/>
      <c r="QGV2" s="272"/>
      <c r="QGW2" s="272"/>
      <c r="QGX2" s="272"/>
      <c r="QGY2" s="272"/>
      <c r="QGZ2" s="272"/>
      <c r="QHA2" s="272"/>
      <c r="QHB2" s="272"/>
      <c r="QHC2" s="272"/>
      <c r="QHD2" s="272"/>
      <c r="QHE2" s="272"/>
      <c r="QHF2" s="272"/>
      <c r="QHG2" s="272"/>
      <c r="QHH2" s="272"/>
      <c r="QHI2" s="272"/>
      <c r="QHJ2" s="272"/>
      <c r="QHK2" s="272"/>
      <c r="QHL2" s="272"/>
      <c r="QHM2" s="272"/>
      <c r="QHN2" s="272"/>
      <c r="QHO2" s="272"/>
      <c r="QHP2" s="272"/>
      <c r="QHQ2" s="272"/>
      <c r="QHR2" s="272"/>
      <c r="QHS2" s="272"/>
      <c r="QHT2" s="272"/>
      <c r="QHU2" s="272"/>
      <c r="QHV2" s="272"/>
      <c r="QHW2" s="272"/>
      <c r="QHX2" s="272"/>
      <c r="QHY2" s="272"/>
      <c r="QHZ2" s="272"/>
      <c r="QIA2" s="272"/>
      <c r="QIB2" s="272"/>
      <c r="QIC2" s="272"/>
      <c r="QID2" s="272"/>
      <c r="QIE2" s="272"/>
      <c r="QIF2" s="272"/>
      <c r="QIG2" s="272"/>
      <c r="QIH2" s="272"/>
      <c r="QII2" s="272"/>
      <c r="QIJ2" s="272"/>
      <c r="QIK2" s="272"/>
      <c r="QIL2" s="272"/>
      <c r="QIM2" s="272"/>
      <c r="QIN2" s="272"/>
      <c r="QIO2" s="272"/>
      <c r="QIP2" s="272"/>
      <c r="QIQ2" s="272"/>
      <c r="QIR2" s="272"/>
      <c r="QIS2" s="272"/>
      <c r="QIT2" s="272"/>
      <c r="QIU2" s="272"/>
      <c r="QIV2" s="272"/>
      <c r="QIW2" s="272"/>
      <c r="QIX2" s="272"/>
      <c r="QIY2" s="272"/>
      <c r="QIZ2" s="272"/>
      <c r="QJA2" s="272"/>
      <c r="QJB2" s="272"/>
      <c r="QJC2" s="272"/>
      <c r="QJD2" s="272"/>
      <c r="QJE2" s="272"/>
      <c r="QJF2" s="272"/>
      <c r="QJG2" s="272"/>
      <c r="QJH2" s="272"/>
      <c r="QJI2" s="272"/>
      <c r="QJJ2" s="272"/>
      <c r="QJK2" s="272"/>
      <c r="QJL2" s="272"/>
      <c r="QJM2" s="272"/>
      <c r="QJN2" s="272"/>
      <c r="QJO2" s="272"/>
      <c r="QJP2" s="272"/>
      <c r="QJQ2" s="272"/>
      <c r="QJR2" s="272"/>
      <c r="QJS2" s="272"/>
      <c r="QJT2" s="272"/>
      <c r="QJU2" s="272"/>
      <c r="QJV2" s="272"/>
      <c r="QJW2" s="272"/>
      <c r="QJX2" s="272"/>
      <c r="QJY2" s="272"/>
      <c r="QJZ2" s="272"/>
      <c r="QKA2" s="272"/>
      <c r="QKB2" s="272"/>
      <c r="QKC2" s="272"/>
      <c r="QKD2" s="272"/>
      <c r="QKE2" s="272"/>
      <c r="QKF2" s="272"/>
      <c r="QKG2" s="272"/>
      <c r="QKH2" s="272"/>
      <c r="QKI2" s="272"/>
      <c r="QKJ2" s="272"/>
      <c r="QKK2" s="272"/>
      <c r="QKL2" s="272"/>
      <c r="QKM2" s="272"/>
      <c r="QKN2" s="272"/>
      <c r="QKO2" s="272"/>
      <c r="QKP2" s="272"/>
      <c r="QKQ2" s="272"/>
      <c r="QKR2" s="272"/>
      <c r="QKS2" s="272"/>
      <c r="QKT2" s="272"/>
      <c r="QKU2" s="272"/>
      <c r="QKV2" s="272"/>
      <c r="QKW2" s="272"/>
      <c r="QKX2" s="272"/>
      <c r="QKY2" s="272"/>
      <c r="QKZ2" s="272"/>
      <c r="QLA2" s="272"/>
      <c r="QLB2" s="272"/>
      <c r="QLC2" s="272"/>
      <c r="QLD2" s="272"/>
      <c r="QLE2" s="272"/>
      <c r="QLF2" s="272"/>
      <c r="QLG2" s="272"/>
      <c r="QLH2" s="272"/>
      <c r="QLI2" s="272"/>
      <c r="QLJ2" s="272"/>
      <c r="QLK2" s="272"/>
      <c r="QLL2" s="272"/>
      <c r="QLM2" s="272"/>
      <c r="QLN2" s="272"/>
      <c r="QLO2" s="272"/>
      <c r="QLP2" s="272"/>
      <c r="QLQ2" s="272"/>
      <c r="QLR2" s="272"/>
      <c r="QLS2" s="272"/>
      <c r="QLT2" s="272"/>
      <c r="QLU2" s="272"/>
      <c r="QLV2" s="272"/>
      <c r="QLW2" s="272"/>
      <c r="QLX2" s="272"/>
      <c r="QLY2" s="272"/>
      <c r="QLZ2" s="272"/>
      <c r="QMA2" s="272"/>
      <c r="QMB2" s="272"/>
      <c r="QMC2" s="272"/>
      <c r="QMD2" s="272"/>
      <c r="QME2" s="272"/>
      <c r="QMF2" s="272"/>
      <c r="QMG2" s="272"/>
      <c r="QMH2" s="272"/>
      <c r="QMI2" s="272"/>
      <c r="QMJ2" s="272"/>
      <c r="QMK2" s="272"/>
      <c r="QML2" s="272"/>
      <c r="QMM2" s="272"/>
      <c r="QMN2" s="272"/>
      <c r="QMO2" s="272"/>
      <c r="QMP2" s="272"/>
      <c r="QMQ2" s="272"/>
      <c r="QMR2" s="272"/>
      <c r="QMS2" s="272"/>
      <c r="QMT2" s="272"/>
      <c r="QMU2" s="272"/>
      <c r="QMV2" s="272"/>
      <c r="QMW2" s="272"/>
      <c r="QMX2" s="272"/>
      <c r="QMY2" s="272"/>
      <c r="QMZ2" s="272"/>
      <c r="QNA2" s="272"/>
      <c r="QNB2" s="272"/>
      <c r="QNC2" s="272"/>
      <c r="QND2" s="272"/>
      <c r="QNE2" s="272"/>
      <c r="QNF2" s="272"/>
      <c r="QNG2" s="272"/>
      <c r="QNH2" s="272"/>
      <c r="QNI2" s="272"/>
      <c r="QNJ2" s="272"/>
      <c r="QNK2" s="272"/>
      <c r="QNL2" s="272"/>
      <c r="QNM2" s="272"/>
      <c r="QNN2" s="272"/>
      <c r="QNO2" s="272"/>
      <c r="QNP2" s="272"/>
      <c r="QNQ2" s="272"/>
      <c r="QNR2" s="272"/>
      <c r="QNS2" s="272"/>
      <c r="QNT2" s="272"/>
      <c r="QNU2" s="272"/>
      <c r="QNV2" s="272"/>
      <c r="QNW2" s="272"/>
      <c r="QNX2" s="272"/>
      <c r="QNY2" s="272"/>
      <c r="QNZ2" s="272"/>
      <c r="QOA2" s="272"/>
      <c r="QOB2" s="272"/>
      <c r="QOC2" s="272"/>
      <c r="QOD2" s="272"/>
      <c r="QOE2" s="272"/>
      <c r="QOF2" s="272"/>
      <c r="QOG2" s="272"/>
      <c r="QOH2" s="272"/>
      <c r="QOI2" s="272"/>
      <c r="QOJ2" s="272"/>
      <c r="QOK2" s="272"/>
      <c r="QOL2" s="272"/>
      <c r="QOM2" s="272"/>
      <c r="QON2" s="272"/>
      <c r="QOO2" s="272"/>
      <c r="QOP2" s="272"/>
      <c r="QOQ2" s="272"/>
      <c r="QOR2" s="272"/>
      <c r="QOS2" s="272"/>
      <c r="QOT2" s="272"/>
      <c r="QOU2" s="272"/>
      <c r="QOV2" s="272"/>
      <c r="QOW2" s="272"/>
      <c r="QOX2" s="272"/>
      <c r="QOY2" s="272"/>
      <c r="QOZ2" s="272"/>
      <c r="QPA2" s="272"/>
      <c r="QPB2" s="272"/>
      <c r="QPC2" s="272"/>
      <c r="QPD2" s="272"/>
      <c r="QPE2" s="272"/>
      <c r="QPF2" s="272"/>
      <c r="QPG2" s="272"/>
      <c r="QPH2" s="272"/>
      <c r="QPI2" s="272"/>
      <c r="QPJ2" s="272"/>
      <c r="QPK2" s="272"/>
      <c r="QPL2" s="272"/>
      <c r="QPM2" s="272"/>
      <c r="QPN2" s="272"/>
      <c r="QPO2" s="272"/>
      <c r="QPP2" s="272"/>
      <c r="QPQ2" s="272"/>
      <c r="QPR2" s="272"/>
      <c r="QPS2" s="272"/>
      <c r="QPT2" s="272"/>
      <c r="QPU2" s="272"/>
      <c r="QPV2" s="272"/>
      <c r="QPW2" s="272"/>
      <c r="QPX2" s="272"/>
      <c r="QPY2" s="272"/>
      <c r="QPZ2" s="272"/>
      <c r="QQA2" s="272"/>
      <c r="QQB2" s="272"/>
      <c r="QQC2" s="272"/>
      <c r="QQD2" s="272"/>
      <c r="QQE2" s="272"/>
      <c r="QQF2" s="272"/>
      <c r="QQG2" s="272"/>
      <c r="QQH2" s="272"/>
      <c r="QQI2" s="272"/>
      <c r="QQJ2" s="272"/>
      <c r="QQK2" s="272"/>
      <c r="QQL2" s="272"/>
      <c r="QQM2" s="272"/>
      <c r="QQN2" s="272"/>
      <c r="QQO2" s="272"/>
      <c r="QQP2" s="272"/>
      <c r="QQQ2" s="272"/>
      <c r="QQR2" s="272"/>
      <c r="QQS2" s="272"/>
      <c r="QQT2" s="272"/>
      <c r="QQU2" s="272"/>
      <c r="QQV2" s="272"/>
      <c r="QQW2" s="272"/>
      <c r="QQX2" s="272"/>
      <c r="QQY2" s="272"/>
      <c r="QQZ2" s="272"/>
      <c r="QRA2" s="272"/>
      <c r="QRB2" s="272"/>
      <c r="QRC2" s="272"/>
      <c r="QRD2" s="272"/>
      <c r="QRE2" s="272"/>
      <c r="QRF2" s="272"/>
      <c r="QRG2" s="272"/>
      <c r="QRH2" s="272"/>
      <c r="QRI2" s="272"/>
      <c r="QRJ2" s="272"/>
      <c r="QRK2" s="272"/>
      <c r="QRL2" s="272"/>
      <c r="QRM2" s="272"/>
      <c r="QRN2" s="272"/>
      <c r="QRO2" s="272"/>
      <c r="QRP2" s="272"/>
      <c r="QRQ2" s="272"/>
      <c r="QRR2" s="272"/>
      <c r="QRS2" s="272"/>
      <c r="QRT2" s="272"/>
      <c r="QRU2" s="272"/>
      <c r="QRV2" s="272"/>
      <c r="QRW2" s="272"/>
      <c r="QRX2" s="272"/>
      <c r="QRY2" s="272"/>
      <c r="QRZ2" s="272"/>
      <c r="QSA2" s="272"/>
      <c r="QSB2" s="272"/>
      <c r="QSC2" s="272"/>
      <c r="QSD2" s="272"/>
      <c r="QSE2" s="272"/>
      <c r="QSF2" s="272"/>
      <c r="QSG2" s="272"/>
      <c r="QSH2" s="272"/>
      <c r="QSI2" s="272"/>
      <c r="QSJ2" s="272"/>
      <c r="QSK2" s="272"/>
      <c r="QSL2" s="272"/>
      <c r="QSM2" s="272"/>
      <c r="QSN2" s="272"/>
      <c r="QSO2" s="272"/>
      <c r="QSP2" s="272"/>
      <c r="QSQ2" s="272"/>
      <c r="QSR2" s="272"/>
      <c r="QSS2" s="272"/>
      <c r="QST2" s="272"/>
      <c r="QSU2" s="272"/>
      <c r="QSV2" s="272"/>
      <c r="QSW2" s="272"/>
      <c r="QSX2" s="272"/>
      <c r="QSY2" s="272"/>
      <c r="QSZ2" s="272"/>
      <c r="QTA2" s="272"/>
      <c r="QTB2" s="272"/>
      <c r="QTC2" s="272"/>
      <c r="QTD2" s="272"/>
      <c r="QTE2" s="272"/>
      <c r="QTF2" s="272"/>
      <c r="QTG2" s="272"/>
      <c r="QTH2" s="272"/>
      <c r="QTI2" s="272"/>
      <c r="QTJ2" s="272"/>
      <c r="QTK2" s="272"/>
      <c r="QTL2" s="272"/>
      <c r="QTM2" s="272"/>
      <c r="QTN2" s="272"/>
      <c r="QTO2" s="272"/>
      <c r="QTP2" s="272"/>
      <c r="QTQ2" s="272"/>
      <c r="QTR2" s="272"/>
      <c r="QTS2" s="272"/>
      <c r="QTT2" s="272"/>
      <c r="QTU2" s="272"/>
      <c r="QTV2" s="272"/>
      <c r="QTW2" s="272"/>
      <c r="QTX2" s="272"/>
      <c r="QTY2" s="272"/>
      <c r="QTZ2" s="272"/>
      <c r="QUA2" s="272"/>
      <c r="QUB2" s="272"/>
      <c r="QUC2" s="272"/>
      <c r="QUD2" s="272"/>
      <c r="QUE2" s="272"/>
      <c r="QUF2" s="272"/>
      <c r="QUG2" s="272"/>
      <c r="QUH2" s="272"/>
      <c r="QUI2" s="272"/>
      <c r="QUJ2" s="272"/>
      <c r="QUK2" s="272"/>
      <c r="QUL2" s="272"/>
      <c r="QUM2" s="272"/>
      <c r="QUN2" s="272"/>
      <c r="QUO2" s="272"/>
      <c r="QUP2" s="272"/>
      <c r="QUQ2" s="272"/>
      <c r="QUR2" s="272"/>
      <c r="QUS2" s="272"/>
      <c r="QUT2" s="272"/>
      <c r="QUU2" s="272"/>
      <c r="QUV2" s="272"/>
      <c r="QUW2" s="272"/>
      <c r="QUX2" s="272"/>
      <c r="QUY2" s="272"/>
      <c r="QUZ2" s="272"/>
      <c r="QVA2" s="272"/>
      <c r="QVB2" s="272"/>
      <c r="QVC2" s="272"/>
      <c r="QVD2" s="272"/>
      <c r="QVE2" s="272"/>
      <c r="QVF2" s="272"/>
      <c r="QVG2" s="272"/>
      <c r="QVH2" s="272"/>
      <c r="QVI2" s="272"/>
      <c r="QVJ2" s="272"/>
      <c r="QVK2" s="272"/>
      <c r="QVL2" s="272"/>
      <c r="QVM2" s="272"/>
      <c r="QVN2" s="272"/>
      <c r="QVO2" s="272"/>
      <c r="QVP2" s="272"/>
      <c r="QVQ2" s="272"/>
      <c r="QVR2" s="272"/>
      <c r="QVS2" s="272"/>
      <c r="QVT2" s="272"/>
      <c r="QVU2" s="272"/>
      <c r="QVV2" s="272"/>
      <c r="QVW2" s="272"/>
      <c r="QVX2" s="272"/>
      <c r="QVY2" s="272"/>
      <c r="QVZ2" s="272"/>
      <c r="QWA2" s="272"/>
      <c r="QWB2" s="272"/>
      <c r="QWC2" s="272"/>
      <c r="QWD2" s="272"/>
      <c r="QWE2" s="272"/>
      <c r="QWF2" s="272"/>
      <c r="QWG2" s="272"/>
      <c r="QWH2" s="272"/>
      <c r="QWI2" s="272"/>
      <c r="QWJ2" s="272"/>
      <c r="QWK2" s="272"/>
      <c r="QWL2" s="272"/>
      <c r="QWM2" s="272"/>
      <c r="QWN2" s="272"/>
      <c r="QWO2" s="272"/>
      <c r="QWP2" s="272"/>
      <c r="QWQ2" s="272"/>
      <c r="QWR2" s="272"/>
      <c r="QWS2" s="272"/>
      <c r="QWT2" s="272"/>
      <c r="QWU2" s="272"/>
      <c r="QWV2" s="272"/>
      <c r="QWW2" s="272"/>
      <c r="QWX2" s="272"/>
      <c r="QWY2" s="272"/>
      <c r="QWZ2" s="272"/>
      <c r="QXA2" s="272"/>
      <c r="QXB2" s="272"/>
      <c r="QXC2" s="272"/>
      <c r="QXD2" s="272"/>
      <c r="QXE2" s="272"/>
      <c r="QXF2" s="272"/>
      <c r="QXG2" s="272"/>
      <c r="QXH2" s="272"/>
      <c r="QXI2" s="272"/>
      <c r="QXJ2" s="272"/>
      <c r="QXK2" s="272"/>
      <c r="QXL2" s="272"/>
      <c r="QXM2" s="272"/>
      <c r="QXN2" s="272"/>
      <c r="QXO2" s="272"/>
      <c r="QXP2" s="272"/>
      <c r="QXQ2" s="272"/>
      <c r="QXR2" s="272"/>
      <c r="QXS2" s="272"/>
      <c r="QXT2" s="272"/>
      <c r="QXU2" s="272"/>
      <c r="QXV2" s="272"/>
      <c r="QXW2" s="272"/>
      <c r="QXX2" s="272"/>
      <c r="QXY2" s="272"/>
      <c r="QXZ2" s="272"/>
      <c r="QYA2" s="272"/>
      <c r="QYB2" s="272"/>
      <c r="QYC2" s="272"/>
      <c r="QYD2" s="272"/>
      <c r="QYE2" s="272"/>
      <c r="QYF2" s="272"/>
      <c r="QYG2" s="272"/>
      <c r="QYH2" s="272"/>
      <c r="QYI2" s="272"/>
      <c r="QYJ2" s="272"/>
      <c r="QYK2" s="272"/>
      <c r="QYL2" s="272"/>
      <c r="QYM2" s="272"/>
      <c r="QYN2" s="272"/>
      <c r="QYO2" s="272"/>
      <c r="QYP2" s="272"/>
      <c r="QYQ2" s="272"/>
      <c r="QYR2" s="272"/>
      <c r="QYS2" s="272"/>
      <c r="QYT2" s="272"/>
      <c r="QYU2" s="272"/>
      <c r="QYV2" s="272"/>
      <c r="QYW2" s="272"/>
      <c r="QYX2" s="272"/>
      <c r="QYY2" s="272"/>
      <c r="QYZ2" s="272"/>
      <c r="QZA2" s="272"/>
      <c r="QZB2" s="272"/>
      <c r="QZC2" s="272"/>
      <c r="QZD2" s="272"/>
      <c r="QZE2" s="272"/>
      <c r="QZF2" s="272"/>
      <c r="QZG2" s="272"/>
      <c r="QZH2" s="272"/>
      <c r="QZI2" s="272"/>
      <c r="QZJ2" s="272"/>
      <c r="QZK2" s="272"/>
      <c r="QZL2" s="272"/>
      <c r="QZM2" s="272"/>
      <c r="QZN2" s="272"/>
      <c r="QZO2" s="272"/>
      <c r="QZP2" s="272"/>
      <c r="QZQ2" s="272"/>
      <c r="QZR2" s="272"/>
      <c r="QZS2" s="272"/>
      <c r="QZT2" s="272"/>
      <c r="QZU2" s="272"/>
      <c r="QZV2" s="272"/>
      <c r="QZW2" s="272"/>
      <c r="QZX2" s="272"/>
      <c r="QZY2" s="272"/>
      <c r="QZZ2" s="272"/>
      <c r="RAA2" s="272"/>
      <c r="RAB2" s="272"/>
      <c r="RAC2" s="272"/>
      <c r="RAD2" s="272"/>
      <c r="RAE2" s="272"/>
      <c r="RAF2" s="272"/>
      <c r="RAG2" s="272"/>
      <c r="RAH2" s="272"/>
      <c r="RAI2" s="272"/>
      <c r="RAJ2" s="272"/>
      <c r="RAK2" s="272"/>
      <c r="RAL2" s="272"/>
      <c r="RAM2" s="272"/>
      <c r="RAN2" s="272"/>
      <c r="RAO2" s="272"/>
      <c r="RAP2" s="272"/>
      <c r="RAQ2" s="272"/>
      <c r="RAR2" s="272"/>
      <c r="RAS2" s="272"/>
      <c r="RAT2" s="272"/>
      <c r="RAU2" s="272"/>
      <c r="RAV2" s="272"/>
      <c r="RAW2" s="272"/>
      <c r="RAX2" s="272"/>
      <c r="RAY2" s="272"/>
      <c r="RAZ2" s="272"/>
      <c r="RBA2" s="272"/>
      <c r="RBB2" s="272"/>
      <c r="RBC2" s="272"/>
      <c r="RBD2" s="272"/>
      <c r="RBE2" s="272"/>
      <c r="RBF2" s="272"/>
      <c r="RBG2" s="272"/>
      <c r="RBH2" s="272"/>
      <c r="RBI2" s="272"/>
      <c r="RBJ2" s="272"/>
      <c r="RBK2" s="272"/>
      <c r="RBL2" s="272"/>
      <c r="RBM2" s="272"/>
      <c r="RBN2" s="272"/>
      <c r="RBO2" s="272"/>
      <c r="RBP2" s="272"/>
      <c r="RBQ2" s="272"/>
      <c r="RBR2" s="272"/>
      <c r="RBS2" s="272"/>
      <c r="RBT2" s="272"/>
      <c r="RBU2" s="272"/>
      <c r="RBV2" s="272"/>
      <c r="RBW2" s="272"/>
      <c r="RBX2" s="272"/>
      <c r="RBY2" s="272"/>
      <c r="RBZ2" s="272"/>
      <c r="RCA2" s="272"/>
      <c r="RCB2" s="272"/>
      <c r="RCC2" s="272"/>
      <c r="RCD2" s="272"/>
      <c r="RCE2" s="272"/>
      <c r="RCF2" s="272"/>
      <c r="RCG2" s="272"/>
      <c r="RCH2" s="272"/>
      <c r="RCI2" s="272"/>
      <c r="RCJ2" s="272"/>
      <c r="RCK2" s="272"/>
      <c r="RCL2" s="272"/>
      <c r="RCM2" s="272"/>
      <c r="RCN2" s="272"/>
      <c r="RCO2" s="272"/>
      <c r="RCP2" s="272"/>
      <c r="RCQ2" s="272"/>
      <c r="RCR2" s="272"/>
      <c r="RCS2" s="272"/>
      <c r="RCT2" s="272"/>
      <c r="RCU2" s="272"/>
      <c r="RCV2" s="272"/>
      <c r="RCW2" s="272"/>
      <c r="RCX2" s="272"/>
      <c r="RCY2" s="272"/>
      <c r="RCZ2" s="272"/>
      <c r="RDA2" s="272"/>
      <c r="RDB2" s="272"/>
      <c r="RDC2" s="272"/>
      <c r="RDD2" s="272"/>
      <c r="RDE2" s="272"/>
      <c r="RDF2" s="272"/>
      <c r="RDG2" s="272"/>
      <c r="RDH2" s="272"/>
      <c r="RDI2" s="272"/>
      <c r="RDJ2" s="272"/>
      <c r="RDK2" s="272"/>
      <c r="RDL2" s="272"/>
      <c r="RDM2" s="272"/>
      <c r="RDN2" s="272"/>
      <c r="RDO2" s="272"/>
      <c r="RDP2" s="272"/>
      <c r="RDQ2" s="272"/>
      <c r="RDR2" s="272"/>
      <c r="RDS2" s="272"/>
      <c r="RDT2" s="272"/>
      <c r="RDU2" s="272"/>
      <c r="RDV2" s="272"/>
      <c r="RDW2" s="272"/>
      <c r="RDX2" s="272"/>
      <c r="RDY2" s="272"/>
      <c r="RDZ2" s="272"/>
      <c r="REA2" s="272"/>
      <c r="REB2" s="272"/>
      <c r="REC2" s="272"/>
      <c r="RED2" s="272"/>
      <c r="REE2" s="272"/>
      <c r="REF2" s="272"/>
      <c r="REG2" s="272"/>
      <c r="REH2" s="272"/>
      <c r="REI2" s="272"/>
      <c r="REJ2" s="272"/>
      <c r="REK2" s="272"/>
      <c r="REL2" s="272"/>
      <c r="REM2" s="272"/>
      <c r="REN2" s="272"/>
      <c r="REO2" s="272"/>
      <c r="REP2" s="272"/>
      <c r="REQ2" s="272"/>
      <c r="RER2" s="272"/>
      <c r="RES2" s="272"/>
      <c r="RET2" s="272"/>
      <c r="REU2" s="272"/>
      <c r="REV2" s="272"/>
      <c r="REW2" s="272"/>
      <c r="REX2" s="272"/>
      <c r="REY2" s="272"/>
      <c r="REZ2" s="272"/>
      <c r="RFA2" s="272"/>
      <c r="RFB2" s="272"/>
      <c r="RFC2" s="272"/>
      <c r="RFD2" s="272"/>
      <c r="RFE2" s="272"/>
      <c r="RFF2" s="272"/>
      <c r="RFG2" s="272"/>
      <c r="RFH2" s="272"/>
      <c r="RFI2" s="272"/>
      <c r="RFJ2" s="272"/>
      <c r="RFK2" s="272"/>
      <c r="RFL2" s="272"/>
      <c r="RFM2" s="272"/>
      <c r="RFN2" s="272"/>
      <c r="RFO2" s="272"/>
      <c r="RFP2" s="272"/>
      <c r="RFQ2" s="272"/>
      <c r="RFR2" s="272"/>
      <c r="RFS2" s="272"/>
      <c r="RFT2" s="272"/>
      <c r="RFU2" s="272"/>
      <c r="RFV2" s="272"/>
      <c r="RFW2" s="272"/>
      <c r="RFX2" s="272"/>
      <c r="RFY2" s="272"/>
      <c r="RFZ2" s="272"/>
      <c r="RGA2" s="272"/>
      <c r="RGB2" s="272"/>
      <c r="RGC2" s="272"/>
      <c r="RGD2" s="272"/>
      <c r="RGE2" s="272"/>
      <c r="RGF2" s="272"/>
      <c r="RGG2" s="272"/>
      <c r="RGH2" s="272"/>
      <c r="RGI2" s="272"/>
      <c r="RGJ2" s="272"/>
      <c r="RGK2" s="272"/>
      <c r="RGL2" s="272"/>
      <c r="RGM2" s="272"/>
      <c r="RGN2" s="272"/>
      <c r="RGO2" s="272"/>
      <c r="RGP2" s="272"/>
      <c r="RGQ2" s="272"/>
      <c r="RGR2" s="272"/>
      <c r="RGS2" s="272"/>
      <c r="RGT2" s="272"/>
      <c r="RGU2" s="272"/>
      <c r="RGV2" s="272"/>
      <c r="RGW2" s="272"/>
      <c r="RGX2" s="272"/>
      <c r="RGY2" s="272"/>
      <c r="RGZ2" s="272"/>
      <c r="RHA2" s="272"/>
      <c r="RHB2" s="272"/>
      <c r="RHC2" s="272"/>
      <c r="RHD2" s="272"/>
      <c r="RHE2" s="272"/>
      <c r="RHF2" s="272"/>
      <c r="RHG2" s="272"/>
      <c r="RHH2" s="272"/>
      <c r="RHI2" s="272"/>
      <c r="RHJ2" s="272"/>
      <c r="RHK2" s="272"/>
      <c r="RHL2" s="272"/>
      <c r="RHM2" s="272"/>
      <c r="RHN2" s="272"/>
      <c r="RHO2" s="272"/>
      <c r="RHP2" s="272"/>
      <c r="RHQ2" s="272"/>
      <c r="RHR2" s="272"/>
      <c r="RHS2" s="272"/>
      <c r="RHT2" s="272"/>
      <c r="RHU2" s="272"/>
      <c r="RHV2" s="272"/>
      <c r="RHW2" s="272"/>
      <c r="RHX2" s="272"/>
      <c r="RHY2" s="272"/>
      <c r="RHZ2" s="272"/>
      <c r="RIA2" s="272"/>
      <c r="RIB2" s="272"/>
      <c r="RIC2" s="272"/>
      <c r="RID2" s="272"/>
      <c r="RIE2" s="272"/>
      <c r="RIF2" s="272"/>
      <c r="RIG2" s="272"/>
      <c r="RIH2" s="272"/>
      <c r="RII2" s="272"/>
      <c r="RIJ2" s="272"/>
      <c r="RIK2" s="272"/>
      <c r="RIL2" s="272"/>
      <c r="RIM2" s="272"/>
      <c r="RIN2" s="272"/>
      <c r="RIO2" s="272"/>
      <c r="RIP2" s="272"/>
      <c r="RIQ2" s="272"/>
      <c r="RIR2" s="272"/>
      <c r="RIS2" s="272"/>
      <c r="RIT2" s="272"/>
      <c r="RIU2" s="272"/>
      <c r="RIV2" s="272"/>
      <c r="RIW2" s="272"/>
      <c r="RIX2" s="272"/>
      <c r="RIY2" s="272"/>
      <c r="RIZ2" s="272"/>
      <c r="RJA2" s="272"/>
      <c r="RJB2" s="272"/>
      <c r="RJC2" s="272"/>
      <c r="RJD2" s="272"/>
      <c r="RJE2" s="272"/>
      <c r="RJF2" s="272"/>
      <c r="RJG2" s="272"/>
      <c r="RJH2" s="272"/>
      <c r="RJI2" s="272"/>
      <c r="RJJ2" s="272"/>
      <c r="RJK2" s="272"/>
      <c r="RJL2" s="272"/>
      <c r="RJM2" s="272"/>
      <c r="RJN2" s="272"/>
      <c r="RJO2" s="272"/>
      <c r="RJP2" s="272"/>
      <c r="RJQ2" s="272"/>
      <c r="RJR2" s="272"/>
      <c r="RJS2" s="272"/>
      <c r="RJT2" s="272"/>
      <c r="RJU2" s="272"/>
      <c r="RJV2" s="272"/>
      <c r="RJW2" s="272"/>
      <c r="RJX2" s="272"/>
      <c r="RJY2" s="272"/>
      <c r="RJZ2" s="272"/>
      <c r="RKA2" s="272"/>
      <c r="RKB2" s="272"/>
      <c r="RKC2" s="272"/>
      <c r="RKD2" s="272"/>
      <c r="RKE2" s="272"/>
      <c r="RKF2" s="272"/>
      <c r="RKG2" s="272"/>
      <c r="RKH2" s="272"/>
      <c r="RKI2" s="272"/>
      <c r="RKJ2" s="272"/>
      <c r="RKK2" s="272"/>
      <c r="RKL2" s="272"/>
      <c r="RKM2" s="272"/>
      <c r="RKN2" s="272"/>
      <c r="RKO2" s="272"/>
      <c r="RKP2" s="272"/>
      <c r="RKQ2" s="272"/>
      <c r="RKR2" s="272"/>
      <c r="RKS2" s="272"/>
      <c r="RKT2" s="272"/>
      <c r="RKU2" s="272"/>
      <c r="RKV2" s="272"/>
      <c r="RKW2" s="272"/>
      <c r="RKX2" s="272"/>
      <c r="RKY2" s="272"/>
      <c r="RKZ2" s="272"/>
      <c r="RLA2" s="272"/>
      <c r="RLB2" s="272"/>
      <c r="RLC2" s="272"/>
      <c r="RLD2" s="272"/>
      <c r="RLE2" s="272"/>
      <c r="RLF2" s="272"/>
      <c r="RLG2" s="272"/>
      <c r="RLH2" s="272"/>
      <c r="RLI2" s="272"/>
      <c r="RLJ2" s="272"/>
      <c r="RLK2" s="272"/>
      <c r="RLL2" s="272"/>
      <c r="RLM2" s="272"/>
      <c r="RLN2" s="272"/>
      <c r="RLO2" s="272"/>
      <c r="RLP2" s="272"/>
      <c r="RLQ2" s="272"/>
      <c r="RLR2" s="272"/>
      <c r="RLS2" s="272"/>
      <c r="RLT2" s="272"/>
      <c r="RLU2" s="272"/>
      <c r="RLV2" s="272"/>
      <c r="RLW2" s="272"/>
      <c r="RLX2" s="272"/>
      <c r="RLY2" s="272"/>
      <c r="RLZ2" s="272"/>
      <c r="RMA2" s="272"/>
      <c r="RMB2" s="272"/>
      <c r="RMC2" s="272"/>
      <c r="RMD2" s="272"/>
      <c r="RME2" s="272"/>
      <c r="RMF2" s="272"/>
      <c r="RMG2" s="272"/>
      <c r="RMH2" s="272"/>
      <c r="RMI2" s="272"/>
      <c r="RMJ2" s="272"/>
      <c r="RMK2" s="272"/>
      <c r="RML2" s="272"/>
      <c r="RMM2" s="272"/>
      <c r="RMN2" s="272"/>
      <c r="RMO2" s="272"/>
      <c r="RMP2" s="272"/>
      <c r="RMQ2" s="272"/>
      <c r="RMR2" s="272"/>
      <c r="RMS2" s="272"/>
      <c r="RMT2" s="272"/>
      <c r="RMU2" s="272"/>
      <c r="RMV2" s="272"/>
      <c r="RMW2" s="272"/>
      <c r="RMX2" s="272"/>
      <c r="RMY2" s="272"/>
      <c r="RMZ2" s="272"/>
      <c r="RNA2" s="272"/>
      <c r="RNB2" s="272"/>
      <c r="RNC2" s="272"/>
      <c r="RND2" s="272"/>
      <c r="RNE2" s="272"/>
      <c r="RNF2" s="272"/>
      <c r="RNG2" s="272"/>
      <c r="RNH2" s="272"/>
      <c r="RNI2" s="272"/>
      <c r="RNJ2" s="272"/>
      <c r="RNK2" s="272"/>
      <c r="RNL2" s="272"/>
      <c r="RNM2" s="272"/>
      <c r="RNN2" s="272"/>
      <c r="RNO2" s="272"/>
      <c r="RNP2" s="272"/>
      <c r="RNQ2" s="272"/>
      <c r="RNR2" s="272"/>
      <c r="RNS2" s="272"/>
      <c r="RNT2" s="272"/>
      <c r="RNU2" s="272"/>
      <c r="RNV2" s="272"/>
      <c r="RNW2" s="272"/>
      <c r="RNX2" s="272"/>
      <c r="RNY2" s="272"/>
      <c r="RNZ2" s="272"/>
      <c r="ROA2" s="272"/>
      <c r="ROB2" s="272"/>
      <c r="ROC2" s="272"/>
      <c r="ROD2" s="272"/>
      <c r="ROE2" s="272"/>
      <c r="ROF2" s="272"/>
      <c r="ROG2" s="272"/>
      <c r="ROH2" s="272"/>
      <c r="ROI2" s="272"/>
      <c r="ROJ2" s="272"/>
      <c r="ROK2" s="272"/>
      <c r="ROL2" s="272"/>
      <c r="ROM2" s="272"/>
      <c r="RON2" s="272"/>
      <c r="ROO2" s="272"/>
      <c r="ROP2" s="272"/>
      <c r="ROQ2" s="272"/>
      <c r="ROR2" s="272"/>
      <c r="ROS2" s="272"/>
      <c r="ROT2" s="272"/>
      <c r="ROU2" s="272"/>
      <c r="ROV2" s="272"/>
      <c r="ROW2" s="272"/>
      <c r="ROX2" s="272"/>
      <c r="ROY2" s="272"/>
      <c r="ROZ2" s="272"/>
      <c r="RPA2" s="272"/>
      <c r="RPB2" s="272"/>
      <c r="RPC2" s="272"/>
      <c r="RPD2" s="272"/>
      <c r="RPE2" s="272"/>
      <c r="RPF2" s="272"/>
      <c r="RPG2" s="272"/>
      <c r="RPH2" s="272"/>
      <c r="RPI2" s="272"/>
      <c r="RPJ2" s="272"/>
      <c r="RPK2" s="272"/>
      <c r="RPL2" s="272"/>
      <c r="RPM2" s="272"/>
      <c r="RPN2" s="272"/>
      <c r="RPO2" s="272"/>
      <c r="RPP2" s="272"/>
      <c r="RPQ2" s="272"/>
      <c r="RPR2" s="272"/>
      <c r="RPS2" s="272"/>
      <c r="RPT2" s="272"/>
      <c r="RPU2" s="272"/>
      <c r="RPV2" s="272"/>
      <c r="RPW2" s="272"/>
      <c r="RPX2" s="272"/>
      <c r="RPY2" s="272"/>
      <c r="RPZ2" s="272"/>
      <c r="RQA2" s="272"/>
      <c r="RQB2" s="272"/>
      <c r="RQC2" s="272"/>
      <c r="RQD2" s="272"/>
      <c r="RQE2" s="272"/>
      <c r="RQF2" s="272"/>
      <c r="RQG2" s="272"/>
      <c r="RQH2" s="272"/>
      <c r="RQI2" s="272"/>
      <c r="RQJ2" s="272"/>
      <c r="RQK2" s="272"/>
      <c r="RQL2" s="272"/>
      <c r="RQM2" s="272"/>
      <c r="RQN2" s="272"/>
      <c r="RQO2" s="272"/>
      <c r="RQP2" s="272"/>
      <c r="RQQ2" s="272"/>
      <c r="RQR2" s="272"/>
      <c r="RQS2" s="272"/>
      <c r="RQT2" s="272"/>
      <c r="RQU2" s="272"/>
      <c r="RQV2" s="272"/>
      <c r="RQW2" s="272"/>
      <c r="RQX2" s="272"/>
      <c r="RQY2" s="272"/>
      <c r="RQZ2" s="272"/>
      <c r="RRA2" s="272"/>
      <c r="RRB2" s="272"/>
      <c r="RRC2" s="272"/>
      <c r="RRD2" s="272"/>
      <c r="RRE2" s="272"/>
      <c r="RRF2" s="272"/>
      <c r="RRG2" s="272"/>
      <c r="RRH2" s="272"/>
      <c r="RRI2" s="272"/>
      <c r="RRJ2" s="272"/>
      <c r="RRK2" s="272"/>
      <c r="RRL2" s="272"/>
      <c r="RRM2" s="272"/>
      <c r="RRN2" s="272"/>
      <c r="RRO2" s="272"/>
      <c r="RRP2" s="272"/>
      <c r="RRQ2" s="272"/>
      <c r="RRR2" s="272"/>
      <c r="RRS2" s="272"/>
      <c r="RRT2" s="272"/>
      <c r="RRU2" s="272"/>
      <c r="RRV2" s="272"/>
      <c r="RRW2" s="272"/>
      <c r="RRX2" s="272"/>
      <c r="RRY2" s="272"/>
      <c r="RRZ2" s="272"/>
      <c r="RSA2" s="272"/>
      <c r="RSB2" s="272"/>
      <c r="RSC2" s="272"/>
      <c r="RSD2" s="272"/>
      <c r="RSE2" s="272"/>
      <c r="RSF2" s="272"/>
      <c r="RSG2" s="272"/>
      <c r="RSH2" s="272"/>
      <c r="RSI2" s="272"/>
      <c r="RSJ2" s="272"/>
      <c r="RSK2" s="272"/>
      <c r="RSL2" s="272"/>
      <c r="RSM2" s="272"/>
      <c r="RSN2" s="272"/>
      <c r="RSO2" s="272"/>
      <c r="RSP2" s="272"/>
      <c r="RSQ2" s="272"/>
      <c r="RSR2" s="272"/>
      <c r="RSS2" s="272"/>
      <c r="RST2" s="272"/>
      <c r="RSU2" s="272"/>
      <c r="RSV2" s="272"/>
      <c r="RSW2" s="272"/>
      <c r="RSX2" s="272"/>
      <c r="RSY2" s="272"/>
      <c r="RSZ2" s="272"/>
      <c r="RTA2" s="272"/>
      <c r="RTB2" s="272"/>
      <c r="RTC2" s="272"/>
      <c r="RTD2" s="272"/>
      <c r="RTE2" s="272"/>
      <c r="RTF2" s="272"/>
      <c r="RTG2" s="272"/>
      <c r="RTH2" s="272"/>
      <c r="RTI2" s="272"/>
      <c r="RTJ2" s="272"/>
      <c r="RTK2" s="272"/>
      <c r="RTL2" s="272"/>
      <c r="RTM2" s="272"/>
      <c r="RTN2" s="272"/>
      <c r="RTO2" s="272"/>
      <c r="RTP2" s="272"/>
      <c r="RTQ2" s="272"/>
      <c r="RTR2" s="272"/>
      <c r="RTS2" s="272"/>
      <c r="RTT2" s="272"/>
      <c r="RTU2" s="272"/>
      <c r="RTV2" s="272"/>
      <c r="RTW2" s="272"/>
      <c r="RTX2" s="272"/>
      <c r="RTY2" s="272"/>
      <c r="RTZ2" s="272"/>
      <c r="RUA2" s="272"/>
      <c r="RUB2" s="272"/>
      <c r="RUC2" s="272"/>
      <c r="RUD2" s="272"/>
      <c r="RUE2" s="272"/>
      <c r="RUF2" s="272"/>
      <c r="RUG2" s="272"/>
      <c r="RUH2" s="272"/>
      <c r="RUI2" s="272"/>
      <c r="RUJ2" s="272"/>
      <c r="RUK2" s="272"/>
      <c r="RUL2" s="272"/>
      <c r="RUM2" s="272"/>
      <c r="RUN2" s="272"/>
      <c r="RUO2" s="272"/>
      <c r="RUP2" s="272"/>
      <c r="RUQ2" s="272"/>
      <c r="RUR2" s="272"/>
      <c r="RUS2" s="272"/>
      <c r="RUT2" s="272"/>
      <c r="RUU2" s="272"/>
      <c r="RUV2" s="272"/>
      <c r="RUW2" s="272"/>
      <c r="RUX2" s="272"/>
      <c r="RUY2" s="272"/>
      <c r="RUZ2" s="272"/>
      <c r="RVA2" s="272"/>
      <c r="RVB2" s="272"/>
      <c r="RVC2" s="272"/>
      <c r="RVD2" s="272"/>
      <c r="RVE2" s="272"/>
      <c r="RVF2" s="272"/>
      <c r="RVG2" s="272"/>
      <c r="RVH2" s="272"/>
      <c r="RVI2" s="272"/>
      <c r="RVJ2" s="272"/>
      <c r="RVK2" s="272"/>
      <c r="RVL2" s="272"/>
      <c r="RVM2" s="272"/>
      <c r="RVN2" s="272"/>
      <c r="RVO2" s="272"/>
      <c r="RVP2" s="272"/>
      <c r="RVQ2" s="272"/>
      <c r="RVR2" s="272"/>
      <c r="RVS2" s="272"/>
      <c r="RVT2" s="272"/>
      <c r="RVU2" s="272"/>
      <c r="RVV2" s="272"/>
      <c r="RVW2" s="272"/>
      <c r="RVX2" s="272"/>
      <c r="RVY2" s="272"/>
      <c r="RVZ2" s="272"/>
      <c r="RWA2" s="272"/>
      <c r="RWB2" s="272"/>
      <c r="RWC2" s="272"/>
      <c r="RWD2" s="272"/>
      <c r="RWE2" s="272"/>
      <c r="RWF2" s="272"/>
      <c r="RWG2" s="272"/>
      <c r="RWH2" s="272"/>
      <c r="RWI2" s="272"/>
      <c r="RWJ2" s="272"/>
      <c r="RWK2" s="272"/>
      <c r="RWL2" s="272"/>
      <c r="RWM2" s="272"/>
      <c r="RWN2" s="272"/>
      <c r="RWO2" s="272"/>
      <c r="RWP2" s="272"/>
      <c r="RWQ2" s="272"/>
      <c r="RWR2" s="272"/>
      <c r="RWS2" s="272"/>
      <c r="RWT2" s="272"/>
      <c r="RWU2" s="272"/>
      <c r="RWV2" s="272"/>
      <c r="RWW2" s="272"/>
      <c r="RWX2" s="272"/>
      <c r="RWY2" s="272"/>
      <c r="RWZ2" s="272"/>
      <c r="RXA2" s="272"/>
      <c r="RXB2" s="272"/>
      <c r="RXC2" s="272"/>
      <c r="RXD2" s="272"/>
      <c r="RXE2" s="272"/>
      <c r="RXF2" s="272"/>
      <c r="RXG2" s="272"/>
      <c r="RXH2" s="272"/>
      <c r="RXI2" s="272"/>
      <c r="RXJ2" s="272"/>
      <c r="RXK2" s="272"/>
      <c r="RXL2" s="272"/>
      <c r="RXM2" s="272"/>
      <c r="RXN2" s="272"/>
      <c r="RXO2" s="272"/>
      <c r="RXP2" s="272"/>
      <c r="RXQ2" s="272"/>
      <c r="RXR2" s="272"/>
      <c r="RXS2" s="272"/>
      <c r="RXT2" s="272"/>
      <c r="RXU2" s="272"/>
      <c r="RXV2" s="272"/>
      <c r="RXW2" s="272"/>
      <c r="RXX2" s="272"/>
      <c r="RXY2" s="272"/>
      <c r="RXZ2" s="272"/>
      <c r="RYA2" s="272"/>
      <c r="RYB2" s="272"/>
      <c r="RYC2" s="272"/>
      <c r="RYD2" s="272"/>
      <c r="RYE2" s="272"/>
      <c r="RYF2" s="272"/>
      <c r="RYG2" s="272"/>
      <c r="RYH2" s="272"/>
      <c r="RYI2" s="272"/>
      <c r="RYJ2" s="272"/>
      <c r="RYK2" s="272"/>
      <c r="RYL2" s="272"/>
      <c r="RYM2" s="272"/>
      <c r="RYN2" s="272"/>
      <c r="RYO2" s="272"/>
      <c r="RYP2" s="272"/>
      <c r="RYQ2" s="272"/>
      <c r="RYR2" s="272"/>
      <c r="RYS2" s="272"/>
      <c r="RYT2" s="272"/>
      <c r="RYU2" s="272"/>
      <c r="RYV2" s="272"/>
      <c r="RYW2" s="272"/>
      <c r="RYX2" s="272"/>
      <c r="RYY2" s="272"/>
      <c r="RYZ2" s="272"/>
      <c r="RZA2" s="272"/>
      <c r="RZB2" s="272"/>
      <c r="RZC2" s="272"/>
      <c r="RZD2" s="272"/>
      <c r="RZE2" s="272"/>
      <c r="RZF2" s="272"/>
      <c r="RZG2" s="272"/>
      <c r="RZH2" s="272"/>
      <c r="RZI2" s="272"/>
      <c r="RZJ2" s="272"/>
      <c r="RZK2" s="272"/>
      <c r="RZL2" s="272"/>
      <c r="RZM2" s="272"/>
      <c r="RZN2" s="272"/>
      <c r="RZO2" s="272"/>
      <c r="RZP2" s="272"/>
      <c r="RZQ2" s="272"/>
      <c r="RZR2" s="272"/>
      <c r="RZS2" s="272"/>
      <c r="RZT2" s="272"/>
      <c r="RZU2" s="272"/>
      <c r="RZV2" s="272"/>
      <c r="RZW2" s="272"/>
      <c r="RZX2" s="272"/>
      <c r="RZY2" s="272"/>
      <c r="RZZ2" s="272"/>
      <c r="SAA2" s="272"/>
      <c r="SAB2" s="272"/>
      <c r="SAC2" s="272"/>
      <c r="SAD2" s="272"/>
      <c r="SAE2" s="272"/>
      <c r="SAF2" s="272"/>
      <c r="SAG2" s="272"/>
      <c r="SAH2" s="272"/>
      <c r="SAI2" s="272"/>
      <c r="SAJ2" s="272"/>
      <c r="SAK2" s="272"/>
      <c r="SAL2" s="272"/>
      <c r="SAM2" s="272"/>
      <c r="SAN2" s="272"/>
      <c r="SAO2" s="272"/>
      <c r="SAP2" s="272"/>
      <c r="SAQ2" s="272"/>
      <c r="SAR2" s="272"/>
      <c r="SAS2" s="272"/>
      <c r="SAT2" s="272"/>
      <c r="SAU2" s="272"/>
      <c r="SAV2" s="272"/>
      <c r="SAW2" s="272"/>
      <c r="SAX2" s="272"/>
      <c r="SAY2" s="272"/>
      <c r="SAZ2" s="272"/>
      <c r="SBA2" s="272"/>
      <c r="SBB2" s="272"/>
      <c r="SBC2" s="272"/>
      <c r="SBD2" s="272"/>
      <c r="SBE2" s="272"/>
      <c r="SBF2" s="272"/>
      <c r="SBG2" s="272"/>
      <c r="SBH2" s="272"/>
      <c r="SBI2" s="272"/>
      <c r="SBJ2" s="272"/>
      <c r="SBK2" s="272"/>
      <c r="SBL2" s="272"/>
      <c r="SBM2" s="272"/>
      <c r="SBN2" s="272"/>
      <c r="SBO2" s="272"/>
      <c r="SBP2" s="272"/>
      <c r="SBQ2" s="272"/>
      <c r="SBR2" s="272"/>
      <c r="SBS2" s="272"/>
      <c r="SBT2" s="272"/>
      <c r="SBU2" s="272"/>
      <c r="SBV2" s="272"/>
      <c r="SBW2" s="272"/>
      <c r="SBX2" s="272"/>
      <c r="SBY2" s="272"/>
      <c r="SBZ2" s="272"/>
      <c r="SCA2" s="272"/>
      <c r="SCB2" s="272"/>
      <c r="SCC2" s="272"/>
      <c r="SCD2" s="272"/>
      <c r="SCE2" s="272"/>
      <c r="SCF2" s="272"/>
      <c r="SCG2" s="272"/>
      <c r="SCH2" s="272"/>
      <c r="SCI2" s="272"/>
      <c r="SCJ2" s="272"/>
      <c r="SCK2" s="272"/>
      <c r="SCL2" s="272"/>
      <c r="SCM2" s="272"/>
      <c r="SCN2" s="272"/>
      <c r="SCO2" s="272"/>
      <c r="SCP2" s="272"/>
      <c r="SCQ2" s="272"/>
      <c r="SCR2" s="272"/>
      <c r="SCS2" s="272"/>
      <c r="SCT2" s="272"/>
      <c r="SCU2" s="272"/>
      <c r="SCV2" s="272"/>
      <c r="SCW2" s="272"/>
      <c r="SCX2" s="272"/>
      <c r="SCY2" s="272"/>
      <c r="SCZ2" s="272"/>
      <c r="SDA2" s="272"/>
      <c r="SDB2" s="272"/>
      <c r="SDC2" s="272"/>
      <c r="SDD2" s="272"/>
      <c r="SDE2" s="272"/>
      <c r="SDF2" s="272"/>
      <c r="SDG2" s="272"/>
      <c r="SDH2" s="272"/>
      <c r="SDI2" s="272"/>
      <c r="SDJ2" s="272"/>
      <c r="SDK2" s="272"/>
      <c r="SDL2" s="272"/>
      <c r="SDM2" s="272"/>
      <c r="SDN2" s="272"/>
      <c r="SDO2" s="272"/>
      <c r="SDP2" s="272"/>
      <c r="SDQ2" s="272"/>
      <c r="SDR2" s="272"/>
      <c r="SDS2" s="272"/>
      <c r="SDT2" s="272"/>
      <c r="SDU2" s="272"/>
      <c r="SDV2" s="272"/>
      <c r="SDW2" s="272"/>
      <c r="SDX2" s="272"/>
      <c r="SDY2" s="272"/>
      <c r="SDZ2" s="272"/>
      <c r="SEA2" s="272"/>
      <c r="SEB2" s="272"/>
      <c r="SEC2" s="272"/>
      <c r="SED2" s="272"/>
      <c r="SEE2" s="272"/>
      <c r="SEF2" s="272"/>
      <c r="SEG2" s="272"/>
      <c r="SEH2" s="272"/>
      <c r="SEI2" s="272"/>
      <c r="SEJ2" s="272"/>
      <c r="SEK2" s="272"/>
      <c r="SEL2" s="272"/>
      <c r="SEM2" s="272"/>
      <c r="SEN2" s="272"/>
      <c r="SEO2" s="272"/>
      <c r="SEP2" s="272"/>
      <c r="SEQ2" s="272"/>
      <c r="SER2" s="272"/>
      <c r="SES2" s="272"/>
      <c r="SET2" s="272"/>
      <c r="SEU2" s="272"/>
      <c r="SEV2" s="272"/>
      <c r="SEW2" s="272"/>
      <c r="SEX2" s="272"/>
      <c r="SEY2" s="272"/>
      <c r="SEZ2" s="272"/>
      <c r="SFA2" s="272"/>
      <c r="SFB2" s="272"/>
      <c r="SFC2" s="272"/>
      <c r="SFD2" s="272"/>
      <c r="SFE2" s="272"/>
      <c r="SFF2" s="272"/>
      <c r="SFG2" s="272"/>
      <c r="SFH2" s="272"/>
      <c r="SFI2" s="272"/>
      <c r="SFJ2" s="272"/>
      <c r="SFK2" s="272"/>
      <c r="SFL2" s="272"/>
      <c r="SFM2" s="272"/>
      <c r="SFN2" s="272"/>
      <c r="SFO2" s="272"/>
      <c r="SFP2" s="272"/>
      <c r="SFQ2" s="272"/>
      <c r="SFR2" s="272"/>
      <c r="SFS2" s="272"/>
      <c r="SFT2" s="272"/>
      <c r="SFU2" s="272"/>
      <c r="SFV2" s="272"/>
      <c r="SFW2" s="272"/>
      <c r="SFX2" s="272"/>
      <c r="SFY2" s="272"/>
      <c r="SFZ2" s="272"/>
      <c r="SGA2" s="272"/>
      <c r="SGB2" s="272"/>
      <c r="SGC2" s="272"/>
      <c r="SGD2" s="272"/>
      <c r="SGE2" s="272"/>
      <c r="SGF2" s="272"/>
      <c r="SGG2" s="272"/>
      <c r="SGH2" s="272"/>
      <c r="SGI2" s="272"/>
      <c r="SGJ2" s="272"/>
      <c r="SGK2" s="272"/>
      <c r="SGL2" s="272"/>
      <c r="SGM2" s="272"/>
      <c r="SGN2" s="272"/>
      <c r="SGO2" s="272"/>
      <c r="SGP2" s="272"/>
      <c r="SGQ2" s="272"/>
      <c r="SGR2" s="272"/>
      <c r="SGS2" s="272"/>
      <c r="SGT2" s="272"/>
      <c r="SGU2" s="272"/>
      <c r="SGV2" s="272"/>
      <c r="SGW2" s="272"/>
      <c r="SGX2" s="272"/>
      <c r="SGY2" s="272"/>
      <c r="SGZ2" s="272"/>
      <c r="SHA2" s="272"/>
      <c r="SHB2" s="272"/>
      <c r="SHC2" s="272"/>
      <c r="SHD2" s="272"/>
      <c r="SHE2" s="272"/>
      <c r="SHF2" s="272"/>
      <c r="SHG2" s="272"/>
      <c r="SHH2" s="272"/>
      <c r="SHI2" s="272"/>
      <c r="SHJ2" s="272"/>
      <c r="SHK2" s="272"/>
      <c r="SHL2" s="272"/>
      <c r="SHM2" s="272"/>
      <c r="SHN2" s="272"/>
      <c r="SHO2" s="272"/>
      <c r="SHP2" s="272"/>
      <c r="SHQ2" s="272"/>
      <c r="SHR2" s="272"/>
      <c r="SHS2" s="272"/>
      <c r="SHT2" s="272"/>
      <c r="SHU2" s="272"/>
      <c r="SHV2" s="272"/>
      <c r="SHW2" s="272"/>
      <c r="SHX2" s="272"/>
      <c r="SHY2" s="272"/>
      <c r="SHZ2" s="272"/>
      <c r="SIA2" s="272"/>
      <c r="SIB2" s="272"/>
      <c r="SIC2" s="272"/>
      <c r="SID2" s="272"/>
      <c r="SIE2" s="272"/>
      <c r="SIF2" s="272"/>
      <c r="SIG2" s="272"/>
      <c r="SIH2" s="272"/>
      <c r="SII2" s="272"/>
      <c r="SIJ2" s="272"/>
      <c r="SIK2" s="272"/>
      <c r="SIL2" s="272"/>
      <c r="SIM2" s="272"/>
      <c r="SIN2" s="272"/>
      <c r="SIO2" s="272"/>
      <c r="SIP2" s="272"/>
      <c r="SIQ2" s="272"/>
      <c r="SIR2" s="272"/>
      <c r="SIS2" s="272"/>
      <c r="SIT2" s="272"/>
      <c r="SIU2" s="272"/>
      <c r="SIV2" s="272"/>
      <c r="SIW2" s="272"/>
      <c r="SIX2" s="272"/>
      <c r="SIY2" s="272"/>
      <c r="SIZ2" s="272"/>
      <c r="SJA2" s="272"/>
      <c r="SJB2" s="272"/>
      <c r="SJC2" s="272"/>
      <c r="SJD2" s="272"/>
      <c r="SJE2" s="272"/>
      <c r="SJF2" s="272"/>
      <c r="SJG2" s="272"/>
      <c r="SJH2" s="272"/>
      <c r="SJI2" s="272"/>
      <c r="SJJ2" s="272"/>
      <c r="SJK2" s="272"/>
      <c r="SJL2" s="272"/>
      <c r="SJM2" s="272"/>
      <c r="SJN2" s="272"/>
      <c r="SJO2" s="272"/>
      <c r="SJP2" s="272"/>
      <c r="SJQ2" s="272"/>
      <c r="SJR2" s="272"/>
      <c r="SJS2" s="272"/>
      <c r="SJT2" s="272"/>
      <c r="SJU2" s="272"/>
      <c r="SJV2" s="272"/>
      <c r="SJW2" s="272"/>
      <c r="SJX2" s="272"/>
      <c r="SJY2" s="272"/>
      <c r="SJZ2" s="272"/>
      <c r="SKA2" s="272"/>
      <c r="SKB2" s="272"/>
      <c r="SKC2" s="272"/>
      <c r="SKD2" s="272"/>
      <c r="SKE2" s="272"/>
      <c r="SKF2" s="272"/>
      <c r="SKG2" s="272"/>
      <c r="SKH2" s="272"/>
      <c r="SKI2" s="272"/>
      <c r="SKJ2" s="272"/>
      <c r="SKK2" s="272"/>
      <c r="SKL2" s="272"/>
      <c r="SKM2" s="272"/>
      <c r="SKN2" s="272"/>
      <c r="SKO2" s="272"/>
      <c r="SKP2" s="272"/>
      <c r="SKQ2" s="272"/>
      <c r="SKR2" s="272"/>
      <c r="SKS2" s="272"/>
      <c r="SKT2" s="272"/>
      <c r="SKU2" s="272"/>
      <c r="SKV2" s="272"/>
      <c r="SKW2" s="272"/>
      <c r="SKX2" s="272"/>
      <c r="SKY2" s="272"/>
      <c r="SKZ2" s="272"/>
      <c r="SLA2" s="272"/>
      <c r="SLB2" s="272"/>
      <c r="SLC2" s="272"/>
      <c r="SLD2" s="272"/>
      <c r="SLE2" s="272"/>
      <c r="SLF2" s="272"/>
      <c r="SLG2" s="272"/>
      <c r="SLH2" s="272"/>
      <c r="SLI2" s="272"/>
      <c r="SLJ2" s="272"/>
      <c r="SLK2" s="272"/>
      <c r="SLL2" s="272"/>
      <c r="SLM2" s="272"/>
      <c r="SLN2" s="272"/>
      <c r="SLO2" s="272"/>
      <c r="SLP2" s="272"/>
      <c r="SLQ2" s="272"/>
      <c r="SLR2" s="272"/>
      <c r="SLS2" s="272"/>
      <c r="SLT2" s="272"/>
      <c r="SLU2" s="272"/>
      <c r="SLV2" s="272"/>
      <c r="SLW2" s="272"/>
      <c r="SLX2" s="272"/>
      <c r="SLY2" s="272"/>
      <c r="SLZ2" s="272"/>
      <c r="SMA2" s="272"/>
      <c r="SMB2" s="272"/>
      <c r="SMC2" s="272"/>
      <c r="SMD2" s="272"/>
      <c r="SME2" s="272"/>
      <c r="SMF2" s="272"/>
      <c r="SMG2" s="272"/>
      <c r="SMH2" s="272"/>
      <c r="SMI2" s="272"/>
      <c r="SMJ2" s="272"/>
      <c r="SMK2" s="272"/>
      <c r="SML2" s="272"/>
      <c r="SMM2" s="272"/>
      <c r="SMN2" s="272"/>
      <c r="SMO2" s="272"/>
      <c r="SMP2" s="272"/>
      <c r="SMQ2" s="272"/>
      <c r="SMR2" s="272"/>
      <c r="SMS2" s="272"/>
      <c r="SMT2" s="272"/>
      <c r="SMU2" s="272"/>
      <c r="SMV2" s="272"/>
      <c r="SMW2" s="272"/>
      <c r="SMX2" s="272"/>
      <c r="SMY2" s="272"/>
      <c r="SMZ2" s="272"/>
      <c r="SNA2" s="272"/>
      <c r="SNB2" s="272"/>
      <c r="SNC2" s="272"/>
      <c r="SND2" s="272"/>
      <c r="SNE2" s="272"/>
      <c r="SNF2" s="272"/>
      <c r="SNG2" s="272"/>
      <c r="SNH2" s="272"/>
      <c r="SNI2" s="272"/>
      <c r="SNJ2" s="272"/>
      <c r="SNK2" s="272"/>
      <c r="SNL2" s="272"/>
      <c r="SNM2" s="272"/>
      <c r="SNN2" s="272"/>
      <c r="SNO2" s="272"/>
      <c r="SNP2" s="272"/>
      <c r="SNQ2" s="272"/>
      <c r="SNR2" s="272"/>
      <c r="SNS2" s="272"/>
      <c r="SNT2" s="272"/>
      <c r="SNU2" s="272"/>
      <c r="SNV2" s="272"/>
      <c r="SNW2" s="272"/>
      <c r="SNX2" s="272"/>
      <c r="SNY2" s="272"/>
      <c r="SNZ2" s="272"/>
      <c r="SOA2" s="272"/>
      <c r="SOB2" s="272"/>
      <c r="SOC2" s="272"/>
      <c r="SOD2" s="272"/>
      <c r="SOE2" s="272"/>
      <c r="SOF2" s="272"/>
      <c r="SOG2" s="272"/>
      <c r="SOH2" s="272"/>
      <c r="SOI2" s="272"/>
      <c r="SOJ2" s="272"/>
      <c r="SOK2" s="272"/>
      <c r="SOL2" s="272"/>
      <c r="SOM2" s="272"/>
      <c r="SON2" s="272"/>
      <c r="SOO2" s="272"/>
      <c r="SOP2" s="272"/>
      <c r="SOQ2" s="272"/>
      <c r="SOR2" s="272"/>
      <c r="SOS2" s="272"/>
      <c r="SOT2" s="272"/>
      <c r="SOU2" s="272"/>
      <c r="SOV2" s="272"/>
      <c r="SOW2" s="272"/>
      <c r="SOX2" s="272"/>
      <c r="SOY2" s="272"/>
      <c r="SOZ2" s="272"/>
      <c r="SPA2" s="272"/>
      <c r="SPB2" s="272"/>
      <c r="SPC2" s="272"/>
      <c r="SPD2" s="272"/>
      <c r="SPE2" s="272"/>
      <c r="SPF2" s="272"/>
      <c r="SPG2" s="272"/>
      <c r="SPH2" s="272"/>
      <c r="SPI2" s="272"/>
      <c r="SPJ2" s="272"/>
      <c r="SPK2" s="272"/>
      <c r="SPL2" s="272"/>
      <c r="SPM2" s="272"/>
      <c r="SPN2" s="272"/>
      <c r="SPO2" s="272"/>
      <c r="SPP2" s="272"/>
      <c r="SPQ2" s="272"/>
      <c r="SPR2" s="272"/>
      <c r="SPS2" s="272"/>
      <c r="SPT2" s="272"/>
      <c r="SPU2" s="272"/>
      <c r="SPV2" s="272"/>
      <c r="SPW2" s="272"/>
      <c r="SPX2" s="272"/>
      <c r="SPY2" s="272"/>
      <c r="SPZ2" s="272"/>
      <c r="SQA2" s="272"/>
      <c r="SQB2" s="272"/>
      <c r="SQC2" s="272"/>
      <c r="SQD2" s="272"/>
      <c r="SQE2" s="272"/>
      <c r="SQF2" s="272"/>
      <c r="SQG2" s="272"/>
      <c r="SQH2" s="272"/>
      <c r="SQI2" s="272"/>
      <c r="SQJ2" s="272"/>
      <c r="SQK2" s="272"/>
      <c r="SQL2" s="272"/>
      <c r="SQM2" s="272"/>
      <c r="SQN2" s="272"/>
      <c r="SQO2" s="272"/>
      <c r="SQP2" s="272"/>
      <c r="SQQ2" s="272"/>
      <c r="SQR2" s="272"/>
      <c r="SQS2" s="272"/>
      <c r="SQT2" s="272"/>
      <c r="SQU2" s="272"/>
      <c r="SQV2" s="272"/>
      <c r="SQW2" s="272"/>
      <c r="SQX2" s="272"/>
      <c r="SQY2" s="272"/>
      <c r="SQZ2" s="272"/>
      <c r="SRA2" s="272"/>
      <c r="SRB2" s="272"/>
      <c r="SRC2" s="272"/>
      <c r="SRD2" s="272"/>
      <c r="SRE2" s="272"/>
      <c r="SRF2" s="272"/>
      <c r="SRG2" s="272"/>
      <c r="SRH2" s="272"/>
      <c r="SRI2" s="272"/>
      <c r="SRJ2" s="272"/>
      <c r="SRK2" s="272"/>
      <c r="SRL2" s="272"/>
      <c r="SRM2" s="272"/>
      <c r="SRN2" s="272"/>
      <c r="SRO2" s="272"/>
      <c r="SRP2" s="272"/>
      <c r="SRQ2" s="272"/>
      <c r="SRR2" s="272"/>
      <c r="SRS2" s="272"/>
      <c r="SRT2" s="272"/>
      <c r="SRU2" s="272"/>
      <c r="SRV2" s="272"/>
      <c r="SRW2" s="272"/>
      <c r="SRX2" s="272"/>
      <c r="SRY2" s="272"/>
      <c r="SRZ2" s="272"/>
      <c r="SSA2" s="272"/>
      <c r="SSB2" s="272"/>
      <c r="SSC2" s="272"/>
      <c r="SSD2" s="272"/>
      <c r="SSE2" s="272"/>
      <c r="SSF2" s="272"/>
      <c r="SSG2" s="272"/>
      <c r="SSH2" s="272"/>
      <c r="SSI2" s="272"/>
      <c r="SSJ2" s="272"/>
      <c r="SSK2" s="272"/>
      <c r="SSL2" s="272"/>
      <c r="SSM2" s="272"/>
      <c r="SSN2" s="272"/>
      <c r="SSO2" s="272"/>
      <c r="SSP2" s="272"/>
      <c r="SSQ2" s="272"/>
      <c r="SSR2" s="272"/>
      <c r="SSS2" s="272"/>
      <c r="SST2" s="272"/>
      <c r="SSU2" s="272"/>
      <c r="SSV2" s="272"/>
      <c r="SSW2" s="272"/>
      <c r="SSX2" s="272"/>
      <c r="SSY2" s="272"/>
      <c r="SSZ2" s="272"/>
      <c r="STA2" s="272"/>
      <c r="STB2" s="272"/>
      <c r="STC2" s="272"/>
      <c r="STD2" s="272"/>
      <c r="STE2" s="272"/>
      <c r="STF2" s="272"/>
      <c r="STG2" s="272"/>
      <c r="STH2" s="272"/>
      <c r="STI2" s="272"/>
      <c r="STJ2" s="272"/>
      <c r="STK2" s="272"/>
      <c r="STL2" s="272"/>
      <c r="STM2" s="272"/>
      <c r="STN2" s="272"/>
      <c r="STO2" s="272"/>
      <c r="STP2" s="272"/>
      <c r="STQ2" s="272"/>
      <c r="STR2" s="272"/>
      <c r="STS2" s="272"/>
      <c r="STT2" s="272"/>
      <c r="STU2" s="272"/>
      <c r="STV2" s="272"/>
      <c r="STW2" s="272"/>
      <c r="STX2" s="272"/>
      <c r="STY2" s="272"/>
      <c r="STZ2" s="272"/>
      <c r="SUA2" s="272"/>
      <c r="SUB2" s="272"/>
      <c r="SUC2" s="272"/>
      <c r="SUD2" s="272"/>
      <c r="SUE2" s="272"/>
      <c r="SUF2" s="272"/>
      <c r="SUG2" s="272"/>
      <c r="SUH2" s="272"/>
      <c r="SUI2" s="272"/>
      <c r="SUJ2" s="272"/>
      <c r="SUK2" s="272"/>
      <c r="SUL2" s="272"/>
      <c r="SUM2" s="272"/>
      <c r="SUN2" s="272"/>
      <c r="SUO2" s="272"/>
      <c r="SUP2" s="272"/>
      <c r="SUQ2" s="272"/>
      <c r="SUR2" s="272"/>
      <c r="SUS2" s="272"/>
      <c r="SUT2" s="272"/>
      <c r="SUU2" s="272"/>
      <c r="SUV2" s="272"/>
      <c r="SUW2" s="272"/>
      <c r="SUX2" s="272"/>
      <c r="SUY2" s="272"/>
      <c r="SUZ2" s="272"/>
      <c r="SVA2" s="272"/>
      <c r="SVB2" s="272"/>
      <c r="SVC2" s="272"/>
      <c r="SVD2" s="272"/>
      <c r="SVE2" s="272"/>
      <c r="SVF2" s="272"/>
      <c r="SVG2" s="272"/>
      <c r="SVH2" s="272"/>
      <c r="SVI2" s="272"/>
      <c r="SVJ2" s="272"/>
      <c r="SVK2" s="272"/>
      <c r="SVL2" s="272"/>
      <c r="SVM2" s="272"/>
      <c r="SVN2" s="272"/>
      <c r="SVO2" s="272"/>
      <c r="SVP2" s="272"/>
      <c r="SVQ2" s="272"/>
      <c r="SVR2" s="272"/>
      <c r="SVS2" s="272"/>
      <c r="SVT2" s="272"/>
      <c r="SVU2" s="272"/>
      <c r="SVV2" s="272"/>
      <c r="SVW2" s="272"/>
      <c r="SVX2" s="272"/>
      <c r="SVY2" s="272"/>
      <c r="SVZ2" s="272"/>
      <c r="SWA2" s="272"/>
      <c r="SWB2" s="272"/>
      <c r="SWC2" s="272"/>
      <c r="SWD2" s="272"/>
      <c r="SWE2" s="272"/>
      <c r="SWF2" s="272"/>
      <c r="SWG2" s="272"/>
      <c r="SWH2" s="272"/>
      <c r="SWI2" s="272"/>
      <c r="SWJ2" s="272"/>
      <c r="SWK2" s="272"/>
      <c r="SWL2" s="272"/>
      <c r="SWM2" s="272"/>
      <c r="SWN2" s="272"/>
      <c r="SWO2" s="272"/>
      <c r="SWP2" s="272"/>
      <c r="SWQ2" s="272"/>
      <c r="SWR2" s="272"/>
      <c r="SWS2" s="272"/>
      <c r="SWT2" s="272"/>
      <c r="SWU2" s="272"/>
      <c r="SWV2" s="272"/>
      <c r="SWW2" s="272"/>
      <c r="SWX2" s="272"/>
      <c r="SWY2" s="272"/>
      <c r="SWZ2" s="272"/>
      <c r="SXA2" s="272"/>
      <c r="SXB2" s="272"/>
      <c r="SXC2" s="272"/>
      <c r="SXD2" s="272"/>
      <c r="SXE2" s="272"/>
      <c r="SXF2" s="272"/>
      <c r="SXG2" s="272"/>
      <c r="SXH2" s="272"/>
      <c r="SXI2" s="272"/>
      <c r="SXJ2" s="272"/>
      <c r="SXK2" s="272"/>
      <c r="SXL2" s="272"/>
      <c r="SXM2" s="272"/>
      <c r="SXN2" s="272"/>
      <c r="SXO2" s="272"/>
      <c r="SXP2" s="272"/>
      <c r="SXQ2" s="272"/>
      <c r="SXR2" s="272"/>
      <c r="SXS2" s="272"/>
      <c r="SXT2" s="272"/>
      <c r="SXU2" s="272"/>
      <c r="SXV2" s="272"/>
      <c r="SXW2" s="272"/>
      <c r="SXX2" s="272"/>
      <c r="SXY2" s="272"/>
      <c r="SXZ2" s="272"/>
      <c r="SYA2" s="272"/>
      <c r="SYB2" s="272"/>
      <c r="SYC2" s="272"/>
      <c r="SYD2" s="272"/>
      <c r="SYE2" s="272"/>
      <c r="SYF2" s="272"/>
      <c r="SYG2" s="272"/>
      <c r="SYH2" s="272"/>
      <c r="SYI2" s="272"/>
      <c r="SYJ2" s="272"/>
      <c r="SYK2" s="272"/>
      <c r="SYL2" s="272"/>
      <c r="SYM2" s="272"/>
      <c r="SYN2" s="272"/>
      <c r="SYO2" s="272"/>
      <c r="SYP2" s="272"/>
      <c r="SYQ2" s="272"/>
      <c r="SYR2" s="272"/>
      <c r="SYS2" s="272"/>
      <c r="SYT2" s="272"/>
      <c r="SYU2" s="272"/>
      <c r="SYV2" s="272"/>
      <c r="SYW2" s="272"/>
      <c r="SYX2" s="272"/>
      <c r="SYY2" s="272"/>
      <c r="SYZ2" s="272"/>
      <c r="SZA2" s="272"/>
      <c r="SZB2" s="272"/>
      <c r="SZC2" s="272"/>
      <c r="SZD2" s="272"/>
      <c r="SZE2" s="272"/>
      <c r="SZF2" s="272"/>
      <c r="SZG2" s="272"/>
      <c r="SZH2" s="272"/>
      <c r="SZI2" s="272"/>
      <c r="SZJ2" s="272"/>
      <c r="SZK2" s="272"/>
      <c r="SZL2" s="272"/>
      <c r="SZM2" s="272"/>
      <c r="SZN2" s="272"/>
      <c r="SZO2" s="272"/>
      <c r="SZP2" s="272"/>
      <c r="SZQ2" s="272"/>
      <c r="SZR2" s="272"/>
      <c r="SZS2" s="272"/>
      <c r="SZT2" s="272"/>
      <c r="SZU2" s="272"/>
      <c r="SZV2" s="272"/>
      <c r="SZW2" s="272"/>
      <c r="SZX2" s="272"/>
      <c r="SZY2" s="272"/>
      <c r="SZZ2" s="272"/>
      <c r="TAA2" s="272"/>
      <c r="TAB2" s="272"/>
      <c r="TAC2" s="272"/>
      <c r="TAD2" s="272"/>
      <c r="TAE2" s="272"/>
      <c r="TAF2" s="272"/>
      <c r="TAG2" s="272"/>
      <c r="TAH2" s="272"/>
      <c r="TAI2" s="272"/>
      <c r="TAJ2" s="272"/>
      <c r="TAK2" s="272"/>
      <c r="TAL2" s="272"/>
      <c r="TAM2" s="272"/>
      <c r="TAN2" s="272"/>
      <c r="TAO2" s="272"/>
      <c r="TAP2" s="272"/>
      <c r="TAQ2" s="272"/>
      <c r="TAR2" s="272"/>
      <c r="TAS2" s="272"/>
      <c r="TAT2" s="272"/>
      <c r="TAU2" s="272"/>
      <c r="TAV2" s="272"/>
      <c r="TAW2" s="272"/>
      <c r="TAX2" s="272"/>
      <c r="TAY2" s="272"/>
      <c r="TAZ2" s="272"/>
      <c r="TBA2" s="272"/>
      <c r="TBB2" s="272"/>
      <c r="TBC2" s="272"/>
      <c r="TBD2" s="272"/>
      <c r="TBE2" s="272"/>
      <c r="TBF2" s="272"/>
      <c r="TBG2" s="272"/>
      <c r="TBH2" s="272"/>
      <c r="TBI2" s="272"/>
      <c r="TBJ2" s="272"/>
      <c r="TBK2" s="272"/>
      <c r="TBL2" s="272"/>
      <c r="TBM2" s="272"/>
      <c r="TBN2" s="272"/>
      <c r="TBO2" s="272"/>
      <c r="TBP2" s="272"/>
      <c r="TBQ2" s="272"/>
      <c r="TBR2" s="272"/>
      <c r="TBS2" s="272"/>
      <c r="TBT2" s="272"/>
      <c r="TBU2" s="272"/>
      <c r="TBV2" s="272"/>
      <c r="TBW2" s="272"/>
      <c r="TBX2" s="272"/>
      <c r="TBY2" s="272"/>
      <c r="TBZ2" s="272"/>
      <c r="TCA2" s="272"/>
      <c r="TCB2" s="272"/>
      <c r="TCC2" s="272"/>
      <c r="TCD2" s="272"/>
      <c r="TCE2" s="272"/>
      <c r="TCF2" s="272"/>
      <c r="TCG2" s="272"/>
      <c r="TCH2" s="272"/>
      <c r="TCI2" s="272"/>
      <c r="TCJ2" s="272"/>
      <c r="TCK2" s="272"/>
      <c r="TCL2" s="272"/>
      <c r="TCM2" s="272"/>
      <c r="TCN2" s="272"/>
      <c r="TCO2" s="272"/>
      <c r="TCP2" s="272"/>
      <c r="TCQ2" s="272"/>
      <c r="TCR2" s="272"/>
      <c r="TCS2" s="272"/>
      <c r="TCT2" s="272"/>
      <c r="TCU2" s="272"/>
      <c r="TCV2" s="272"/>
      <c r="TCW2" s="272"/>
      <c r="TCX2" s="272"/>
      <c r="TCY2" s="272"/>
      <c r="TCZ2" s="272"/>
      <c r="TDA2" s="272"/>
      <c r="TDB2" s="272"/>
      <c r="TDC2" s="272"/>
      <c r="TDD2" s="272"/>
      <c r="TDE2" s="272"/>
      <c r="TDF2" s="272"/>
      <c r="TDG2" s="272"/>
      <c r="TDH2" s="272"/>
      <c r="TDI2" s="272"/>
      <c r="TDJ2" s="272"/>
      <c r="TDK2" s="272"/>
      <c r="TDL2" s="272"/>
      <c r="TDM2" s="272"/>
      <c r="TDN2" s="272"/>
      <c r="TDO2" s="272"/>
      <c r="TDP2" s="272"/>
      <c r="TDQ2" s="272"/>
      <c r="TDR2" s="272"/>
      <c r="TDS2" s="272"/>
      <c r="TDT2" s="272"/>
      <c r="TDU2" s="272"/>
      <c r="TDV2" s="272"/>
      <c r="TDW2" s="272"/>
      <c r="TDX2" s="272"/>
      <c r="TDY2" s="272"/>
      <c r="TDZ2" s="272"/>
      <c r="TEA2" s="272"/>
      <c r="TEB2" s="272"/>
      <c r="TEC2" s="272"/>
      <c r="TED2" s="272"/>
      <c r="TEE2" s="272"/>
      <c r="TEF2" s="272"/>
      <c r="TEG2" s="272"/>
      <c r="TEH2" s="272"/>
      <c r="TEI2" s="272"/>
      <c r="TEJ2" s="272"/>
      <c r="TEK2" s="272"/>
      <c r="TEL2" s="272"/>
      <c r="TEM2" s="272"/>
      <c r="TEN2" s="272"/>
      <c r="TEO2" s="272"/>
      <c r="TEP2" s="272"/>
      <c r="TEQ2" s="272"/>
      <c r="TER2" s="272"/>
      <c r="TES2" s="272"/>
      <c r="TET2" s="272"/>
      <c r="TEU2" s="272"/>
      <c r="TEV2" s="272"/>
      <c r="TEW2" s="272"/>
      <c r="TEX2" s="272"/>
      <c r="TEY2" s="272"/>
      <c r="TEZ2" s="272"/>
      <c r="TFA2" s="272"/>
      <c r="TFB2" s="272"/>
      <c r="TFC2" s="272"/>
      <c r="TFD2" s="272"/>
      <c r="TFE2" s="272"/>
      <c r="TFF2" s="272"/>
      <c r="TFG2" s="272"/>
      <c r="TFH2" s="272"/>
      <c r="TFI2" s="272"/>
      <c r="TFJ2" s="272"/>
      <c r="TFK2" s="272"/>
      <c r="TFL2" s="272"/>
      <c r="TFM2" s="272"/>
      <c r="TFN2" s="272"/>
      <c r="TFO2" s="272"/>
      <c r="TFP2" s="272"/>
      <c r="TFQ2" s="272"/>
      <c r="TFR2" s="272"/>
      <c r="TFS2" s="272"/>
      <c r="TFT2" s="272"/>
      <c r="TFU2" s="272"/>
      <c r="TFV2" s="272"/>
      <c r="TFW2" s="272"/>
      <c r="TFX2" s="272"/>
      <c r="TFY2" s="272"/>
      <c r="TFZ2" s="272"/>
      <c r="TGA2" s="272"/>
      <c r="TGB2" s="272"/>
      <c r="TGC2" s="272"/>
      <c r="TGD2" s="272"/>
      <c r="TGE2" s="272"/>
      <c r="TGF2" s="272"/>
      <c r="TGG2" s="272"/>
      <c r="TGH2" s="272"/>
      <c r="TGI2" s="272"/>
      <c r="TGJ2" s="272"/>
      <c r="TGK2" s="272"/>
      <c r="TGL2" s="272"/>
      <c r="TGM2" s="272"/>
      <c r="TGN2" s="272"/>
      <c r="TGO2" s="272"/>
      <c r="TGP2" s="272"/>
      <c r="TGQ2" s="272"/>
      <c r="TGR2" s="272"/>
      <c r="TGS2" s="272"/>
      <c r="TGT2" s="272"/>
      <c r="TGU2" s="272"/>
      <c r="TGV2" s="272"/>
      <c r="TGW2" s="272"/>
      <c r="TGX2" s="272"/>
      <c r="TGY2" s="272"/>
      <c r="TGZ2" s="272"/>
      <c r="THA2" s="272"/>
      <c r="THB2" s="272"/>
      <c r="THC2" s="272"/>
      <c r="THD2" s="272"/>
      <c r="THE2" s="272"/>
      <c r="THF2" s="272"/>
      <c r="THG2" s="272"/>
      <c r="THH2" s="272"/>
      <c r="THI2" s="272"/>
      <c r="THJ2" s="272"/>
      <c r="THK2" s="272"/>
      <c r="THL2" s="272"/>
      <c r="THM2" s="272"/>
      <c r="THN2" s="272"/>
      <c r="THO2" s="272"/>
      <c r="THP2" s="272"/>
      <c r="THQ2" s="272"/>
      <c r="THR2" s="272"/>
      <c r="THS2" s="272"/>
      <c r="THT2" s="272"/>
      <c r="THU2" s="272"/>
      <c r="THV2" s="272"/>
      <c r="THW2" s="272"/>
      <c r="THX2" s="272"/>
      <c r="THY2" s="272"/>
      <c r="THZ2" s="272"/>
      <c r="TIA2" s="272"/>
      <c r="TIB2" s="272"/>
      <c r="TIC2" s="272"/>
      <c r="TID2" s="272"/>
      <c r="TIE2" s="272"/>
      <c r="TIF2" s="272"/>
      <c r="TIG2" s="272"/>
      <c r="TIH2" s="272"/>
      <c r="TII2" s="272"/>
      <c r="TIJ2" s="272"/>
      <c r="TIK2" s="272"/>
      <c r="TIL2" s="272"/>
      <c r="TIM2" s="272"/>
      <c r="TIN2" s="272"/>
      <c r="TIO2" s="272"/>
      <c r="TIP2" s="272"/>
      <c r="TIQ2" s="272"/>
      <c r="TIR2" s="272"/>
      <c r="TIS2" s="272"/>
      <c r="TIT2" s="272"/>
      <c r="TIU2" s="272"/>
      <c r="TIV2" s="272"/>
      <c r="TIW2" s="272"/>
      <c r="TIX2" s="272"/>
      <c r="TIY2" s="272"/>
      <c r="TIZ2" s="272"/>
      <c r="TJA2" s="272"/>
      <c r="TJB2" s="272"/>
      <c r="TJC2" s="272"/>
      <c r="TJD2" s="272"/>
      <c r="TJE2" s="272"/>
      <c r="TJF2" s="272"/>
      <c r="TJG2" s="272"/>
      <c r="TJH2" s="272"/>
      <c r="TJI2" s="272"/>
      <c r="TJJ2" s="272"/>
      <c r="TJK2" s="272"/>
      <c r="TJL2" s="272"/>
      <c r="TJM2" s="272"/>
      <c r="TJN2" s="272"/>
      <c r="TJO2" s="272"/>
      <c r="TJP2" s="272"/>
      <c r="TJQ2" s="272"/>
      <c r="TJR2" s="272"/>
      <c r="TJS2" s="272"/>
      <c r="TJT2" s="272"/>
      <c r="TJU2" s="272"/>
      <c r="TJV2" s="272"/>
      <c r="TJW2" s="272"/>
      <c r="TJX2" s="272"/>
      <c r="TJY2" s="272"/>
      <c r="TJZ2" s="272"/>
      <c r="TKA2" s="272"/>
      <c r="TKB2" s="272"/>
      <c r="TKC2" s="272"/>
      <c r="TKD2" s="272"/>
      <c r="TKE2" s="272"/>
      <c r="TKF2" s="272"/>
      <c r="TKG2" s="272"/>
      <c r="TKH2" s="272"/>
      <c r="TKI2" s="272"/>
      <c r="TKJ2" s="272"/>
      <c r="TKK2" s="272"/>
      <c r="TKL2" s="272"/>
      <c r="TKM2" s="272"/>
      <c r="TKN2" s="272"/>
      <c r="TKO2" s="272"/>
      <c r="TKP2" s="272"/>
      <c r="TKQ2" s="272"/>
      <c r="TKR2" s="272"/>
      <c r="TKS2" s="272"/>
      <c r="TKT2" s="272"/>
      <c r="TKU2" s="272"/>
      <c r="TKV2" s="272"/>
      <c r="TKW2" s="272"/>
      <c r="TKX2" s="272"/>
      <c r="TKY2" s="272"/>
      <c r="TKZ2" s="272"/>
      <c r="TLA2" s="272"/>
      <c r="TLB2" s="272"/>
      <c r="TLC2" s="272"/>
      <c r="TLD2" s="272"/>
      <c r="TLE2" s="272"/>
      <c r="TLF2" s="272"/>
      <c r="TLG2" s="272"/>
      <c r="TLH2" s="272"/>
      <c r="TLI2" s="272"/>
      <c r="TLJ2" s="272"/>
      <c r="TLK2" s="272"/>
      <c r="TLL2" s="272"/>
      <c r="TLM2" s="272"/>
      <c r="TLN2" s="272"/>
      <c r="TLO2" s="272"/>
      <c r="TLP2" s="272"/>
      <c r="TLQ2" s="272"/>
      <c r="TLR2" s="272"/>
      <c r="TLS2" s="272"/>
      <c r="TLT2" s="272"/>
      <c r="TLU2" s="272"/>
      <c r="TLV2" s="272"/>
      <c r="TLW2" s="272"/>
      <c r="TLX2" s="272"/>
      <c r="TLY2" s="272"/>
      <c r="TLZ2" s="272"/>
      <c r="TMA2" s="272"/>
      <c r="TMB2" s="272"/>
      <c r="TMC2" s="272"/>
      <c r="TMD2" s="272"/>
      <c r="TME2" s="272"/>
      <c r="TMF2" s="272"/>
      <c r="TMG2" s="272"/>
      <c r="TMH2" s="272"/>
      <c r="TMI2" s="272"/>
      <c r="TMJ2" s="272"/>
      <c r="TMK2" s="272"/>
      <c r="TML2" s="272"/>
      <c r="TMM2" s="272"/>
      <c r="TMN2" s="272"/>
      <c r="TMO2" s="272"/>
      <c r="TMP2" s="272"/>
      <c r="TMQ2" s="272"/>
      <c r="TMR2" s="272"/>
      <c r="TMS2" s="272"/>
      <c r="TMT2" s="272"/>
      <c r="TMU2" s="272"/>
      <c r="TMV2" s="272"/>
      <c r="TMW2" s="272"/>
      <c r="TMX2" s="272"/>
      <c r="TMY2" s="272"/>
      <c r="TMZ2" s="272"/>
      <c r="TNA2" s="272"/>
      <c r="TNB2" s="272"/>
      <c r="TNC2" s="272"/>
      <c r="TND2" s="272"/>
      <c r="TNE2" s="272"/>
      <c r="TNF2" s="272"/>
      <c r="TNG2" s="272"/>
      <c r="TNH2" s="272"/>
      <c r="TNI2" s="272"/>
      <c r="TNJ2" s="272"/>
      <c r="TNK2" s="272"/>
      <c r="TNL2" s="272"/>
      <c r="TNM2" s="272"/>
      <c r="TNN2" s="272"/>
      <c r="TNO2" s="272"/>
      <c r="TNP2" s="272"/>
      <c r="TNQ2" s="272"/>
      <c r="TNR2" s="272"/>
      <c r="TNS2" s="272"/>
      <c r="TNT2" s="272"/>
      <c r="TNU2" s="272"/>
      <c r="TNV2" s="272"/>
      <c r="TNW2" s="272"/>
      <c r="TNX2" s="272"/>
      <c r="TNY2" s="272"/>
      <c r="TNZ2" s="272"/>
      <c r="TOA2" s="272"/>
      <c r="TOB2" s="272"/>
      <c r="TOC2" s="272"/>
      <c r="TOD2" s="272"/>
      <c r="TOE2" s="272"/>
      <c r="TOF2" s="272"/>
      <c r="TOG2" s="272"/>
      <c r="TOH2" s="272"/>
      <c r="TOI2" s="272"/>
      <c r="TOJ2" s="272"/>
      <c r="TOK2" s="272"/>
      <c r="TOL2" s="272"/>
      <c r="TOM2" s="272"/>
      <c r="TON2" s="272"/>
      <c r="TOO2" s="272"/>
      <c r="TOP2" s="272"/>
      <c r="TOQ2" s="272"/>
      <c r="TOR2" s="272"/>
      <c r="TOS2" s="272"/>
      <c r="TOT2" s="272"/>
      <c r="TOU2" s="272"/>
      <c r="TOV2" s="272"/>
      <c r="TOW2" s="272"/>
      <c r="TOX2" s="272"/>
      <c r="TOY2" s="272"/>
      <c r="TOZ2" s="272"/>
      <c r="TPA2" s="272"/>
      <c r="TPB2" s="272"/>
      <c r="TPC2" s="272"/>
      <c r="TPD2" s="272"/>
      <c r="TPE2" s="272"/>
      <c r="TPF2" s="272"/>
      <c r="TPG2" s="272"/>
      <c r="TPH2" s="272"/>
      <c r="TPI2" s="272"/>
      <c r="TPJ2" s="272"/>
      <c r="TPK2" s="272"/>
      <c r="TPL2" s="272"/>
      <c r="TPM2" s="272"/>
      <c r="TPN2" s="272"/>
      <c r="TPO2" s="272"/>
      <c r="TPP2" s="272"/>
      <c r="TPQ2" s="272"/>
      <c r="TPR2" s="272"/>
      <c r="TPS2" s="272"/>
      <c r="TPT2" s="272"/>
      <c r="TPU2" s="272"/>
      <c r="TPV2" s="272"/>
      <c r="TPW2" s="272"/>
      <c r="TPX2" s="272"/>
      <c r="TPY2" s="272"/>
      <c r="TPZ2" s="272"/>
      <c r="TQA2" s="272"/>
      <c r="TQB2" s="272"/>
      <c r="TQC2" s="272"/>
      <c r="TQD2" s="272"/>
      <c r="TQE2" s="272"/>
      <c r="TQF2" s="272"/>
      <c r="TQG2" s="272"/>
      <c r="TQH2" s="272"/>
      <c r="TQI2" s="272"/>
      <c r="TQJ2" s="272"/>
      <c r="TQK2" s="272"/>
      <c r="TQL2" s="272"/>
      <c r="TQM2" s="272"/>
      <c r="TQN2" s="272"/>
      <c r="TQO2" s="272"/>
      <c r="TQP2" s="272"/>
      <c r="TQQ2" s="272"/>
      <c r="TQR2" s="272"/>
      <c r="TQS2" s="272"/>
      <c r="TQT2" s="272"/>
      <c r="TQU2" s="272"/>
      <c r="TQV2" s="272"/>
      <c r="TQW2" s="272"/>
      <c r="TQX2" s="272"/>
      <c r="TQY2" s="272"/>
      <c r="TQZ2" s="272"/>
      <c r="TRA2" s="272"/>
      <c r="TRB2" s="272"/>
      <c r="TRC2" s="272"/>
      <c r="TRD2" s="272"/>
      <c r="TRE2" s="272"/>
      <c r="TRF2" s="272"/>
      <c r="TRG2" s="272"/>
      <c r="TRH2" s="272"/>
      <c r="TRI2" s="272"/>
      <c r="TRJ2" s="272"/>
      <c r="TRK2" s="272"/>
      <c r="TRL2" s="272"/>
      <c r="TRM2" s="272"/>
      <c r="TRN2" s="272"/>
      <c r="TRO2" s="272"/>
      <c r="TRP2" s="272"/>
      <c r="TRQ2" s="272"/>
      <c r="TRR2" s="272"/>
      <c r="TRS2" s="272"/>
      <c r="TRT2" s="272"/>
      <c r="TRU2" s="272"/>
      <c r="TRV2" s="272"/>
      <c r="TRW2" s="272"/>
      <c r="TRX2" s="272"/>
      <c r="TRY2" s="272"/>
      <c r="TRZ2" s="272"/>
      <c r="TSA2" s="272"/>
      <c r="TSB2" s="272"/>
      <c r="TSC2" s="272"/>
      <c r="TSD2" s="272"/>
      <c r="TSE2" s="272"/>
      <c r="TSF2" s="272"/>
      <c r="TSG2" s="272"/>
      <c r="TSH2" s="272"/>
      <c r="TSI2" s="272"/>
      <c r="TSJ2" s="272"/>
      <c r="TSK2" s="272"/>
      <c r="TSL2" s="272"/>
      <c r="TSM2" s="272"/>
      <c r="TSN2" s="272"/>
      <c r="TSO2" s="272"/>
      <c r="TSP2" s="272"/>
      <c r="TSQ2" s="272"/>
      <c r="TSR2" s="272"/>
      <c r="TSS2" s="272"/>
      <c r="TST2" s="272"/>
      <c r="TSU2" s="272"/>
      <c r="TSV2" s="272"/>
      <c r="TSW2" s="272"/>
      <c r="TSX2" s="272"/>
      <c r="TSY2" s="272"/>
      <c r="TSZ2" s="272"/>
      <c r="TTA2" s="272"/>
      <c r="TTB2" s="272"/>
      <c r="TTC2" s="272"/>
      <c r="TTD2" s="272"/>
      <c r="TTE2" s="272"/>
      <c r="TTF2" s="272"/>
      <c r="TTG2" s="272"/>
      <c r="TTH2" s="272"/>
      <c r="TTI2" s="272"/>
      <c r="TTJ2" s="272"/>
      <c r="TTK2" s="272"/>
      <c r="TTL2" s="272"/>
      <c r="TTM2" s="272"/>
      <c r="TTN2" s="272"/>
      <c r="TTO2" s="272"/>
      <c r="TTP2" s="272"/>
      <c r="TTQ2" s="272"/>
      <c r="TTR2" s="272"/>
      <c r="TTS2" s="272"/>
      <c r="TTT2" s="272"/>
      <c r="TTU2" s="272"/>
      <c r="TTV2" s="272"/>
      <c r="TTW2" s="272"/>
      <c r="TTX2" s="272"/>
      <c r="TTY2" s="272"/>
      <c r="TTZ2" s="272"/>
      <c r="TUA2" s="272"/>
      <c r="TUB2" s="272"/>
      <c r="TUC2" s="272"/>
      <c r="TUD2" s="272"/>
      <c r="TUE2" s="272"/>
      <c r="TUF2" s="272"/>
      <c r="TUG2" s="272"/>
      <c r="TUH2" s="272"/>
      <c r="TUI2" s="272"/>
      <c r="TUJ2" s="272"/>
      <c r="TUK2" s="272"/>
      <c r="TUL2" s="272"/>
      <c r="TUM2" s="272"/>
      <c r="TUN2" s="272"/>
      <c r="TUO2" s="272"/>
      <c r="TUP2" s="272"/>
      <c r="TUQ2" s="272"/>
      <c r="TUR2" s="272"/>
      <c r="TUS2" s="272"/>
      <c r="TUT2" s="272"/>
      <c r="TUU2" s="272"/>
      <c r="TUV2" s="272"/>
      <c r="TUW2" s="272"/>
      <c r="TUX2" s="272"/>
      <c r="TUY2" s="272"/>
      <c r="TUZ2" s="272"/>
      <c r="TVA2" s="272"/>
      <c r="TVB2" s="272"/>
      <c r="TVC2" s="272"/>
      <c r="TVD2" s="272"/>
      <c r="TVE2" s="272"/>
      <c r="TVF2" s="272"/>
      <c r="TVG2" s="272"/>
      <c r="TVH2" s="272"/>
      <c r="TVI2" s="272"/>
      <c r="TVJ2" s="272"/>
      <c r="TVK2" s="272"/>
      <c r="TVL2" s="272"/>
      <c r="TVM2" s="272"/>
      <c r="TVN2" s="272"/>
      <c r="TVO2" s="272"/>
      <c r="TVP2" s="272"/>
      <c r="TVQ2" s="272"/>
      <c r="TVR2" s="272"/>
      <c r="TVS2" s="272"/>
      <c r="TVT2" s="272"/>
      <c r="TVU2" s="272"/>
      <c r="TVV2" s="272"/>
      <c r="TVW2" s="272"/>
      <c r="TVX2" s="272"/>
      <c r="TVY2" s="272"/>
      <c r="TVZ2" s="272"/>
      <c r="TWA2" s="272"/>
      <c r="TWB2" s="272"/>
      <c r="TWC2" s="272"/>
      <c r="TWD2" s="272"/>
      <c r="TWE2" s="272"/>
      <c r="TWF2" s="272"/>
      <c r="TWG2" s="272"/>
      <c r="TWH2" s="272"/>
      <c r="TWI2" s="272"/>
      <c r="TWJ2" s="272"/>
      <c r="TWK2" s="272"/>
      <c r="TWL2" s="272"/>
      <c r="TWM2" s="272"/>
      <c r="TWN2" s="272"/>
      <c r="TWO2" s="272"/>
      <c r="TWP2" s="272"/>
      <c r="TWQ2" s="272"/>
      <c r="TWR2" s="272"/>
      <c r="TWS2" s="272"/>
      <c r="TWT2" s="272"/>
      <c r="TWU2" s="272"/>
      <c r="TWV2" s="272"/>
      <c r="TWW2" s="272"/>
      <c r="TWX2" s="272"/>
      <c r="TWY2" s="272"/>
      <c r="TWZ2" s="272"/>
      <c r="TXA2" s="272"/>
      <c r="TXB2" s="272"/>
      <c r="TXC2" s="272"/>
      <c r="TXD2" s="272"/>
      <c r="TXE2" s="272"/>
      <c r="TXF2" s="272"/>
      <c r="TXG2" s="272"/>
      <c r="TXH2" s="272"/>
      <c r="TXI2" s="272"/>
      <c r="TXJ2" s="272"/>
      <c r="TXK2" s="272"/>
      <c r="TXL2" s="272"/>
      <c r="TXM2" s="272"/>
      <c r="TXN2" s="272"/>
      <c r="TXO2" s="272"/>
      <c r="TXP2" s="272"/>
      <c r="TXQ2" s="272"/>
      <c r="TXR2" s="272"/>
      <c r="TXS2" s="272"/>
      <c r="TXT2" s="272"/>
      <c r="TXU2" s="272"/>
      <c r="TXV2" s="272"/>
      <c r="TXW2" s="272"/>
      <c r="TXX2" s="272"/>
      <c r="TXY2" s="272"/>
      <c r="TXZ2" s="272"/>
      <c r="TYA2" s="272"/>
      <c r="TYB2" s="272"/>
      <c r="TYC2" s="272"/>
      <c r="TYD2" s="272"/>
      <c r="TYE2" s="272"/>
      <c r="TYF2" s="272"/>
      <c r="TYG2" s="272"/>
      <c r="TYH2" s="272"/>
      <c r="TYI2" s="272"/>
      <c r="TYJ2" s="272"/>
      <c r="TYK2" s="272"/>
      <c r="TYL2" s="272"/>
      <c r="TYM2" s="272"/>
      <c r="TYN2" s="272"/>
      <c r="TYO2" s="272"/>
      <c r="TYP2" s="272"/>
      <c r="TYQ2" s="272"/>
      <c r="TYR2" s="272"/>
      <c r="TYS2" s="272"/>
      <c r="TYT2" s="272"/>
      <c r="TYU2" s="272"/>
      <c r="TYV2" s="272"/>
      <c r="TYW2" s="272"/>
      <c r="TYX2" s="272"/>
      <c r="TYY2" s="272"/>
      <c r="TYZ2" s="272"/>
      <c r="TZA2" s="272"/>
      <c r="TZB2" s="272"/>
      <c r="TZC2" s="272"/>
      <c r="TZD2" s="272"/>
      <c r="TZE2" s="272"/>
      <c r="TZF2" s="272"/>
      <c r="TZG2" s="272"/>
      <c r="TZH2" s="272"/>
      <c r="TZI2" s="272"/>
      <c r="TZJ2" s="272"/>
      <c r="TZK2" s="272"/>
      <c r="TZL2" s="272"/>
      <c r="TZM2" s="272"/>
      <c r="TZN2" s="272"/>
      <c r="TZO2" s="272"/>
      <c r="TZP2" s="272"/>
      <c r="TZQ2" s="272"/>
      <c r="TZR2" s="272"/>
      <c r="TZS2" s="272"/>
      <c r="TZT2" s="272"/>
      <c r="TZU2" s="272"/>
      <c r="TZV2" s="272"/>
      <c r="TZW2" s="272"/>
      <c r="TZX2" s="272"/>
      <c r="TZY2" s="272"/>
      <c r="TZZ2" s="272"/>
      <c r="UAA2" s="272"/>
      <c r="UAB2" s="272"/>
      <c r="UAC2" s="272"/>
      <c r="UAD2" s="272"/>
      <c r="UAE2" s="272"/>
      <c r="UAF2" s="272"/>
      <c r="UAG2" s="272"/>
      <c r="UAH2" s="272"/>
      <c r="UAI2" s="272"/>
      <c r="UAJ2" s="272"/>
      <c r="UAK2" s="272"/>
      <c r="UAL2" s="272"/>
      <c r="UAM2" s="272"/>
      <c r="UAN2" s="272"/>
      <c r="UAO2" s="272"/>
      <c r="UAP2" s="272"/>
      <c r="UAQ2" s="272"/>
      <c r="UAR2" s="272"/>
      <c r="UAS2" s="272"/>
      <c r="UAT2" s="272"/>
      <c r="UAU2" s="272"/>
      <c r="UAV2" s="272"/>
      <c r="UAW2" s="272"/>
      <c r="UAX2" s="272"/>
      <c r="UAY2" s="272"/>
      <c r="UAZ2" s="272"/>
      <c r="UBA2" s="272"/>
      <c r="UBB2" s="272"/>
      <c r="UBC2" s="272"/>
      <c r="UBD2" s="272"/>
      <c r="UBE2" s="272"/>
      <c r="UBF2" s="272"/>
      <c r="UBG2" s="272"/>
      <c r="UBH2" s="272"/>
      <c r="UBI2" s="272"/>
      <c r="UBJ2" s="272"/>
      <c r="UBK2" s="272"/>
      <c r="UBL2" s="272"/>
      <c r="UBM2" s="272"/>
      <c r="UBN2" s="272"/>
      <c r="UBO2" s="272"/>
      <c r="UBP2" s="272"/>
      <c r="UBQ2" s="272"/>
      <c r="UBR2" s="272"/>
      <c r="UBS2" s="272"/>
      <c r="UBT2" s="272"/>
      <c r="UBU2" s="272"/>
      <c r="UBV2" s="272"/>
      <c r="UBW2" s="272"/>
      <c r="UBX2" s="272"/>
      <c r="UBY2" s="272"/>
      <c r="UBZ2" s="272"/>
      <c r="UCA2" s="272"/>
      <c r="UCB2" s="272"/>
      <c r="UCC2" s="272"/>
      <c r="UCD2" s="272"/>
      <c r="UCE2" s="272"/>
      <c r="UCF2" s="272"/>
      <c r="UCG2" s="272"/>
      <c r="UCH2" s="272"/>
      <c r="UCI2" s="272"/>
      <c r="UCJ2" s="272"/>
      <c r="UCK2" s="272"/>
      <c r="UCL2" s="272"/>
      <c r="UCM2" s="272"/>
      <c r="UCN2" s="272"/>
      <c r="UCO2" s="272"/>
      <c r="UCP2" s="272"/>
      <c r="UCQ2" s="272"/>
      <c r="UCR2" s="272"/>
      <c r="UCS2" s="272"/>
      <c r="UCT2" s="272"/>
      <c r="UCU2" s="272"/>
      <c r="UCV2" s="272"/>
      <c r="UCW2" s="272"/>
      <c r="UCX2" s="272"/>
      <c r="UCY2" s="272"/>
      <c r="UCZ2" s="272"/>
      <c r="UDA2" s="272"/>
      <c r="UDB2" s="272"/>
      <c r="UDC2" s="272"/>
      <c r="UDD2" s="272"/>
      <c r="UDE2" s="272"/>
      <c r="UDF2" s="272"/>
      <c r="UDG2" s="272"/>
      <c r="UDH2" s="272"/>
      <c r="UDI2" s="272"/>
      <c r="UDJ2" s="272"/>
      <c r="UDK2" s="272"/>
      <c r="UDL2" s="272"/>
      <c r="UDM2" s="272"/>
      <c r="UDN2" s="272"/>
      <c r="UDO2" s="272"/>
      <c r="UDP2" s="272"/>
      <c r="UDQ2" s="272"/>
      <c r="UDR2" s="272"/>
      <c r="UDS2" s="272"/>
      <c r="UDT2" s="272"/>
      <c r="UDU2" s="272"/>
      <c r="UDV2" s="272"/>
      <c r="UDW2" s="272"/>
      <c r="UDX2" s="272"/>
      <c r="UDY2" s="272"/>
      <c r="UDZ2" s="272"/>
      <c r="UEA2" s="272"/>
      <c r="UEB2" s="272"/>
      <c r="UEC2" s="272"/>
      <c r="UED2" s="272"/>
      <c r="UEE2" s="272"/>
      <c r="UEF2" s="272"/>
      <c r="UEG2" s="272"/>
      <c r="UEH2" s="272"/>
      <c r="UEI2" s="272"/>
      <c r="UEJ2" s="272"/>
      <c r="UEK2" s="272"/>
      <c r="UEL2" s="272"/>
      <c r="UEM2" s="272"/>
      <c r="UEN2" s="272"/>
      <c r="UEO2" s="272"/>
      <c r="UEP2" s="272"/>
      <c r="UEQ2" s="272"/>
      <c r="UER2" s="272"/>
      <c r="UES2" s="272"/>
      <c r="UET2" s="272"/>
      <c r="UEU2" s="272"/>
      <c r="UEV2" s="272"/>
      <c r="UEW2" s="272"/>
      <c r="UEX2" s="272"/>
      <c r="UEY2" s="272"/>
      <c r="UEZ2" s="272"/>
      <c r="UFA2" s="272"/>
      <c r="UFB2" s="272"/>
      <c r="UFC2" s="272"/>
      <c r="UFD2" s="272"/>
      <c r="UFE2" s="272"/>
      <c r="UFF2" s="272"/>
      <c r="UFG2" s="272"/>
      <c r="UFH2" s="272"/>
      <c r="UFI2" s="272"/>
      <c r="UFJ2" s="272"/>
      <c r="UFK2" s="272"/>
      <c r="UFL2" s="272"/>
      <c r="UFM2" s="272"/>
      <c r="UFN2" s="272"/>
      <c r="UFO2" s="272"/>
      <c r="UFP2" s="272"/>
      <c r="UFQ2" s="272"/>
      <c r="UFR2" s="272"/>
      <c r="UFS2" s="272"/>
      <c r="UFT2" s="272"/>
      <c r="UFU2" s="272"/>
      <c r="UFV2" s="272"/>
      <c r="UFW2" s="272"/>
      <c r="UFX2" s="272"/>
      <c r="UFY2" s="272"/>
      <c r="UFZ2" s="272"/>
      <c r="UGA2" s="272"/>
      <c r="UGB2" s="272"/>
      <c r="UGC2" s="272"/>
      <c r="UGD2" s="272"/>
      <c r="UGE2" s="272"/>
      <c r="UGF2" s="272"/>
      <c r="UGG2" s="272"/>
      <c r="UGH2" s="272"/>
      <c r="UGI2" s="272"/>
      <c r="UGJ2" s="272"/>
      <c r="UGK2" s="272"/>
      <c r="UGL2" s="272"/>
      <c r="UGM2" s="272"/>
      <c r="UGN2" s="272"/>
      <c r="UGO2" s="272"/>
      <c r="UGP2" s="272"/>
      <c r="UGQ2" s="272"/>
      <c r="UGR2" s="272"/>
      <c r="UGS2" s="272"/>
      <c r="UGT2" s="272"/>
      <c r="UGU2" s="272"/>
      <c r="UGV2" s="272"/>
      <c r="UGW2" s="272"/>
      <c r="UGX2" s="272"/>
      <c r="UGY2" s="272"/>
      <c r="UGZ2" s="272"/>
      <c r="UHA2" s="272"/>
      <c r="UHB2" s="272"/>
      <c r="UHC2" s="272"/>
      <c r="UHD2" s="272"/>
      <c r="UHE2" s="272"/>
      <c r="UHF2" s="272"/>
      <c r="UHG2" s="272"/>
      <c r="UHH2" s="272"/>
      <c r="UHI2" s="272"/>
      <c r="UHJ2" s="272"/>
      <c r="UHK2" s="272"/>
      <c r="UHL2" s="272"/>
      <c r="UHM2" s="272"/>
      <c r="UHN2" s="272"/>
      <c r="UHO2" s="272"/>
      <c r="UHP2" s="272"/>
      <c r="UHQ2" s="272"/>
      <c r="UHR2" s="272"/>
      <c r="UHS2" s="272"/>
      <c r="UHT2" s="272"/>
      <c r="UHU2" s="272"/>
      <c r="UHV2" s="272"/>
      <c r="UHW2" s="272"/>
      <c r="UHX2" s="272"/>
      <c r="UHY2" s="272"/>
      <c r="UHZ2" s="272"/>
      <c r="UIA2" s="272"/>
      <c r="UIB2" s="272"/>
      <c r="UIC2" s="272"/>
      <c r="UID2" s="272"/>
      <c r="UIE2" s="272"/>
      <c r="UIF2" s="272"/>
      <c r="UIG2" s="272"/>
      <c r="UIH2" s="272"/>
      <c r="UII2" s="272"/>
      <c r="UIJ2" s="272"/>
      <c r="UIK2" s="272"/>
      <c r="UIL2" s="272"/>
      <c r="UIM2" s="272"/>
      <c r="UIN2" s="272"/>
      <c r="UIO2" s="272"/>
      <c r="UIP2" s="272"/>
      <c r="UIQ2" s="272"/>
      <c r="UIR2" s="272"/>
      <c r="UIS2" s="272"/>
      <c r="UIT2" s="272"/>
      <c r="UIU2" s="272"/>
      <c r="UIV2" s="272"/>
      <c r="UIW2" s="272"/>
      <c r="UIX2" s="272"/>
      <c r="UIY2" s="272"/>
      <c r="UIZ2" s="272"/>
      <c r="UJA2" s="272"/>
      <c r="UJB2" s="272"/>
      <c r="UJC2" s="272"/>
      <c r="UJD2" s="272"/>
      <c r="UJE2" s="272"/>
      <c r="UJF2" s="272"/>
      <c r="UJG2" s="272"/>
      <c r="UJH2" s="272"/>
      <c r="UJI2" s="272"/>
      <c r="UJJ2" s="272"/>
      <c r="UJK2" s="272"/>
      <c r="UJL2" s="272"/>
      <c r="UJM2" s="272"/>
      <c r="UJN2" s="272"/>
      <c r="UJO2" s="272"/>
      <c r="UJP2" s="272"/>
      <c r="UJQ2" s="272"/>
      <c r="UJR2" s="272"/>
      <c r="UJS2" s="272"/>
      <c r="UJT2" s="272"/>
      <c r="UJU2" s="272"/>
      <c r="UJV2" s="272"/>
      <c r="UJW2" s="272"/>
      <c r="UJX2" s="272"/>
      <c r="UJY2" s="272"/>
      <c r="UJZ2" s="272"/>
      <c r="UKA2" s="272"/>
      <c r="UKB2" s="272"/>
      <c r="UKC2" s="272"/>
      <c r="UKD2" s="272"/>
      <c r="UKE2" s="272"/>
      <c r="UKF2" s="272"/>
      <c r="UKG2" s="272"/>
      <c r="UKH2" s="272"/>
      <c r="UKI2" s="272"/>
      <c r="UKJ2" s="272"/>
      <c r="UKK2" s="272"/>
      <c r="UKL2" s="272"/>
      <c r="UKM2" s="272"/>
      <c r="UKN2" s="272"/>
      <c r="UKO2" s="272"/>
      <c r="UKP2" s="272"/>
      <c r="UKQ2" s="272"/>
      <c r="UKR2" s="272"/>
      <c r="UKS2" s="272"/>
      <c r="UKT2" s="272"/>
      <c r="UKU2" s="272"/>
      <c r="UKV2" s="272"/>
      <c r="UKW2" s="272"/>
      <c r="UKX2" s="272"/>
      <c r="UKY2" s="272"/>
      <c r="UKZ2" s="272"/>
      <c r="ULA2" s="272"/>
      <c r="ULB2" s="272"/>
      <c r="ULC2" s="272"/>
      <c r="ULD2" s="272"/>
      <c r="ULE2" s="272"/>
      <c r="ULF2" s="272"/>
      <c r="ULG2" s="272"/>
      <c r="ULH2" s="272"/>
      <c r="ULI2" s="272"/>
      <c r="ULJ2" s="272"/>
      <c r="ULK2" s="272"/>
      <c r="ULL2" s="272"/>
      <c r="ULM2" s="272"/>
      <c r="ULN2" s="272"/>
      <c r="ULO2" s="272"/>
      <c r="ULP2" s="272"/>
      <c r="ULQ2" s="272"/>
      <c r="ULR2" s="272"/>
      <c r="ULS2" s="272"/>
      <c r="ULT2" s="272"/>
      <c r="ULU2" s="272"/>
      <c r="ULV2" s="272"/>
      <c r="ULW2" s="272"/>
      <c r="ULX2" s="272"/>
      <c r="ULY2" s="272"/>
      <c r="ULZ2" s="272"/>
      <c r="UMA2" s="272"/>
      <c r="UMB2" s="272"/>
      <c r="UMC2" s="272"/>
      <c r="UMD2" s="272"/>
      <c r="UME2" s="272"/>
      <c r="UMF2" s="272"/>
      <c r="UMG2" s="272"/>
      <c r="UMH2" s="272"/>
      <c r="UMI2" s="272"/>
      <c r="UMJ2" s="272"/>
      <c r="UMK2" s="272"/>
      <c r="UML2" s="272"/>
      <c r="UMM2" s="272"/>
      <c r="UMN2" s="272"/>
      <c r="UMO2" s="272"/>
      <c r="UMP2" s="272"/>
      <c r="UMQ2" s="272"/>
      <c r="UMR2" s="272"/>
      <c r="UMS2" s="272"/>
      <c r="UMT2" s="272"/>
      <c r="UMU2" s="272"/>
      <c r="UMV2" s="272"/>
      <c r="UMW2" s="272"/>
      <c r="UMX2" s="272"/>
      <c r="UMY2" s="272"/>
      <c r="UMZ2" s="272"/>
      <c r="UNA2" s="272"/>
      <c r="UNB2" s="272"/>
      <c r="UNC2" s="272"/>
      <c r="UND2" s="272"/>
      <c r="UNE2" s="272"/>
      <c r="UNF2" s="272"/>
      <c r="UNG2" s="272"/>
      <c r="UNH2" s="272"/>
      <c r="UNI2" s="272"/>
      <c r="UNJ2" s="272"/>
      <c r="UNK2" s="272"/>
      <c r="UNL2" s="272"/>
      <c r="UNM2" s="272"/>
      <c r="UNN2" s="272"/>
      <c r="UNO2" s="272"/>
      <c r="UNP2" s="272"/>
      <c r="UNQ2" s="272"/>
      <c r="UNR2" s="272"/>
      <c r="UNS2" s="272"/>
      <c r="UNT2" s="272"/>
      <c r="UNU2" s="272"/>
      <c r="UNV2" s="272"/>
      <c r="UNW2" s="272"/>
      <c r="UNX2" s="272"/>
      <c r="UNY2" s="272"/>
      <c r="UNZ2" s="272"/>
      <c r="UOA2" s="272"/>
      <c r="UOB2" s="272"/>
      <c r="UOC2" s="272"/>
      <c r="UOD2" s="272"/>
      <c r="UOE2" s="272"/>
      <c r="UOF2" s="272"/>
      <c r="UOG2" s="272"/>
      <c r="UOH2" s="272"/>
      <c r="UOI2" s="272"/>
      <c r="UOJ2" s="272"/>
      <c r="UOK2" s="272"/>
      <c r="UOL2" s="272"/>
      <c r="UOM2" s="272"/>
      <c r="UON2" s="272"/>
      <c r="UOO2" s="272"/>
      <c r="UOP2" s="272"/>
      <c r="UOQ2" s="272"/>
      <c r="UOR2" s="272"/>
      <c r="UOS2" s="272"/>
      <c r="UOT2" s="272"/>
      <c r="UOU2" s="272"/>
      <c r="UOV2" s="272"/>
      <c r="UOW2" s="272"/>
      <c r="UOX2" s="272"/>
      <c r="UOY2" s="272"/>
      <c r="UOZ2" s="272"/>
      <c r="UPA2" s="272"/>
      <c r="UPB2" s="272"/>
      <c r="UPC2" s="272"/>
      <c r="UPD2" s="272"/>
      <c r="UPE2" s="272"/>
      <c r="UPF2" s="272"/>
      <c r="UPG2" s="272"/>
      <c r="UPH2" s="272"/>
      <c r="UPI2" s="272"/>
      <c r="UPJ2" s="272"/>
      <c r="UPK2" s="272"/>
      <c r="UPL2" s="272"/>
      <c r="UPM2" s="272"/>
      <c r="UPN2" s="272"/>
      <c r="UPO2" s="272"/>
      <c r="UPP2" s="272"/>
      <c r="UPQ2" s="272"/>
      <c r="UPR2" s="272"/>
      <c r="UPS2" s="272"/>
      <c r="UPT2" s="272"/>
      <c r="UPU2" s="272"/>
      <c r="UPV2" s="272"/>
      <c r="UPW2" s="272"/>
      <c r="UPX2" s="272"/>
      <c r="UPY2" s="272"/>
      <c r="UPZ2" s="272"/>
      <c r="UQA2" s="272"/>
      <c r="UQB2" s="272"/>
      <c r="UQC2" s="272"/>
      <c r="UQD2" s="272"/>
      <c r="UQE2" s="272"/>
      <c r="UQF2" s="272"/>
      <c r="UQG2" s="272"/>
      <c r="UQH2" s="272"/>
      <c r="UQI2" s="272"/>
      <c r="UQJ2" s="272"/>
      <c r="UQK2" s="272"/>
      <c r="UQL2" s="272"/>
      <c r="UQM2" s="272"/>
      <c r="UQN2" s="272"/>
      <c r="UQO2" s="272"/>
      <c r="UQP2" s="272"/>
      <c r="UQQ2" s="272"/>
      <c r="UQR2" s="272"/>
      <c r="UQS2" s="272"/>
      <c r="UQT2" s="272"/>
      <c r="UQU2" s="272"/>
      <c r="UQV2" s="272"/>
      <c r="UQW2" s="272"/>
      <c r="UQX2" s="272"/>
      <c r="UQY2" s="272"/>
      <c r="UQZ2" s="272"/>
      <c r="URA2" s="272"/>
      <c r="URB2" s="272"/>
      <c r="URC2" s="272"/>
      <c r="URD2" s="272"/>
      <c r="URE2" s="272"/>
      <c r="URF2" s="272"/>
      <c r="URG2" s="272"/>
      <c r="URH2" s="272"/>
      <c r="URI2" s="272"/>
      <c r="URJ2" s="272"/>
      <c r="URK2" s="272"/>
      <c r="URL2" s="272"/>
      <c r="URM2" s="272"/>
      <c r="URN2" s="272"/>
      <c r="URO2" s="272"/>
      <c r="URP2" s="272"/>
      <c r="URQ2" s="272"/>
      <c r="URR2" s="272"/>
      <c r="URS2" s="272"/>
      <c r="URT2" s="272"/>
      <c r="URU2" s="272"/>
      <c r="URV2" s="272"/>
      <c r="URW2" s="272"/>
      <c r="URX2" s="272"/>
      <c r="URY2" s="272"/>
      <c r="URZ2" s="272"/>
      <c r="USA2" s="272"/>
      <c r="USB2" s="272"/>
      <c r="USC2" s="272"/>
      <c r="USD2" s="272"/>
      <c r="USE2" s="272"/>
      <c r="USF2" s="272"/>
      <c r="USG2" s="272"/>
      <c r="USH2" s="272"/>
      <c r="USI2" s="272"/>
      <c r="USJ2" s="272"/>
      <c r="USK2" s="272"/>
      <c r="USL2" s="272"/>
      <c r="USM2" s="272"/>
      <c r="USN2" s="272"/>
      <c r="USO2" s="272"/>
      <c r="USP2" s="272"/>
      <c r="USQ2" s="272"/>
      <c r="USR2" s="272"/>
      <c r="USS2" s="272"/>
      <c r="UST2" s="272"/>
      <c r="USU2" s="272"/>
      <c r="USV2" s="272"/>
      <c r="USW2" s="272"/>
      <c r="USX2" s="272"/>
      <c r="USY2" s="272"/>
      <c r="USZ2" s="272"/>
      <c r="UTA2" s="272"/>
      <c r="UTB2" s="272"/>
      <c r="UTC2" s="272"/>
      <c r="UTD2" s="272"/>
      <c r="UTE2" s="272"/>
      <c r="UTF2" s="272"/>
      <c r="UTG2" s="272"/>
      <c r="UTH2" s="272"/>
      <c r="UTI2" s="272"/>
      <c r="UTJ2" s="272"/>
      <c r="UTK2" s="272"/>
      <c r="UTL2" s="272"/>
      <c r="UTM2" s="272"/>
      <c r="UTN2" s="272"/>
      <c r="UTO2" s="272"/>
      <c r="UTP2" s="272"/>
      <c r="UTQ2" s="272"/>
      <c r="UTR2" s="272"/>
      <c r="UTS2" s="272"/>
      <c r="UTT2" s="272"/>
      <c r="UTU2" s="272"/>
      <c r="UTV2" s="272"/>
      <c r="UTW2" s="272"/>
      <c r="UTX2" s="272"/>
      <c r="UTY2" s="272"/>
      <c r="UTZ2" s="272"/>
      <c r="UUA2" s="272"/>
      <c r="UUB2" s="272"/>
      <c r="UUC2" s="272"/>
      <c r="UUD2" s="272"/>
      <c r="UUE2" s="272"/>
      <c r="UUF2" s="272"/>
      <c r="UUG2" s="272"/>
      <c r="UUH2" s="272"/>
      <c r="UUI2" s="272"/>
      <c r="UUJ2" s="272"/>
      <c r="UUK2" s="272"/>
      <c r="UUL2" s="272"/>
      <c r="UUM2" s="272"/>
      <c r="UUN2" s="272"/>
      <c r="UUO2" s="272"/>
      <c r="UUP2" s="272"/>
      <c r="UUQ2" s="272"/>
      <c r="UUR2" s="272"/>
      <c r="UUS2" s="272"/>
      <c r="UUT2" s="272"/>
      <c r="UUU2" s="272"/>
      <c r="UUV2" s="272"/>
      <c r="UUW2" s="272"/>
      <c r="UUX2" s="272"/>
      <c r="UUY2" s="272"/>
      <c r="UUZ2" s="272"/>
      <c r="UVA2" s="272"/>
      <c r="UVB2" s="272"/>
      <c r="UVC2" s="272"/>
      <c r="UVD2" s="272"/>
      <c r="UVE2" s="272"/>
      <c r="UVF2" s="272"/>
      <c r="UVG2" s="272"/>
      <c r="UVH2" s="272"/>
      <c r="UVI2" s="272"/>
      <c r="UVJ2" s="272"/>
      <c r="UVK2" s="272"/>
      <c r="UVL2" s="272"/>
      <c r="UVM2" s="272"/>
      <c r="UVN2" s="272"/>
      <c r="UVO2" s="272"/>
      <c r="UVP2" s="272"/>
      <c r="UVQ2" s="272"/>
      <c r="UVR2" s="272"/>
      <c r="UVS2" s="272"/>
      <c r="UVT2" s="272"/>
      <c r="UVU2" s="272"/>
      <c r="UVV2" s="272"/>
      <c r="UVW2" s="272"/>
      <c r="UVX2" s="272"/>
      <c r="UVY2" s="272"/>
      <c r="UVZ2" s="272"/>
      <c r="UWA2" s="272"/>
      <c r="UWB2" s="272"/>
      <c r="UWC2" s="272"/>
      <c r="UWD2" s="272"/>
      <c r="UWE2" s="272"/>
      <c r="UWF2" s="272"/>
      <c r="UWG2" s="272"/>
      <c r="UWH2" s="272"/>
      <c r="UWI2" s="272"/>
      <c r="UWJ2" s="272"/>
      <c r="UWK2" s="272"/>
      <c r="UWL2" s="272"/>
      <c r="UWM2" s="272"/>
      <c r="UWN2" s="272"/>
      <c r="UWO2" s="272"/>
      <c r="UWP2" s="272"/>
      <c r="UWQ2" s="272"/>
      <c r="UWR2" s="272"/>
      <c r="UWS2" s="272"/>
      <c r="UWT2" s="272"/>
      <c r="UWU2" s="272"/>
      <c r="UWV2" s="272"/>
      <c r="UWW2" s="272"/>
      <c r="UWX2" s="272"/>
      <c r="UWY2" s="272"/>
      <c r="UWZ2" s="272"/>
      <c r="UXA2" s="272"/>
      <c r="UXB2" s="272"/>
      <c r="UXC2" s="272"/>
      <c r="UXD2" s="272"/>
      <c r="UXE2" s="272"/>
      <c r="UXF2" s="272"/>
      <c r="UXG2" s="272"/>
      <c r="UXH2" s="272"/>
      <c r="UXI2" s="272"/>
      <c r="UXJ2" s="272"/>
      <c r="UXK2" s="272"/>
      <c r="UXL2" s="272"/>
      <c r="UXM2" s="272"/>
      <c r="UXN2" s="272"/>
      <c r="UXO2" s="272"/>
      <c r="UXP2" s="272"/>
      <c r="UXQ2" s="272"/>
      <c r="UXR2" s="272"/>
      <c r="UXS2" s="272"/>
      <c r="UXT2" s="272"/>
      <c r="UXU2" s="272"/>
      <c r="UXV2" s="272"/>
      <c r="UXW2" s="272"/>
      <c r="UXX2" s="272"/>
      <c r="UXY2" s="272"/>
      <c r="UXZ2" s="272"/>
      <c r="UYA2" s="272"/>
      <c r="UYB2" s="272"/>
      <c r="UYC2" s="272"/>
      <c r="UYD2" s="272"/>
      <c r="UYE2" s="272"/>
      <c r="UYF2" s="272"/>
      <c r="UYG2" s="272"/>
      <c r="UYH2" s="272"/>
      <c r="UYI2" s="272"/>
      <c r="UYJ2" s="272"/>
      <c r="UYK2" s="272"/>
      <c r="UYL2" s="272"/>
      <c r="UYM2" s="272"/>
      <c r="UYN2" s="272"/>
      <c r="UYO2" s="272"/>
      <c r="UYP2" s="272"/>
      <c r="UYQ2" s="272"/>
      <c r="UYR2" s="272"/>
      <c r="UYS2" s="272"/>
      <c r="UYT2" s="272"/>
      <c r="UYU2" s="272"/>
      <c r="UYV2" s="272"/>
      <c r="UYW2" s="272"/>
      <c r="UYX2" s="272"/>
      <c r="UYY2" s="272"/>
      <c r="UYZ2" s="272"/>
      <c r="UZA2" s="272"/>
      <c r="UZB2" s="272"/>
      <c r="UZC2" s="272"/>
      <c r="UZD2" s="272"/>
      <c r="UZE2" s="272"/>
      <c r="UZF2" s="272"/>
      <c r="UZG2" s="272"/>
      <c r="UZH2" s="272"/>
      <c r="UZI2" s="272"/>
      <c r="UZJ2" s="272"/>
      <c r="UZK2" s="272"/>
      <c r="UZL2" s="272"/>
      <c r="UZM2" s="272"/>
      <c r="UZN2" s="272"/>
      <c r="UZO2" s="272"/>
      <c r="UZP2" s="272"/>
      <c r="UZQ2" s="272"/>
      <c r="UZR2" s="272"/>
      <c r="UZS2" s="272"/>
      <c r="UZT2" s="272"/>
      <c r="UZU2" s="272"/>
      <c r="UZV2" s="272"/>
      <c r="UZW2" s="272"/>
      <c r="UZX2" s="272"/>
      <c r="UZY2" s="272"/>
      <c r="UZZ2" s="272"/>
      <c r="VAA2" s="272"/>
      <c r="VAB2" s="272"/>
      <c r="VAC2" s="272"/>
      <c r="VAD2" s="272"/>
      <c r="VAE2" s="272"/>
      <c r="VAF2" s="272"/>
      <c r="VAG2" s="272"/>
      <c r="VAH2" s="272"/>
      <c r="VAI2" s="272"/>
      <c r="VAJ2" s="272"/>
      <c r="VAK2" s="272"/>
      <c r="VAL2" s="272"/>
      <c r="VAM2" s="272"/>
      <c r="VAN2" s="272"/>
      <c r="VAO2" s="272"/>
      <c r="VAP2" s="272"/>
      <c r="VAQ2" s="272"/>
      <c r="VAR2" s="272"/>
      <c r="VAS2" s="272"/>
      <c r="VAT2" s="272"/>
      <c r="VAU2" s="272"/>
      <c r="VAV2" s="272"/>
      <c r="VAW2" s="272"/>
      <c r="VAX2" s="272"/>
      <c r="VAY2" s="272"/>
      <c r="VAZ2" s="272"/>
      <c r="VBA2" s="272"/>
      <c r="VBB2" s="272"/>
      <c r="VBC2" s="272"/>
      <c r="VBD2" s="272"/>
      <c r="VBE2" s="272"/>
      <c r="VBF2" s="272"/>
      <c r="VBG2" s="272"/>
      <c r="VBH2" s="272"/>
      <c r="VBI2" s="272"/>
      <c r="VBJ2" s="272"/>
      <c r="VBK2" s="272"/>
      <c r="VBL2" s="272"/>
      <c r="VBM2" s="272"/>
      <c r="VBN2" s="272"/>
      <c r="VBO2" s="272"/>
      <c r="VBP2" s="272"/>
      <c r="VBQ2" s="272"/>
      <c r="VBR2" s="272"/>
      <c r="VBS2" s="272"/>
      <c r="VBT2" s="272"/>
      <c r="VBU2" s="272"/>
      <c r="VBV2" s="272"/>
      <c r="VBW2" s="272"/>
      <c r="VBX2" s="272"/>
      <c r="VBY2" s="272"/>
      <c r="VBZ2" s="272"/>
      <c r="VCA2" s="272"/>
      <c r="VCB2" s="272"/>
      <c r="VCC2" s="272"/>
      <c r="VCD2" s="272"/>
      <c r="VCE2" s="272"/>
      <c r="VCF2" s="272"/>
      <c r="VCG2" s="272"/>
      <c r="VCH2" s="272"/>
      <c r="VCI2" s="272"/>
      <c r="VCJ2" s="272"/>
      <c r="VCK2" s="272"/>
      <c r="VCL2" s="272"/>
      <c r="VCM2" s="272"/>
      <c r="VCN2" s="272"/>
      <c r="VCO2" s="272"/>
      <c r="VCP2" s="272"/>
      <c r="VCQ2" s="272"/>
      <c r="VCR2" s="272"/>
      <c r="VCS2" s="272"/>
      <c r="VCT2" s="272"/>
      <c r="VCU2" s="272"/>
      <c r="VCV2" s="272"/>
      <c r="VCW2" s="272"/>
      <c r="VCX2" s="272"/>
      <c r="VCY2" s="272"/>
      <c r="VCZ2" s="272"/>
      <c r="VDA2" s="272"/>
      <c r="VDB2" s="272"/>
      <c r="VDC2" s="272"/>
      <c r="VDD2" s="272"/>
      <c r="VDE2" s="272"/>
      <c r="VDF2" s="272"/>
      <c r="VDG2" s="272"/>
      <c r="VDH2" s="272"/>
      <c r="VDI2" s="272"/>
      <c r="VDJ2" s="272"/>
      <c r="VDK2" s="272"/>
      <c r="VDL2" s="272"/>
      <c r="VDM2" s="272"/>
      <c r="VDN2" s="272"/>
      <c r="VDO2" s="272"/>
      <c r="VDP2" s="272"/>
      <c r="VDQ2" s="272"/>
      <c r="VDR2" s="272"/>
      <c r="VDS2" s="272"/>
      <c r="VDT2" s="272"/>
      <c r="VDU2" s="272"/>
      <c r="VDV2" s="272"/>
      <c r="VDW2" s="272"/>
      <c r="VDX2" s="272"/>
      <c r="VDY2" s="272"/>
      <c r="VDZ2" s="272"/>
      <c r="VEA2" s="272"/>
      <c r="VEB2" s="272"/>
      <c r="VEC2" s="272"/>
      <c r="VED2" s="272"/>
      <c r="VEE2" s="272"/>
      <c r="VEF2" s="272"/>
      <c r="VEG2" s="272"/>
      <c r="VEH2" s="272"/>
      <c r="VEI2" s="272"/>
      <c r="VEJ2" s="272"/>
      <c r="VEK2" s="272"/>
      <c r="VEL2" s="272"/>
      <c r="VEM2" s="272"/>
      <c r="VEN2" s="272"/>
      <c r="VEO2" s="272"/>
      <c r="VEP2" s="272"/>
      <c r="VEQ2" s="272"/>
      <c r="VER2" s="272"/>
      <c r="VES2" s="272"/>
      <c r="VET2" s="272"/>
      <c r="VEU2" s="272"/>
      <c r="VEV2" s="272"/>
      <c r="VEW2" s="272"/>
      <c r="VEX2" s="272"/>
      <c r="VEY2" s="272"/>
      <c r="VEZ2" s="272"/>
      <c r="VFA2" s="272"/>
      <c r="VFB2" s="272"/>
      <c r="VFC2" s="272"/>
      <c r="VFD2" s="272"/>
      <c r="VFE2" s="272"/>
      <c r="VFF2" s="272"/>
      <c r="VFG2" s="272"/>
      <c r="VFH2" s="272"/>
      <c r="VFI2" s="272"/>
      <c r="VFJ2" s="272"/>
      <c r="VFK2" s="272"/>
      <c r="VFL2" s="272"/>
      <c r="VFM2" s="272"/>
      <c r="VFN2" s="272"/>
      <c r="VFO2" s="272"/>
      <c r="VFP2" s="272"/>
      <c r="VFQ2" s="272"/>
      <c r="VFR2" s="272"/>
      <c r="VFS2" s="272"/>
      <c r="VFT2" s="272"/>
      <c r="VFU2" s="272"/>
      <c r="VFV2" s="272"/>
      <c r="VFW2" s="272"/>
      <c r="VFX2" s="272"/>
      <c r="VFY2" s="272"/>
      <c r="VFZ2" s="272"/>
      <c r="VGA2" s="272"/>
      <c r="VGB2" s="272"/>
      <c r="VGC2" s="272"/>
      <c r="VGD2" s="272"/>
      <c r="VGE2" s="272"/>
      <c r="VGF2" s="272"/>
      <c r="VGG2" s="272"/>
      <c r="VGH2" s="272"/>
      <c r="VGI2" s="272"/>
      <c r="VGJ2" s="272"/>
      <c r="VGK2" s="272"/>
      <c r="VGL2" s="272"/>
      <c r="VGM2" s="272"/>
      <c r="VGN2" s="272"/>
      <c r="VGO2" s="272"/>
      <c r="VGP2" s="272"/>
      <c r="VGQ2" s="272"/>
      <c r="VGR2" s="272"/>
      <c r="VGS2" s="272"/>
      <c r="VGT2" s="272"/>
      <c r="VGU2" s="272"/>
      <c r="VGV2" s="272"/>
      <c r="VGW2" s="272"/>
      <c r="VGX2" s="272"/>
      <c r="VGY2" s="272"/>
      <c r="VGZ2" s="272"/>
      <c r="VHA2" s="272"/>
      <c r="VHB2" s="272"/>
      <c r="VHC2" s="272"/>
      <c r="VHD2" s="272"/>
      <c r="VHE2" s="272"/>
      <c r="VHF2" s="272"/>
      <c r="VHG2" s="272"/>
      <c r="VHH2" s="272"/>
      <c r="VHI2" s="272"/>
      <c r="VHJ2" s="272"/>
      <c r="VHK2" s="272"/>
      <c r="VHL2" s="272"/>
      <c r="VHM2" s="272"/>
      <c r="VHN2" s="272"/>
      <c r="VHO2" s="272"/>
      <c r="VHP2" s="272"/>
      <c r="VHQ2" s="272"/>
      <c r="VHR2" s="272"/>
      <c r="VHS2" s="272"/>
      <c r="VHT2" s="272"/>
      <c r="VHU2" s="272"/>
      <c r="VHV2" s="272"/>
      <c r="VHW2" s="272"/>
      <c r="VHX2" s="272"/>
      <c r="VHY2" s="272"/>
      <c r="VHZ2" s="272"/>
      <c r="VIA2" s="272"/>
      <c r="VIB2" s="272"/>
      <c r="VIC2" s="272"/>
      <c r="VID2" s="272"/>
      <c r="VIE2" s="272"/>
      <c r="VIF2" s="272"/>
      <c r="VIG2" s="272"/>
      <c r="VIH2" s="272"/>
      <c r="VII2" s="272"/>
      <c r="VIJ2" s="272"/>
      <c r="VIK2" s="272"/>
      <c r="VIL2" s="272"/>
      <c r="VIM2" s="272"/>
      <c r="VIN2" s="272"/>
      <c r="VIO2" s="272"/>
      <c r="VIP2" s="272"/>
      <c r="VIQ2" s="272"/>
      <c r="VIR2" s="272"/>
      <c r="VIS2" s="272"/>
      <c r="VIT2" s="272"/>
      <c r="VIU2" s="272"/>
      <c r="VIV2" s="272"/>
      <c r="VIW2" s="272"/>
      <c r="VIX2" s="272"/>
      <c r="VIY2" s="272"/>
      <c r="VIZ2" s="272"/>
      <c r="VJA2" s="272"/>
      <c r="VJB2" s="272"/>
      <c r="VJC2" s="272"/>
      <c r="VJD2" s="272"/>
      <c r="VJE2" s="272"/>
      <c r="VJF2" s="272"/>
      <c r="VJG2" s="272"/>
      <c r="VJH2" s="272"/>
      <c r="VJI2" s="272"/>
      <c r="VJJ2" s="272"/>
      <c r="VJK2" s="272"/>
      <c r="VJL2" s="272"/>
      <c r="VJM2" s="272"/>
      <c r="VJN2" s="272"/>
      <c r="VJO2" s="272"/>
      <c r="VJP2" s="272"/>
      <c r="VJQ2" s="272"/>
      <c r="VJR2" s="272"/>
      <c r="VJS2" s="272"/>
      <c r="VJT2" s="272"/>
      <c r="VJU2" s="272"/>
      <c r="VJV2" s="272"/>
      <c r="VJW2" s="272"/>
      <c r="VJX2" s="272"/>
      <c r="VJY2" s="272"/>
      <c r="VJZ2" s="272"/>
      <c r="VKA2" s="272"/>
      <c r="VKB2" s="272"/>
      <c r="VKC2" s="272"/>
      <c r="VKD2" s="272"/>
      <c r="VKE2" s="272"/>
      <c r="VKF2" s="272"/>
      <c r="VKG2" s="272"/>
      <c r="VKH2" s="272"/>
      <c r="VKI2" s="272"/>
      <c r="VKJ2" s="272"/>
      <c r="VKK2" s="272"/>
      <c r="VKL2" s="272"/>
      <c r="VKM2" s="272"/>
      <c r="VKN2" s="272"/>
      <c r="VKO2" s="272"/>
      <c r="VKP2" s="272"/>
      <c r="VKQ2" s="272"/>
      <c r="VKR2" s="272"/>
      <c r="VKS2" s="272"/>
      <c r="VKT2" s="272"/>
      <c r="VKU2" s="272"/>
      <c r="VKV2" s="272"/>
      <c r="VKW2" s="272"/>
      <c r="VKX2" s="272"/>
      <c r="VKY2" s="272"/>
      <c r="VKZ2" s="272"/>
      <c r="VLA2" s="272"/>
      <c r="VLB2" s="272"/>
      <c r="VLC2" s="272"/>
      <c r="VLD2" s="272"/>
      <c r="VLE2" s="272"/>
      <c r="VLF2" s="272"/>
      <c r="VLG2" s="272"/>
      <c r="VLH2" s="272"/>
      <c r="VLI2" s="272"/>
      <c r="VLJ2" s="272"/>
      <c r="VLK2" s="272"/>
      <c r="VLL2" s="272"/>
      <c r="VLM2" s="272"/>
      <c r="VLN2" s="272"/>
      <c r="VLO2" s="272"/>
      <c r="VLP2" s="272"/>
      <c r="VLQ2" s="272"/>
      <c r="VLR2" s="272"/>
      <c r="VLS2" s="272"/>
      <c r="VLT2" s="272"/>
      <c r="VLU2" s="272"/>
      <c r="VLV2" s="272"/>
      <c r="VLW2" s="272"/>
      <c r="VLX2" s="272"/>
      <c r="VLY2" s="272"/>
      <c r="VLZ2" s="272"/>
      <c r="VMA2" s="272"/>
      <c r="VMB2" s="272"/>
      <c r="VMC2" s="272"/>
      <c r="VMD2" s="272"/>
      <c r="VME2" s="272"/>
      <c r="VMF2" s="272"/>
      <c r="VMG2" s="272"/>
      <c r="VMH2" s="272"/>
      <c r="VMI2" s="272"/>
      <c r="VMJ2" s="272"/>
      <c r="VMK2" s="272"/>
      <c r="VML2" s="272"/>
      <c r="VMM2" s="272"/>
      <c r="VMN2" s="272"/>
      <c r="VMO2" s="272"/>
      <c r="VMP2" s="272"/>
      <c r="VMQ2" s="272"/>
      <c r="VMR2" s="272"/>
      <c r="VMS2" s="272"/>
      <c r="VMT2" s="272"/>
      <c r="VMU2" s="272"/>
      <c r="VMV2" s="272"/>
      <c r="VMW2" s="272"/>
      <c r="VMX2" s="272"/>
      <c r="VMY2" s="272"/>
      <c r="VMZ2" s="272"/>
      <c r="VNA2" s="272"/>
      <c r="VNB2" s="272"/>
      <c r="VNC2" s="272"/>
      <c r="VND2" s="272"/>
      <c r="VNE2" s="272"/>
      <c r="VNF2" s="272"/>
      <c r="VNG2" s="272"/>
      <c r="VNH2" s="272"/>
      <c r="VNI2" s="272"/>
      <c r="VNJ2" s="272"/>
      <c r="VNK2" s="272"/>
      <c r="VNL2" s="272"/>
      <c r="VNM2" s="272"/>
      <c r="VNN2" s="272"/>
      <c r="VNO2" s="272"/>
      <c r="VNP2" s="272"/>
      <c r="VNQ2" s="272"/>
      <c r="VNR2" s="272"/>
      <c r="VNS2" s="272"/>
      <c r="VNT2" s="272"/>
      <c r="VNU2" s="272"/>
      <c r="VNV2" s="272"/>
      <c r="VNW2" s="272"/>
      <c r="VNX2" s="272"/>
      <c r="VNY2" s="272"/>
      <c r="VNZ2" s="272"/>
      <c r="VOA2" s="272"/>
      <c r="VOB2" s="272"/>
      <c r="VOC2" s="272"/>
      <c r="VOD2" s="272"/>
      <c r="VOE2" s="272"/>
      <c r="VOF2" s="272"/>
      <c r="VOG2" s="272"/>
      <c r="VOH2" s="272"/>
      <c r="VOI2" s="272"/>
      <c r="VOJ2" s="272"/>
      <c r="VOK2" s="272"/>
      <c r="VOL2" s="272"/>
      <c r="VOM2" s="272"/>
      <c r="VON2" s="272"/>
      <c r="VOO2" s="272"/>
      <c r="VOP2" s="272"/>
      <c r="VOQ2" s="272"/>
      <c r="VOR2" s="272"/>
      <c r="VOS2" s="272"/>
      <c r="VOT2" s="272"/>
      <c r="VOU2" s="272"/>
      <c r="VOV2" s="272"/>
      <c r="VOW2" s="272"/>
      <c r="VOX2" s="272"/>
      <c r="VOY2" s="272"/>
      <c r="VOZ2" s="272"/>
      <c r="VPA2" s="272"/>
      <c r="VPB2" s="272"/>
      <c r="VPC2" s="272"/>
      <c r="VPD2" s="272"/>
      <c r="VPE2" s="272"/>
      <c r="VPF2" s="272"/>
      <c r="VPG2" s="272"/>
      <c r="VPH2" s="272"/>
      <c r="VPI2" s="272"/>
      <c r="VPJ2" s="272"/>
      <c r="VPK2" s="272"/>
      <c r="VPL2" s="272"/>
      <c r="VPM2" s="272"/>
      <c r="VPN2" s="272"/>
      <c r="VPO2" s="272"/>
      <c r="VPP2" s="272"/>
      <c r="VPQ2" s="272"/>
      <c r="VPR2" s="272"/>
      <c r="VPS2" s="272"/>
      <c r="VPT2" s="272"/>
      <c r="VPU2" s="272"/>
      <c r="VPV2" s="272"/>
      <c r="VPW2" s="272"/>
      <c r="VPX2" s="272"/>
      <c r="VPY2" s="272"/>
      <c r="VPZ2" s="272"/>
      <c r="VQA2" s="272"/>
      <c r="VQB2" s="272"/>
      <c r="VQC2" s="272"/>
      <c r="VQD2" s="272"/>
      <c r="VQE2" s="272"/>
      <c r="VQF2" s="272"/>
      <c r="VQG2" s="272"/>
      <c r="VQH2" s="272"/>
      <c r="VQI2" s="272"/>
      <c r="VQJ2" s="272"/>
      <c r="VQK2" s="272"/>
      <c r="VQL2" s="272"/>
      <c r="VQM2" s="272"/>
      <c r="VQN2" s="272"/>
      <c r="VQO2" s="272"/>
      <c r="VQP2" s="272"/>
      <c r="VQQ2" s="272"/>
      <c r="VQR2" s="272"/>
      <c r="VQS2" s="272"/>
      <c r="VQT2" s="272"/>
      <c r="VQU2" s="272"/>
      <c r="VQV2" s="272"/>
      <c r="VQW2" s="272"/>
      <c r="VQX2" s="272"/>
      <c r="VQY2" s="272"/>
      <c r="VQZ2" s="272"/>
      <c r="VRA2" s="272"/>
      <c r="VRB2" s="272"/>
      <c r="VRC2" s="272"/>
      <c r="VRD2" s="272"/>
      <c r="VRE2" s="272"/>
      <c r="VRF2" s="272"/>
      <c r="VRG2" s="272"/>
      <c r="VRH2" s="272"/>
      <c r="VRI2" s="272"/>
      <c r="VRJ2" s="272"/>
      <c r="VRK2" s="272"/>
      <c r="VRL2" s="272"/>
      <c r="VRM2" s="272"/>
      <c r="VRN2" s="272"/>
      <c r="VRO2" s="272"/>
      <c r="VRP2" s="272"/>
      <c r="VRQ2" s="272"/>
      <c r="VRR2" s="272"/>
      <c r="VRS2" s="272"/>
      <c r="VRT2" s="272"/>
      <c r="VRU2" s="272"/>
      <c r="VRV2" s="272"/>
      <c r="VRW2" s="272"/>
      <c r="VRX2" s="272"/>
      <c r="VRY2" s="272"/>
      <c r="VRZ2" s="272"/>
      <c r="VSA2" s="272"/>
      <c r="VSB2" s="272"/>
      <c r="VSC2" s="272"/>
      <c r="VSD2" s="272"/>
      <c r="VSE2" s="272"/>
      <c r="VSF2" s="272"/>
      <c r="VSG2" s="272"/>
      <c r="VSH2" s="272"/>
      <c r="VSI2" s="272"/>
      <c r="VSJ2" s="272"/>
      <c r="VSK2" s="272"/>
      <c r="VSL2" s="272"/>
      <c r="VSM2" s="272"/>
      <c r="VSN2" s="272"/>
      <c r="VSO2" s="272"/>
      <c r="VSP2" s="272"/>
      <c r="VSQ2" s="272"/>
      <c r="VSR2" s="272"/>
      <c r="VSS2" s="272"/>
      <c r="VST2" s="272"/>
      <c r="VSU2" s="272"/>
      <c r="VSV2" s="272"/>
      <c r="VSW2" s="272"/>
      <c r="VSX2" s="272"/>
      <c r="VSY2" s="272"/>
      <c r="VSZ2" s="272"/>
      <c r="VTA2" s="272"/>
      <c r="VTB2" s="272"/>
      <c r="VTC2" s="272"/>
      <c r="VTD2" s="272"/>
      <c r="VTE2" s="272"/>
      <c r="VTF2" s="272"/>
      <c r="VTG2" s="272"/>
      <c r="VTH2" s="272"/>
      <c r="VTI2" s="272"/>
      <c r="VTJ2" s="272"/>
      <c r="VTK2" s="272"/>
      <c r="VTL2" s="272"/>
      <c r="VTM2" s="272"/>
      <c r="VTN2" s="272"/>
      <c r="VTO2" s="272"/>
      <c r="VTP2" s="272"/>
      <c r="VTQ2" s="272"/>
      <c r="VTR2" s="272"/>
      <c r="VTS2" s="272"/>
      <c r="VTT2" s="272"/>
      <c r="VTU2" s="272"/>
      <c r="VTV2" s="272"/>
      <c r="VTW2" s="272"/>
      <c r="VTX2" s="272"/>
      <c r="VTY2" s="272"/>
      <c r="VTZ2" s="272"/>
      <c r="VUA2" s="272"/>
      <c r="VUB2" s="272"/>
      <c r="VUC2" s="272"/>
      <c r="VUD2" s="272"/>
      <c r="VUE2" s="272"/>
      <c r="VUF2" s="272"/>
      <c r="VUG2" s="272"/>
      <c r="VUH2" s="272"/>
      <c r="VUI2" s="272"/>
      <c r="VUJ2" s="272"/>
      <c r="VUK2" s="272"/>
      <c r="VUL2" s="272"/>
      <c r="VUM2" s="272"/>
      <c r="VUN2" s="272"/>
      <c r="VUO2" s="272"/>
      <c r="VUP2" s="272"/>
      <c r="VUQ2" s="272"/>
      <c r="VUR2" s="272"/>
      <c r="VUS2" s="272"/>
      <c r="VUT2" s="272"/>
      <c r="VUU2" s="272"/>
      <c r="VUV2" s="272"/>
      <c r="VUW2" s="272"/>
      <c r="VUX2" s="272"/>
      <c r="VUY2" s="272"/>
      <c r="VUZ2" s="272"/>
      <c r="VVA2" s="272"/>
      <c r="VVB2" s="272"/>
      <c r="VVC2" s="272"/>
      <c r="VVD2" s="272"/>
      <c r="VVE2" s="272"/>
      <c r="VVF2" s="272"/>
      <c r="VVG2" s="272"/>
      <c r="VVH2" s="272"/>
      <c r="VVI2" s="272"/>
      <c r="VVJ2" s="272"/>
      <c r="VVK2" s="272"/>
      <c r="VVL2" s="272"/>
      <c r="VVM2" s="272"/>
      <c r="VVN2" s="272"/>
      <c r="VVO2" s="272"/>
      <c r="VVP2" s="272"/>
      <c r="VVQ2" s="272"/>
      <c r="VVR2" s="272"/>
      <c r="VVS2" s="272"/>
      <c r="VVT2" s="272"/>
      <c r="VVU2" s="272"/>
      <c r="VVV2" s="272"/>
      <c r="VVW2" s="272"/>
      <c r="VVX2" s="272"/>
      <c r="VVY2" s="272"/>
      <c r="VVZ2" s="272"/>
      <c r="VWA2" s="272"/>
      <c r="VWB2" s="272"/>
      <c r="VWC2" s="272"/>
      <c r="VWD2" s="272"/>
      <c r="VWE2" s="272"/>
      <c r="VWF2" s="272"/>
      <c r="VWG2" s="272"/>
      <c r="VWH2" s="272"/>
      <c r="VWI2" s="272"/>
      <c r="VWJ2" s="272"/>
      <c r="VWK2" s="272"/>
      <c r="VWL2" s="272"/>
      <c r="VWM2" s="272"/>
      <c r="VWN2" s="272"/>
      <c r="VWO2" s="272"/>
      <c r="VWP2" s="272"/>
      <c r="VWQ2" s="272"/>
      <c r="VWR2" s="272"/>
      <c r="VWS2" s="272"/>
      <c r="VWT2" s="272"/>
      <c r="VWU2" s="272"/>
      <c r="VWV2" s="272"/>
      <c r="VWW2" s="272"/>
      <c r="VWX2" s="272"/>
      <c r="VWY2" s="272"/>
      <c r="VWZ2" s="272"/>
      <c r="VXA2" s="272"/>
      <c r="VXB2" s="272"/>
      <c r="VXC2" s="272"/>
      <c r="VXD2" s="272"/>
      <c r="VXE2" s="272"/>
      <c r="VXF2" s="272"/>
      <c r="VXG2" s="272"/>
      <c r="VXH2" s="272"/>
      <c r="VXI2" s="272"/>
      <c r="VXJ2" s="272"/>
      <c r="VXK2" s="272"/>
      <c r="VXL2" s="272"/>
      <c r="VXM2" s="272"/>
      <c r="VXN2" s="272"/>
      <c r="VXO2" s="272"/>
      <c r="VXP2" s="272"/>
      <c r="VXQ2" s="272"/>
      <c r="VXR2" s="272"/>
      <c r="VXS2" s="272"/>
      <c r="VXT2" s="272"/>
      <c r="VXU2" s="272"/>
      <c r="VXV2" s="272"/>
      <c r="VXW2" s="272"/>
      <c r="VXX2" s="272"/>
      <c r="VXY2" s="272"/>
      <c r="VXZ2" s="272"/>
      <c r="VYA2" s="272"/>
      <c r="VYB2" s="272"/>
      <c r="VYC2" s="272"/>
      <c r="VYD2" s="272"/>
      <c r="VYE2" s="272"/>
      <c r="VYF2" s="272"/>
      <c r="VYG2" s="272"/>
      <c r="VYH2" s="272"/>
      <c r="VYI2" s="272"/>
      <c r="VYJ2" s="272"/>
      <c r="VYK2" s="272"/>
      <c r="VYL2" s="272"/>
      <c r="VYM2" s="272"/>
      <c r="VYN2" s="272"/>
      <c r="VYO2" s="272"/>
      <c r="VYP2" s="272"/>
      <c r="VYQ2" s="272"/>
      <c r="VYR2" s="272"/>
      <c r="VYS2" s="272"/>
      <c r="VYT2" s="272"/>
      <c r="VYU2" s="272"/>
      <c r="VYV2" s="272"/>
      <c r="VYW2" s="272"/>
      <c r="VYX2" s="272"/>
      <c r="VYY2" s="272"/>
      <c r="VYZ2" s="272"/>
      <c r="VZA2" s="272"/>
      <c r="VZB2" s="272"/>
      <c r="VZC2" s="272"/>
      <c r="VZD2" s="272"/>
      <c r="VZE2" s="272"/>
      <c r="VZF2" s="272"/>
      <c r="VZG2" s="272"/>
      <c r="VZH2" s="272"/>
      <c r="VZI2" s="272"/>
      <c r="VZJ2" s="272"/>
      <c r="VZK2" s="272"/>
      <c r="VZL2" s="272"/>
      <c r="VZM2" s="272"/>
      <c r="VZN2" s="272"/>
      <c r="VZO2" s="272"/>
      <c r="VZP2" s="272"/>
      <c r="VZQ2" s="272"/>
      <c r="VZR2" s="272"/>
      <c r="VZS2" s="272"/>
      <c r="VZT2" s="272"/>
      <c r="VZU2" s="272"/>
      <c r="VZV2" s="272"/>
      <c r="VZW2" s="272"/>
      <c r="VZX2" s="272"/>
      <c r="VZY2" s="272"/>
      <c r="VZZ2" s="272"/>
      <c r="WAA2" s="272"/>
      <c r="WAB2" s="272"/>
      <c r="WAC2" s="272"/>
      <c r="WAD2" s="272"/>
      <c r="WAE2" s="272"/>
      <c r="WAF2" s="272"/>
      <c r="WAG2" s="272"/>
      <c r="WAH2" s="272"/>
      <c r="WAI2" s="272"/>
      <c r="WAJ2" s="272"/>
      <c r="WAK2" s="272"/>
      <c r="WAL2" s="272"/>
      <c r="WAM2" s="272"/>
      <c r="WAN2" s="272"/>
      <c r="WAO2" s="272"/>
      <c r="WAP2" s="272"/>
      <c r="WAQ2" s="272"/>
      <c r="WAR2" s="272"/>
      <c r="WAS2" s="272"/>
      <c r="WAT2" s="272"/>
      <c r="WAU2" s="272"/>
      <c r="WAV2" s="272"/>
      <c r="WAW2" s="272"/>
      <c r="WAX2" s="272"/>
      <c r="WAY2" s="272"/>
      <c r="WAZ2" s="272"/>
      <c r="WBA2" s="272"/>
      <c r="WBB2" s="272"/>
      <c r="WBC2" s="272"/>
      <c r="WBD2" s="272"/>
      <c r="WBE2" s="272"/>
      <c r="WBF2" s="272"/>
      <c r="WBG2" s="272"/>
      <c r="WBH2" s="272"/>
      <c r="WBI2" s="272"/>
      <c r="WBJ2" s="272"/>
      <c r="WBK2" s="272"/>
      <c r="WBL2" s="272"/>
      <c r="WBM2" s="272"/>
      <c r="WBN2" s="272"/>
      <c r="WBO2" s="272"/>
      <c r="WBP2" s="272"/>
      <c r="WBQ2" s="272"/>
      <c r="WBR2" s="272"/>
      <c r="WBS2" s="272"/>
      <c r="WBT2" s="272"/>
      <c r="WBU2" s="272"/>
      <c r="WBV2" s="272"/>
      <c r="WBW2" s="272"/>
      <c r="WBX2" s="272"/>
      <c r="WBY2" s="272"/>
      <c r="WBZ2" s="272"/>
      <c r="WCA2" s="272"/>
      <c r="WCB2" s="272"/>
      <c r="WCC2" s="272"/>
      <c r="WCD2" s="272"/>
      <c r="WCE2" s="272"/>
      <c r="WCF2" s="272"/>
      <c r="WCG2" s="272"/>
      <c r="WCH2" s="272"/>
      <c r="WCI2" s="272"/>
      <c r="WCJ2" s="272"/>
      <c r="WCK2" s="272"/>
      <c r="WCL2" s="272"/>
      <c r="WCM2" s="272"/>
      <c r="WCN2" s="272"/>
      <c r="WCO2" s="272"/>
      <c r="WCP2" s="272"/>
      <c r="WCQ2" s="272"/>
      <c r="WCR2" s="272"/>
      <c r="WCS2" s="272"/>
      <c r="WCT2" s="272"/>
      <c r="WCU2" s="272"/>
      <c r="WCV2" s="272"/>
      <c r="WCW2" s="272"/>
      <c r="WCX2" s="272"/>
      <c r="WCY2" s="272"/>
      <c r="WCZ2" s="272"/>
      <c r="WDA2" s="272"/>
      <c r="WDB2" s="272"/>
      <c r="WDC2" s="272"/>
      <c r="WDD2" s="272"/>
      <c r="WDE2" s="272"/>
      <c r="WDF2" s="272"/>
      <c r="WDG2" s="272"/>
      <c r="WDH2" s="272"/>
      <c r="WDI2" s="272"/>
      <c r="WDJ2" s="272"/>
      <c r="WDK2" s="272"/>
      <c r="WDL2" s="272"/>
      <c r="WDM2" s="272"/>
      <c r="WDN2" s="272"/>
      <c r="WDO2" s="272"/>
      <c r="WDP2" s="272"/>
      <c r="WDQ2" s="272"/>
      <c r="WDR2" s="272"/>
      <c r="WDS2" s="272"/>
      <c r="WDT2" s="272"/>
      <c r="WDU2" s="272"/>
      <c r="WDV2" s="272"/>
      <c r="WDW2" s="272"/>
      <c r="WDX2" s="272"/>
      <c r="WDY2" s="272"/>
      <c r="WDZ2" s="272"/>
      <c r="WEA2" s="272"/>
      <c r="WEB2" s="272"/>
      <c r="WEC2" s="272"/>
      <c r="WED2" s="272"/>
      <c r="WEE2" s="272"/>
      <c r="WEF2" s="272"/>
      <c r="WEG2" s="272"/>
      <c r="WEH2" s="272"/>
      <c r="WEI2" s="272"/>
      <c r="WEJ2" s="272"/>
      <c r="WEK2" s="272"/>
      <c r="WEL2" s="272"/>
      <c r="WEM2" s="272"/>
      <c r="WEN2" s="272"/>
      <c r="WEO2" s="272"/>
      <c r="WEP2" s="272"/>
      <c r="WEQ2" s="272"/>
      <c r="WER2" s="272"/>
      <c r="WES2" s="272"/>
      <c r="WET2" s="272"/>
      <c r="WEU2" s="272"/>
      <c r="WEV2" s="272"/>
      <c r="WEW2" s="272"/>
      <c r="WEX2" s="272"/>
      <c r="WEY2" s="272"/>
      <c r="WEZ2" s="272"/>
      <c r="WFA2" s="272"/>
      <c r="WFB2" s="272"/>
      <c r="WFC2" s="272"/>
      <c r="WFD2" s="272"/>
      <c r="WFE2" s="272"/>
      <c r="WFF2" s="272"/>
      <c r="WFG2" s="272"/>
      <c r="WFH2" s="272"/>
      <c r="WFI2" s="272"/>
      <c r="WFJ2" s="272"/>
      <c r="WFK2" s="272"/>
      <c r="WFL2" s="272"/>
      <c r="WFM2" s="272"/>
      <c r="WFN2" s="272"/>
      <c r="WFO2" s="272"/>
      <c r="WFP2" s="272"/>
      <c r="WFQ2" s="272"/>
      <c r="WFR2" s="272"/>
      <c r="WFS2" s="272"/>
      <c r="WFT2" s="272"/>
      <c r="WFU2" s="272"/>
      <c r="WFV2" s="272"/>
      <c r="WFW2" s="272"/>
      <c r="WFX2" s="272"/>
      <c r="WFY2" s="272"/>
      <c r="WFZ2" s="272"/>
      <c r="WGA2" s="272"/>
      <c r="WGB2" s="272"/>
      <c r="WGC2" s="272"/>
      <c r="WGD2" s="272"/>
      <c r="WGE2" s="272"/>
      <c r="WGF2" s="272"/>
      <c r="WGG2" s="272"/>
      <c r="WGH2" s="272"/>
      <c r="WGI2" s="272"/>
      <c r="WGJ2" s="272"/>
      <c r="WGK2" s="272"/>
      <c r="WGL2" s="272"/>
      <c r="WGM2" s="272"/>
      <c r="WGN2" s="272"/>
      <c r="WGO2" s="272"/>
      <c r="WGP2" s="272"/>
      <c r="WGQ2" s="272"/>
      <c r="WGR2" s="272"/>
      <c r="WGS2" s="272"/>
      <c r="WGT2" s="272"/>
      <c r="WGU2" s="272"/>
      <c r="WGV2" s="272"/>
      <c r="WGW2" s="272"/>
      <c r="WGX2" s="272"/>
      <c r="WGY2" s="272"/>
      <c r="WGZ2" s="272"/>
      <c r="WHA2" s="272"/>
      <c r="WHB2" s="272"/>
      <c r="WHC2" s="272"/>
      <c r="WHD2" s="272"/>
      <c r="WHE2" s="272"/>
      <c r="WHF2" s="272"/>
      <c r="WHG2" s="272"/>
      <c r="WHH2" s="272"/>
      <c r="WHI2" s="272"/>
      <c r="WHJ2" s="272"/>
      <c r="WHK2" s="272"/>
      <c r="WHL2" s="272"/>
      <c r="WHM2" s="272"/>
      <c r="WHN2" s="272"/>
      <c r="WHO2" s="272"/>
      <c r="WHP2" s="272"/>
      <c r="WHQ2" s="272"/>
      <c r="WHR2" s="272"/>
      <c r="WHS2" s="272"/>
      <c r="WHT2" s="272"/>
      <c r="WHU2" s="272"/>
      <c r="WHV2" s="272"/>
      <c r="WHW2" s="272"/>
      <c r="WHX2" s="272"/>
      <c r="WHY2" s="272"/>
      <c r="WHZ2" s="272"/>
      <c r="WIA2" s="272"/>
      <c r="WIB2" s="272"/>
      <c r="WIC2" s="272"/>
      <c r="WID2" s="272"/>
      <c r="WIE2" s="272"/>
      <c r="WIF2" s="272"/>
      <c r="WIG2" s="272"/>
      <c r="WIH2" s="272"/>
      <c r="WII2" s="272"/>
      <c r="WIJ2" s="272"/>
      <c r="WIK2" s="272"/>
      <c r="WIL2" s="272"/>
      <c r="WIM2" s="272"/>
      <c r="WIN2" s="272"/>
      <c r="WIO2" s="272"/>
      <c r="WIP2" s="272"/>
      <c r="WIQ2" s="272"/>
      <c r="WIR2" s="272"/>
      <c r="WIS2" s="272"/>
      <c r="WIT2" s="272"/>
      <c r="WIU2" s="272"/>
      <c r="WIV2" s="272"/>
      <c r="WIW2" s="272"/>
      <c r="WIX2" s="272"/>
      <c r="WIY2" s="272"/>
      <c r="WIZ2" s="272"/>
      <c r="WJA2" s="272"/>
      <c r="WJB2" s="272"/>
      <c r="WJC2" s="272"/>
      <c r="WJD2" s="272"/>
      <c r="WJE2" s="272"/>
      <c r="WJF2" s="272"/>
      <c r="WJG2" s="272"/>
      <c r="WJH2" s="272"/>
      <c r="WJI2" s="272"/>
      <c r="WJJ2" s="272"/>
      <c r="WJK2" s="272"/>
      <c r="WJL2" s="272"/>
      <c r="WJM2" s="272"/>
      <c r="WJN2" s="272"/>
      <c r="WJO2" s="272"/>
      <c r="WJP2" s="272"/>
      <c r="WJQ2" s="272"/>
      <c r="WJR2" s="272"/>
      <c r="WJS2" s="272"/>
      <c r="WJT2" s="272"/>
      <c r="WJU2" s="272"/>
      <c r="WJV2" s="272"/>
      <c r="WJW2" s="272"/>
      <c r="WJX2" s="272"/>
      <c r="WJY2" s="272"/>
      <c r="WJZ2" s="272"/>
      <c r="WKA2" s="272"/>
      <c r="WKB2" s="272"/>
      <c r="WKC2" s="272"/>
      <c r="WKD2" s="272"/>
      <c r="WKE2" s="272"/>
      <c r="WKF2" s="272"/>
      <c r="WKG2" s="272"/>
      <c r="WKH2" s="272"/>
      <c r="WKI2" s="272"/>
      <c r="WKJ2" s="272"/>
      <c r="WKK2" s="272"/>
      <c r="WKL2" s="272"/>
      <c r="WKM2" s="272"/>
      <c r="WKN2" s="272"/>
      <c r="WKO2" s="272"/>
      <c r="WKP2" s="272"/>
      <c r="WKQ2" s="272"/>
      <c r="WKR2" s="272"/>
      <c r="WKS2" s="272"/>
      <c r="WKT2" s="272"/>
      <c r="WKU2" s="272"/>
      <c r="WKV2" s="272"/>
      <c r="WKW2" s="272"/>
      <c r="WKX2" s="272"/>
      <c r="WKY2" s="272"/>
      <c r="WKZ2" s="272"/>
      <c r="WLA2" s="272"/>
      <c r="WLB2" s="272"/>
      <c r="WLC2" s="272"/>
      <c r="WLD2" s="272"/>
      <c r="WLE2" s="272"/>
      <c r="WLF2" s="272"/>
      <c r="WLG2" s="272"/>
      <c r="WLH2" s="272"/>
      <c r="WLI2" s="272"/>
      <c r="WLJ2" s="272"/>
      <c r="WLK2" s="272"/>
      <c r="WLL2" s="272"/>
      <c r="WLM2" s="272"/>
      <c r="WLN2" s="272"/>
      <c r="WLO2" s="272"/>
      <c r="WLP2" s="272"/>
      <c r="WLQ2" s="272"/>
      <c r="WLR2" s="272"/>
      <c r="WLS2" s="272"/>
      <c r="WLT2" s="272"/>
      <c r="WLU2" s="272"/>
      <c r="WLV2" s="272"/>
      <c r="WLW2" s="272"/>
      <c r="WLX2" s="272"/>
      <c r="WLY2" s="272"/>
      <c r="WLZ2" s="272"/>
      <c r="WMA2" s="272"/>
      <c r="WMB2" s="272"/>
      <c r="WMC2" s="272"/>
      <c r="WMD2" s="272"/>
      <c r="WME2" s="272"/>
      <c r="WMF2" s="272"/>
      <c r="WMG2" s="272"/>
      <c r="WMH2" s="272"/>
      <c r="WMI2" s="272"/>
      <c r="WMJ2" s="272"/>
      <c r="WMK2" s="272"/>
      <c r="WML2" s="272"/>
      <c r="WMM2" s="272"/>
      <c r="WMN2" s="272"/>
      <c r="WMO2" s="272"/>
      <c r="WMP2" s="272"/>
      <c r="WMQ2" s="272"/>
      <c r="WMR2" s="272"/>
      <c r="WMS2" s="272"/>
      <c r="WMT2" s="272"/>
      <c r="WMU2" s="272"/>
      <c r="WMV2" s="272"/>
      <c r="WMW2" s="272"/>
      <c r="WMX2" s="272"/>
      <c r="WMY2" s="272"/>
      <c r="WMZ2" s="272"/>
      <c r="WNA2" s="272"/>
      <c r="WNB2" s="272"/>
      <c r="WNC2" s="272"/>
      <c r="WND2" s="272"/>
      <c r="WNE2" s="272"/>
      <c r="WNF2" s="272"/>
      <c r="WNG2" s="272"/>
      <c r="WNH2" s="272"/>
      <c r="WNI2" s="272"/>
      <c r="WNJ2" s="272"/>
      <c r="WNK2" s="272"/>
      <c r="WNL2" s="272"/>
      <c r="WNM2" s="272"/>
      <c r="WNN2" s="272"/>
      <c r="WNO2" s="272"/>
      <c r="WNP2" s="272"/>
      <c r="WNQ2" s="272"/>
      <c r="WNR2" s="272"/>
      <c r="WNS2" s="272"/>
      <c r="WNT2" s="272"/>
      <c r="WNU2" s="272"/>
      <c r="WNV2" s="272"/>
      <c r="WNW2" s="272"/>
      <c r="WNX2" s="272"/>
      <c r="WNY2" s="272"/>
      <c r="WNZ2" s="272"/>
      <c r="WOA2" s="272"/>
      <c r="WOB2" s="272"/>
      <c r="WOC2" s="272"/>
      <c r="WOD2" s="272"/>
      <c r="WOE2" s="272"/>
      <c r="WOF2" s="272"/>
      <c r="WOG2" s="272"/>
      <c r="WOH2" s="272"/>
      <c r="WOI2" s="272"/>
      <c r="WOJ2" s="272"/>
      <c r="WOK2" s="272"/>
      <c r="WOL2" s="272"/>
      <c r="WOM2" s="272"/>
      <c r="WON2" s="272"/>
      <c r="WOO2" s="272"/>
      <c r="WOP2" s="272"/>
      <c r="WOQ2" s="272"/>
      <c r="WOR2" s="272"/>
      <c r="WOS2" s="272"/>
      <c r="WOT2" s="272"/>
      <c r="WOU2" s="272"/>
      <c r="WOV2" s="272"/>
      <c r="WOW2" s="272"/>
      <c r="WOX2" s="272"/>
      <c r="WOY2" s="272"/>
      <c r="WOZ2" s="272"/>
      <c r="WPA2" s="272"/>
      <c r="WPB2" s="272"/>
      <c r="WPC2" s="272"/>
      <c r="WPD2" s="272"/>
      <c r="WPE2" s="272"/>
      <c r="WPF2" s="272"/>
      <c r="WPG2" s="272"/>
      <c r="WPH2" s="272"/>
      <c r="WPI2" s="272"/>
      <c r="WPJ2" s="272"/>
      <c r="WPK2" s="272"/>
      <c r="WPL2" s="272"/>
      <c r="WPM2" s="272"/>
      <c r="WPN2" s="272"/>
      <c r="WPO2" s="272"/>
      <c r="WPP2" s="272"/>
      <c r="WPQ2" s="272"/>
      <c r="WPR2" s="272"/>
      <c r="WPS2" s="272"/>
      <c r="WPT2" s="272"/>
      <c r="WPU2" s="272"/>
      <c r="WPV2" s="272"/>
      <c r="WPW2" s="272"/>
      <c r="WPX2" s="272"/>
      <c r="WPY2" s="272"/>
      <c r="WPZ2" s="272"/>
      <c r="WQA2" s="272"/>
      <c r="WQB2" s="272"/>
      <c r="WQC2" s="272"/>
      <c r="WQD2" s="272"/>
      <c r="WQE2" s="272"/>
      <c r="WQF2" s="272"/>
      <c r="WQG2" s="272"/>
      <c r="WQH2" s="272"/>
      <c r="WQI2" s="272"/>
      <c r="WQJ2" s="272"/>
      <c r="WQK2" s="272"/>
      <c r="WQL2" s="272"/>
      <c r="WQM2" s="272"/>
      <c r="WQN2" s="272"/>
      <c r="WQO2" s="272"/>
      <c r="WQP2" s="272"/>
      <c r="WQQ2" s="272"/>
      <c r="WQR2" s="272"/>
      <c r="WQS2" s="272"/>
      <c r="WQT2" s="272"/>
      <c r="WQU2" s="272"/>
      <c r="WQV2" s="272"/>
      <c r="WQW2" s="272"/>
      <c r="WQX2" s="272"/>
      <c r="WQY2" s="272"/>
      <c r="WQZ2" s="272"/>
      <c r="WRA2" s="272"/>
      <c r="WRB2" s="272"/>
      <c r="WRC2" s="272"/>
      <c r="WRD2" s="272"/>
      <c r="WRE2" s="272"/>
      <c r="WRF2" s="272"/>
      <c r="WRG2" s="272"/>
      <c r="WRH2" s="272"/>
      <c r="WRI2" s="272"/>
      <c r="WRJ2" s="272"/>
      <c r="WRK2" s="272"/>
      <c r="WRL2" s="272"/>
      <c r="WRM2" s="272"/>
      <c r="WRN2" s="272"/>
      <c r="WRO2" s="272"/>
      <c r="WRP2" s="272"/>
      <c r="WRQ2" s="272"/>
      <c r="WRR2" s="272"/>
      <c r="WRS2" s="272"/>
      <c r="WRT2" s="272"/>
      <c r="WRU2" s="272"/>
      <c r="WRV2" s="272"/>
      <c r="WRW2" s="272"/>
      <c r="WRX2" s="272"/>
      <c r="WRY2" s="272"/>
      <c r="WRZ2" s="272"/>
      <c r="WSA2" s="272"/>
      <c r="WSB2" s="272"/>
      <c r="WSC2" s="272"/>
      <c r="WSD2" s="272"/>
      <c r="WSE2" s="272"/>
      <c r="WSF2" s="272"/>
      <c r="WSG2" s="272"/>
      <c r="WSH2" s="272"/>
      <c r="WSI2" s="272"/>
      <c r="WSJ2" s="272"/>
      <c r="WSK2" s="272"/>
      <c r="WSL2" s="272"/>
      <c r="WSM2" s="272"/>
      <c r="WSN2" s="272"/>
      <c r="WSO2" s="272"/>
      <c r="WSP2" s="272"/>
      <c r="WSQ2" s="272"/>
      <c r="WSR2" s="272"/>
      <c r="WSS2" s="272"/>
      <c r="WST2" s="272"/>
      <c r="WSU2" s="272"/>
      <c r="WSV2" s="272"/>
      <c r="WSW2" s="272"/>
      <c r="WSX2" s="272"/>
      <c r="WSY2" s="272"/>
      <c r="WSZ2" s="272"/>
      <c r="WTA2" s="272"/>
      <c r="WTB2" s="272"/>
      <c r="WTC2" s="272"/>
      <c r="WTD2" s="272"/>
      <c r="WTE2" s="272"/>
      <c r="WTF2" s="272"/>
      <c r="WTG2" s="272"/>
      <c r="WTH2" s="272"/>
      <c r="WTI2" s="272"/>
      <c r="WTJ2" s="272"/>
      <c r="WTK2" s="272"/>
      <c r="WTL2" s="272"/>
      <c r="WTM2" s="272"/>
      <c r="WTN2" s="272"/>
      <c r="WTO2" s="272"/>
      <c r="WTP2" s="272"/>
      <c r="WTQ2" s="272"/>
      <c r="WTR2" s="272"/>
      <c r="WTS2" s="272"/>
      <c r="WTT2" s="272"/>
      <c r="WTU2" s="272"/>
      <c r="WTV2" s="272"/>
      <c r="WTW2" s="272"/>
      <c r="WTX2" s="272"/>
      <c r="WTY2" s="272"/>
      <c r="WTZ2" s="272"/>
      <c r="WUA2" s="272"/>
      <c r="WUB2" s="272"/>
      <c r="WUC2" s="272"/>
      <c r="WUD2" s="272"/>
      <c r="WUE2" s="272"/>
      <c r="WUF2" s="272"/>
      <c r="WUG2" s="272"/>
      <c r="WUH2" s="272"/>
      <c r="WUI2" s="272"/>
      <c r="WUJ2" s="272"/>
      <c r="WUK2" s="272"/>
      <c r="WUL2" s="272"/>
      <c r="WUM2" s="272"/>
      <c r="WUN2" s="272"/>
      <c r="WUO2" s="272"/>
      <c r="WUP2" s="272"/>
      <c r="WUQ2" s="272"/>
      <c r="WUR2" s="272"/>
      <c r="WUS2" s="272"/>
      <c r="WUT2" s="272"/>
      <c r="WUU2" s="272"/>
      <c r="WUV2" s="272"/>
      <c r="WUW2" s="272"/>
      <c r="WUX2" s="272"/>
      <c r="WUY2" s="272"/>
      <c r="WUZ2" s="272"/>
      <c r="WVA2" s="272"/>
      <c r="WVB2" s="272"/>
      <c r="WVC2" s="272"/>
      <c r="WVD2" s="272"/>
      <c r="WVE2" s="272"/>
      <c r="WVF2" s="272"/>
      <c r="WVG2" s="272"/>
      <c r="WVH2" s="272"/>
      <c r="WVI2" s="272"/>
      <c r="WVJ2" s="272"/>
      <c r="WVK2" s="272"/>
      <c r="WVL2" s="272"/>
      <c r="WVM2" s="272"/>
      <c r="WVN2" s="272"/>
      <c r="WVO2" s="272"/>
      <c r="WVP2" s="272"/>
      <c r="WVQ2" s="272"/>
      <c r="WVR2" s="272"/>
      <c r="WVS2" s="272"/>
      <c r="WVT2" s="272"/>
      <c r="WVU2" s="272"/>
      <c r="WVV2" s="272"/>
      <c r="WVW2" s="272"/>
      <c r="WVX2" s="272"/>
      <c r="WVY2" s="272"/>
      <c r="WVZ2" s="272"/>
      <c r="WWA2" s="272"/>
      <c r="WWB2" s="272"/>
      <c r="WWC2" s="272"/>
      <c r="WWD2" s="272"/>
      <c r="WWE2" s="272"/>
      <c r="WWF2" s="272"/>
      <c r="WWG2" s="272"/>
      <c r="WWH2" s="272"/>
      <c r="WWI2" s="272"/>
      <c r="WWJ2" s="272"/>
      <c r="WWK2" s="272"/>
      <c r="WWL2" s="272"/>
      <c r="WWM2" s="272"/>
      <c r="WWN2" s="272"/>
      <c r="WWO2" s="272"/>
      <c r="WWP2" s="272"/>
      <c r="WWQ2" s="272"/>
      <c r="WWR2" s="272"/>
      <c r="WWS2" s="272"/>
      <c r="WWT2" s="272"/>
      <c r="WWU2" s="272"/>
      <c r="WWV2" s="272"/>
      <c r="WWW2" s="272"/>
      <c r="WWX2" s="272"/>
      <c r="WWY2" s="272"/>
      <c r="WWZ2" s="272"/>
      <c r="WXA2" s="272"/>
      <c r="WXB2" s="272"/>
      <c r="WXC2" s="272"/>
      <c r="WXD2" s="272"/>
      <c r="WXE2" s="272"/>
      <c r="WXF2" s="272"/>
      <c r="WXG2" s="272"/>
      <c r="WXH2" s="272"/>
      <c r="WXI2" s="272"/>
      <c r="WXJ2" s="272"/>
      <c r="WXK2" s="272"/>
      <c r="WXL2" s="272"/>
      <c r="WXM2" s="272"/>
      <c r="WXN2" s="272"/>
      <c r="WXO2" s="272"/>
      <c r="WXP2" s="272"/>
      <c r="WXQ2" s="272"/>
      <c r="WXR2" s="272"/>
      <c r="WXS2" s="272"/>
      <c r="WXT2" s="272"/>
      <c r="WXU2" s="272"/>
      <c r="WXV2" s="272"/>
      <c r="WXW2" s="272"/>
      <c r="WXX2" s="272"/>
      <c r="WXY2" s="272"/>
      <c r="WXZ2" s="272"/>
      <c r="WYA2" s="272"/>
      <c r="WYB2" s="272"/>
      <c r="WYC2" s="272"/>
      <c r="WYD2" s="272"/>
      <c r="WYE2" s="272"/>
      <c r="WYF2" s="272"/>
      <c r="WYG2" s="272"/>
      <c r="WYH2" s="272"/>
      <c r="WYI2" s="272"/>
      <c r="WYJ2" s="272"/>
      <c r="WYK2" s="272"/>
      <c r="WYL2" s="272"/>
      <c r="WYM2" s="272"/>
      <c r="WYN2" s="272"/>
      <c r="WYO2" s="272"/>
      <c r="WYP2" s="272"/>
      <c r="WYQ2" s="272"/>
      <c r="WYR2" s="272"/>
      <c r="WYS2" s="272"/>
      <c r="WYT2" s="272"/>
      <c r="WYU2" s="272"/>
      <c r="WYV2" s="272"/>
      <c r="WYW2" s="272"/>
      <c r="WYX2" s="272"/>
      <c r="WYY2" s="272"/>
      <c r="WYZ2" s="272"/>
      <c r="WZA2" s="272"/>
      <c r="WZB2" s="272"/>
      <c r="WZC2" s="272"/>
      <c r="WZD2" s="272"/>
      <c r="WZE2" s="272"/>
      <c r="WZF2" s="272"/>
      <c r="WZG2" s="272"/>
      <c r="WZH2" s="272"/>
      <c r="WZI2" s="272"/>
      <c r="WZJ2" s="272"/>
      <c r="WZK2" s="272"/>
      <c r="WZL2" s="272"/>
      <c r="WZM2" s="272"/>
      <c r="WZN2" s="272"/>
      <c r="WZO2" s="272"/>
      <c r="WZP2" s="272"/>
      <c r="WZQ2" s="272"/>
      <c r="WZR2" s="272"/>
      <c r="WZS2" s="272"/>
      <c r="WZT2" s="272"/>
      <c r="WZU2" s="272"/>
      <c r="WZV2" s="272"/>
      <c r="WZW2" s="272"/>
      <c r="WZX2" s="272"/>
      <c r="WZY2" s="272"/>
      <c r="WZZ2" s="272"/>
      <c r="XAA2" s="272"/>
      <c r="XAB2" s="272"/>
      <c r="XAC2" s="272"/>
      <c r="XAD2" s="272"/>
      <c r="XAE2" s="272"/>
      <c r="XAF2" s="272"/>
      <c r="XAG2" s="272"/>
      <c r="XAH2" s="272"/>
      <c r="XAI2" s="272"/>
      <c r="XAJ2" s="272"/>
      <c r="XAK2" s="272"/>
      <c r="XAL2" s="272"/>
      <c r="XAM2" s="272"/>
      <c r="XAN2" s="272"/>
      <c r="XAO2" s="272"/>
      <c r="XAP2" s="272"/>
      <c r="XAQ2" s="272"/>
      <c r="XAR2" s="272"/>
      <c r="XAS2" s="272"/>
      <c r="XAT2" s="272"/>
      <c r="XAU2" s="272"/>
      <c r="XAV2" s="272"/>
      <c r="XAW2" s="272"/>
      <c r="XAX2" s="272"/>
      <c r="XAY2" s="272"/>
      <c r="XAZ2" s="272"/>
      <c r="XBA2" s="272"/>
      <c r="XBB2" s="272"/>
      <c r="XBC2" s="272"/>
      <c r="XBD2" s="272"/>
      <c r="XBE2" s="272"/>
      <c r="XBF2" s="272"/>
      <c r="XBG2" s="272"/>
      <c r="XBH2" s="272"/>
      <c r="XBI2" s="272"/>
      <c r="XBJ2" s="272"/>
      <c r="XBK2" s="272"/>
      <c r="XBL2" s="272"/>
      <c r="XBM2" s="272"/>
      <c r="XBN2" s="272"/>
      <c r="XBO2" s="272"/>
      <c r="XBP2" s="272"/>
      <c r="XBQ2" s="272"/>
      <c r="XBR2" s="272"/>
      <c r="XBS2" s="272"/>
      <c r="XBT2" s="272"/>
      <c r="XBU2" s="272"/>
      <c r="XBV2" s="272"/>
      <c r="XBW2" s="272"/>
      <c r="XBX2" s="272"/>
      <c r="XBY2" s="272"/>
      <c r="XBZ2" s="272"/>
      <c r="XCA2" s="272"/>
      <c r="XCB2" s="272"/>
      <c r="XCC2" s="272"/>
      <c r="XCD2" s="272"/>
      <c r="XCE2" s="272"/>
      <c r="XCF2" s="272"/>
      <c r="XCG2" s="272"/>
      <c r="XCH2" s="272"/>
      <c r="XCI2" s="272"/>
      <c r="XCJ2" s="272"/>
      <c r="XCK2" s="272"/>
      <c r="XCL2" s="272"/>
      <c r="XCM2" s="272"/>
      <c r="XCN2" s="272"/>
      <c r="XCO2" s="272"/>
      <c r="XCP2" s="272"/>
      <c r="XCQ2" s="272"/>
      <c r="XCR2" s="272"/>
      <c r="XCS2" s="272"/>
      <c r="XCT2" s="272"/>
      <c r="XCU2" s="272"/>
      <c r="XCV2" s="272"/>
      <c r="XCW2" s="272"/>
      <c r="XCX2" s="272"/>
      <c r="XCY2" s="272"/>
      <c r="XCZ2" s="272"/>
      <c r="XDA2" s="272"/>
      <c r="XDB2" s="272"/>
      <c r="XDC2" s="272"/>
      <c r="XDD2" s="272"/>
      <c r="XDE2" s="272"/>
      <c r="XDF2" s="272"/>
      <c r="XDG2" s="272"/>
      <c r="XDH2" s="272"/>
      <c r="XDI2" s="272"/>
      <c r="XDJ2" s="272"/>
      <c r="XDK2" s="272"/>
      <c r="XDL2" s="272"/>
      <c r="XDM2" s="272"/>
      <c r="XDN2" s="272"/>
      <c r="XDO2" s="272"/>
      <c r="XDP2" s="272"/>
      <c r="XDQ2" s="272"/>
      <c r="XDR2" s="272"/>
      <c r="XDS2" s="272"/>
      <c r="XDT2" s="272"/>
      <c r="XDU2" s="272"/>
      <c r="XDV2" s="272"/>
      <c r="XDW2" s="272"/>
      <c r="XDX2" s="272"/>
      <c r="XDY2" s="272"/>
      <c r="XDZ2" s="272"/>
      <c r="XEA2" s="272"/>
      <c r="XEB2" s="272"/>
      <c r="XEC2" s="272"/>
      <c r="XED2" s="272"/>
      <c r="XEE2" s="272"/>
      <c r="XEF2" s="272"/>
      <c r="XEG2" s="272"/>
      <c r="XEH2" s="272"/>
      <c r="XEI2" s="272"/>
      <c r="XEJ2" s="272"/>
      <c r="XEK2" s="272"/>
      <c r="XEL2" s="272"/>
      <c r="XEM2" s="272"/>
      <c r="XEN2" s="272"/>
      <c r="XEO2" s="272"/>
      <c r="XEP2" s="272"/>
      <c r="XEQ2" s="272"/>
      <c r="XER2" s="272"/>
      <c r="XES2" s="272"/>
      <c r="XET2" s="272"/>
      <c r="XEU2" s="272"/>
      <c r="XEV2" s="272"/>
      <c r="XEW2" s="272"/>
      <c r="XEX2" s="272"/>
      <c r="XEY2" s="272"/>
      <c r="XEZ2" s="272"/>
      <c r="XFA2" s="272"/>
      <c r="XFB2" s="272"/>
      <c r="XFC2" s="272"/>
      <c r="XFD2" s="272"/>
    </row>
    <row r="3" spans="1:16384" s="272" customFormat="1" ht="15" x14ac:dyDescent="0.25">
      <c r="A3" s="112" t="s">
        <v>346</v>
      </c>
      <c r="B3" t="s">
        <v>348</v>
      </c>
      <c r="C3" s="274"/>
      <c r="D3" s="274"/>
      <c r="E3" s="274"/>
      <c r="F3" s="274"/>
      <c r="G3" s="274"/>
      <c r="H3" s="274"/>
      <c r="I3" s="274"/>
      <c r="J3" s="274"/>
      <c r="K3" s="274"/>
      <c r="L3" s="274"/>
    </row>
    <row r="4" spans="1:16384" s="272" customFormat="1" ht="15" x14ac:dyDescent="0.25">
      <c r="B4" s="275"/>
      <c r="C4" s="274"/>
      <c r="D4" s="274"/>
      <c r="E4" s="274"/>
      <c r="F4" s="274"/>
      <c r="G4" s="274"/>
      <c r="H4" s="274"/>
      <c r="I4" s="274"/>
      <c r="J4" s="274"/>
      <c r="K4" s="274"/>
      <c r="L4" s="274"/>
      <c r="O4" s="1054" t="s">
        <v>471</v>
      </c>
      <c r="P4" s="1055"/>
      <c r="Q4" s="1055"/>
      <c r="R4" s="1056"/>
    </row>
    <row r="5" spans="1:16384" s="272" customFormat="1" ht="15" x14ac:dyDescent="0.25">
      <c r="A5" s="111" t="s">
        <v>2</v>
      </c>
      <c r="B5" s="111" t="s">
        <v>31</v>
      </c>
      <c r="C5" s="111" t="s">
        <v>38</v>
      </c>
      <c r="D5" s="788" t="s">
        <v>339</v>
      </c>
      <c r="E5" s="788" t="s">
        <v>340</v>
      </c>
      <c r="F5" s="788" t="s">
        <v>341</v>
      </c>
      <c r="G5" s="788" t="s">
        <v>509</v>
      </c>
      <c r="H5" s="788" t="s">
        <v>342</v>
      </c>
      <c r="I5" s="788" t="s">
        <v>343</v>
      </c>
      <c r="J5" s="788" t="s">
        <v>344</v>
      </c>
      <c r="K5" s="788" t="s">
        <v>345</v>
      </c>
      <c r="L5"/>
      <c r="M5"/>
      <c r="N5" s="53"/>
      <c r="O5" s="731">
        <v>2017</v>
      </c>
      <c r="P5" s="732">
        <v>2018</v>
      </c>
      <c r="Q5" s="732">
        <v>2019</v>
      </c>
      <c r="R5" s="732">
        <v>2020</v>
      </c>
    </row>
    <row r="6" spans="1:16384" s="276" customFormat="1" ht="15" x14ac:dyDescent="0.25">
      <c r="A6" s="787" t="s">
        <v>126</v>
      </c>
      <c r="B6" s="787" t="s">
        <v>425</v>
      </c>
      <c r="C6" s="787" t="s">
        <v>114</v>
      </c>
      <c r="D6" s="113">
        <v>1</v>
      </c>
      <c r="E6" s="113">
        <v>1</v>
      </c>
      <c r="F6" s="113">
        <v>1</v>
      </c>
      <c r="G6" s="113">
        <v>1</v>
      </c>
      <c r="H6" s="113">
        <v>1</v>
      </c>
      <c r="I6" s="113">
        <v>0.25</v>
      </c>
      <c r="J6" s="113">
        <v>1</v>
      </c>
      <c r="K6" s="113">
        <v>0</v>
      </c>
      <c r="L6"/>
      <c r="M6"/>
      <c r="N6" s="53"/>
      <c r="O6" s="730">
        <f>IFERROR(E6/D6,"")</f>
        <v>1</v>
      </c>
      <c r="P6" s="730">
        <f>IFERROR(G6/F6,"")</f>
        <v>1</v>
      </c>
      <c r="Q6" s="730">
        <f>IFERROR(I6/H6,"")</f>
        <v>0.25</v>
      </c>
      <c r="R6" s="730">
        <f>IFERROR(K6/J6,"")</f>
        <v>0</v>
      </c>
      <c r="S6" s="730"/>
      <c r="T6" s="272"/>
      <c r="U6" s="272"/>
      <c r="V6" s="272"/>
      <c r="W6" s="272"/>
      <c r="X6" s="272"/>
      <c r="Y6" s="272"/>
      <c r="Z6" s="272"/>
      <c r="AA6" s="272"/>
      <c r="AB6" s="272"/>
      <c r="AC6" s="272"/>
      <c r="AD6" s="272"/>
      <c r="AE6" s="272"/>
      <c r="AF6" s="272"/>
      <c r="AG6" s="272"/>
      <c r="AH6" s="272"/>
      <c r="AI6" s="272"/>
      <c r="AJ6" s="272"/>
      <c r="AK6" s="272"/>
      <c r="AL6" s="272"/>
      <c r="AM6" s="272"/>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c r="BL6" s="272"/>
      <c r="BM6" s="272"/>
      <c r="BN6" s="272"/>
      <c r="BO6" s="272"/>
      <c r="BP6" s="272"/>
      <c r="BQ6" s="272"/>
      <c r="BR6" s="272"/>
      <c r="BS6" s="272"/>
      <c r="BT6" s="272"/>
      <c r="BU6" s="272"/>
      <c r="BV6" s="272"/>
      <c r="BW6" s="272"/>
      <c r="BX6" s="272"/>
      <c r="BY6" s="272"/>
      <c r="BZ6" s="272"/>
      <c r="CA6" s="272"/>
      <c r="CB6" s="272"/>
      <c r="CC6" s="272"/>
      <c r="CD6" s="272"/>
      <c r="CE6" s="272"/>
      <c r="CF6" s="272"/>
      <c r="CG6" s="272"/>
      <c r="CH6" s="272"/>
      <c r="CI6" s="272"/>
      <c r="CJ6" s="272"/>
      <c r="CK6" s="272"/>
      <c r="CL6" s="272"/>
      <c r="CM6" s="272"/>
      <c r="CN6" s="272"/>
      <c r="CO6" s="272"/>
      <c r="CP6" s="272"/>
      <c r="CQ6" s="272"/>
      <c r="CR6" s="272"/>
      <c r="CS6" s="272"/>
      <c r="CT6" s="272"/>
      <c r="CU6" s="272"/>
      <c r="CV6" s="272"/>
      <c r="CW6" s="272"/>
      <c r="CX6" s="272"/>
      <c r="CY6" s="272"/>
      <c r="CZ6" s="272"/>
      <c r="DA6" s="272"/>
      <c r="DB6" s="272"/>
      <c r="DC6" s="272"/>
      <c r="DD6" s="272"/>
      <c r="DE6" s="272"/>
      <c r="DF6" s="272"/>
      <c r="DG6" s="272"/>
      <c r="DH6" s="272"/>
      <c r="DI6" s="272"/>
      <c r="DJ6" s="272"/>
      <c r="DK6" s="272"/>
      <c r="DL6" s="272"/>
      <c r="DM6" s="272"/>
      <c r="DN6" s="272"/>
      <c r="DO6" s="272"/>
      <c r="DP6" s="272"/>
      <c r="DQ6" s="272"/>
      <c r="DR6" s="272"/>
      <c r="DS6" s="272"/>
      <c r="DT6" s="272"/>
      <c r="DU6" s="272"/>
      <c r="DV6" s="272"/>
      <c r="DW6" s="272"/>
      <c r="DX6" s="272"/>
      <c r="DY6" s="272"/>
      <c r="DZ6" s="272"/>
      <c r="EA6" s="272"/>
      <c r="EB6" s="272"/>
      <c r="EC6" s="272"/>
      <c r="ED6" s="272"/>
      <c r="EE6" s="272"/>
      <c r="EF6" s="272"/>
      <c r="EG6" s="272"/>
      <c r="EH6" s="272"/>
      <c r="EI6" s="272"/>
      <c r="EJ6" s="272"/>
      <c r="EK6" s="272"/>
      <c r="EL6" s="272"/>
      <c r="EM6" s="272"/>
      <c r="EN6" s="272"/>
      <c r="EO6" s="272"/>
      <c r="EP6" s="272"/>
      <c r="EQ6" s="272"/>
      <c r="ER6" s="272"/>
      <c r="ES6" s="272"/>
      <c r="ET6" s="272"/>
      <c r="EU6" s="272"/>
      <c r="EV6" s="272"/>
      <c r="EW6" s="272"/>
      <c r="EX6" s="272"/>
      <c r="EY6" s="272"/>
      <c r="EZ6" s="272"/>
      <c r="FA6" s="272"/>
      <c r="FB6" s="272"/>
      <c r="FC6" s="272"/>
      <c r="FD6" s="272"/>
      <c r="FE6" s="272"/>
      <c r="FF6" s="272"/>
      <c r="FG6" s="272"/>
      <c r="FH6" s="272"/>
      <c r="FI6" s="272"/>
      <c r="FJ6" s="272"/>
      <c r="FK6" s="272"/>
      <c r="FL6" s="272"/>
      <c r="FM6" s="272"/>
      <c r="FN6" s="272"/>
      <c r="FO6" s="272"/>
      <c r="FP6" s="272"/>
      <c r="FQ6" s="272"/>
      <c r="FR6" s="272"/>
      <c r="FS6" s="272"/>
      <c r="FT6" s="272"/>
      <c r="FU6" s="272"/>
      <c r="FV6" s="272"/>
      <c r="FW6" s="272"/>
      <c r="FX6" s="272"/>
      <c r="FY6" s="272"/>
      <c r="FZ6" s="272"/>
      <c r="GA6" s="272"/>
      <c r="GB6" s="272"/>
      <c r="GC6" s="272"/>
      <c r="GD6" s="272"/>
      <c r="GE6" s="272"/>
      <c r="GF6" s="272"/>
      <c r="GG6" s="272"/>
      <c r="GH6" s="272"/>
      <c r="GI6" s="272"/>
      <c r="GJ6" s="272"/>
      <c r="GK6" s="272"/>
      <c r="GL6" s="272"/>
      <c r="GM6" s="272"/>
      <c r="GN6" s="272"/>
      <c r="GO6" s="272"/>
      <c r="GP6" s="272"/>
      <c r="GQ6" s="272"/>
      <c r="GR6" s="272"/>
      <c r="GS6" s="272"/>
      <c r="GT6" s="272"/>
      <c r="GU6" s="272"/>
      <c r="GV6" s="272"/>
      <c r="GW6" s="272"/>
      <c r="GX6" s="272"/>
      <c r="GY6" s="272"/>
      <c r="GZ6" s="272"/>
      <c r="HA6" s="272"/>
      <c r="HB6" s="272"/>
      <c r="HC6" s="272"/>
      <c r="HD6" s="272"/>
      <c r="HE6" s="272"/>
      <c r="HF6" s="272"/>
      <c r="HG6" s="272"/>
      <c r="HH6" s="272"/>
      <c r="HI6" s="272"/>
      <c r="HJ6" s="272"/>
      <c r="HK6" s="272"/>
      <c r="HL6" s="272"/>
      <c r="HM6" s="272"/>
      <c r="HN6" s="272"/>
      <c r="HO6" s="272"/>
      <c r="HP6" s="272"/>
      <c r="HQ6" s="272"/>
      <c r="HR6" s="272"/>
      <c r="HS6" s="272"/>
      <c r="HT6" s="272"/>
      <c r="HU6" s="272"/>
      <c r="HV6" s="272"/>
      <c r="HW6" s="272"/>
      <c r="HX6" s="272"/>
      <c r="HY6" s="272"/>
      <c r="HZ6" s="272"/>
      <c r="IA6" s="272"/>
      <c r="IB6" s="272"/>
      <c r="IC6" s="272"/>
      <c r="ID6" s="272"/>
      <c r="IE6" s="272"/>
      <c r="IF6" s="272"/>
      <c r="IG6" s="272"/>
      <c r="IH6" s="272"/>
      <c r="II6" s="272"/>
      <c r="IJ6" s="272"/>
      <c r="IK6" s="272"/>
      <c r="IL6" s="272"/>
      <c r="IM6" s="272"/>
      <c r="IN6" s="272"/>
      <c r="IO6" s="272"/>
      <c r="IP6" s="272"/>
      <c r="IQ6" s="272"/>
      <c r="IR6" s="272"/>
      <c r="IS6" s="272"/>
      <c r="IT6" s="272"/>
      <c r="IU6" s="272"/>
      <c r="IV6" s="272"/>
      <c r="IW6" s="272"/>
      <c r="IX6" s="272"/>
      <c r="IY6" s="272"/>
      <c r="IZ6" s="272"/>
      <c r="JA6" s="272"/>
      <c r="JB6" s="272"/>
      <c r="JC6" s="272"/>
      <c r="JD6" s="272"/>
      <c r="JE6" s="272"/>
      <c r="JF6" s="272"/>
      <c r="JG6" s="272"/>
      <c r="JH6" s="272"/>
      <c r="JI6" s="272"/>
      <c r="JJ6" s="272"/>
      <c r="JK6" s="272"/>
      <c r="JL6" s="272"/>
      <c r="JM6" s="272"/>
      <c r="JN6" s="272"/>
      <c r="JO6" s="272"/>
      <c r="JP6" s="272"/>
      <c r="JQ6" s="272"/>
      <c r="JR6" s="272"/>
      <c r="JS6" s="272"/>
      <c r="JT6" s="272"/>
      <c r="JU6" s="272"/>
      <c r="JV6" s="272"/>
      <c r="JW6" s="272"/>
      <c r="JX6" s="272"/>
      <c r="JY6" s="272"/>
      <c r="JZ6" s="272"/>
      <c r="KA6" s="272"/>
      <c r="KB6" s="272"/>
      <c r="KC6" s="272"/>
      <c r="KD6" s="272"/>
      <c r="KE6" s="272"/>
      <c r="KF6" s="272"/>
      <c r="KG6" s="272"/>
      <c r="KH6" s="272"/>
      <c r="KI6" s="272"/>
      <c r="KJ6" s="272"/>
      <c r="KK6" s="272"/>
      <c r="KL6" s="272"/>
      <c r="KM6" s="272"/>
      <c r="KN6" s="272"/>
      <c r="KO6" s="272"/>
      <c r="KP6" s="272"/>
      <c r="KQ6" s="272"/>
      <c r="KR6" s="272"/>
      <c r="KS6" s="272"/>
      <c r="KT6" s="272"/>
      <c r="KU6" s="272"/>
      <c r="KV6" s="272"/>
      <c r="KW6" s="272"/>
      <c r="KX6" s="272"/>
      <c r="KY6" s="272"/>
      <c r="KZ6" s="272"/>
      <c r="LA6" s="272"/>
      <c r="LB6" s="272"/>
      <c r="LC6" s="272"/>
      <c r="LD6" s="272"/>
      <c r="LE6" s="272"/>
      <c r="LF6" s="272"/>
      <c r="LG6" s="272"/>
      <c r="LH6" s="272"/>
      <c r="LI6" s="272"/>
      <c r="LJ6" s="272"/>
      <c r="LK6" s="272"/>
      <c r="LL6" s="272"/>
      <c r="LM6" s="272"/>
      <c r="LN6" s="272"/>
      <c r="LO6" s="272"/>
      <c r="LP6" s="272"/>
      <c r="LQ6" s="272"/>
      <c r="LR6" s="272"/>
      <c r="LS6" s="272"/>
      <c r="LT6" s="272"/>
      <c r="LU6" s="272"/>
      <c r="LV6" s="272"/>
      <c r="LW6" s="272"/>
      <c r="LX6" s="272"/>
      <c r="LY6" s="272"/>
      <c r="LZ6" s="272"/>
      <c r="MA6" s="272"/>
      <c r="MB6" s="272"/>
      <c r="MC6" s="272"/>
      <c r="MD6" s="272"/>
      <c r="ME6" s="272"/>
      <c r="MF6" s="272"/>
      <c r="MG6" s="272"/>
      <c r="MH6" s="272"/>
      <c r="MI6" s="272"/>
      <c r="MJ6" s="272"/>
      <c r="MK6" s="272"/>
      <c r="ML6" s="272"/>
      <c r="MM6" s="272"/>
      <c r="MN6" s="272"/>
      <c r="MO6" s="272"/>
      <c r="MP6" s="272"/>
      <c r="MQ6" s="272"/>
      <c r="MR6" s="272"/>
      <c r="MS6" s="272"/>
      <c r="MT6" s="272"/>
      <c r="MU6" s="272"/>
      <c r="MV6" s="272"/>
      <c r="MW6" s="272"/>
      <c r="MX6" s="272"/>
      <c r="MY6" s="272"/>
      <c r="MZ6" s="272"/>
      <c r="NA6" s="272"/>
      <c r="NB6" s="272"/>
      <c r="NC6" s="272"/>
      <c r="ND6" s="272"/>
      <c r="NE6" s="272"/>
      <c r="NF6" s="272"/>
      <c r="NG6" s="272"/>
      <c r="NH6" s="272"/>
      <c r="NI6" s="272"/>
      <c r="NJ6" s="272"/>
      <c r="NK6" s="272"/>
      <c r="NL6" s="272"/>
      <c r="NM6" s="272"/>
      <c r="NN6" s="272"/>
      <c r="NO6" s="272"/>
      <c r="NP6" s="272"/>
      <c r="NQ6" s="272"/>
      <c r="NR6" s="272"/>
      <c r="NS6" s="272"/>
      <c r="NT6" s="272"/>
      <c r="NU6" s="272"/>
      <c r="NV6" s="272"/>
      <c r="NW6" s="272"/>
      <c r="NX6" s="272"/>
      <c r="NY6" s="272"/>
      <c r="NZ6" s="272"/>
      <c r="OA6" s="272"/>
      <c r="OB6" s="272"/>
      <c r="OC6" s="272"/>
      <c r="OD6" s="272"/>
      <c r="OE6" s="272"/>
      <c r="OF6" s="272"/>
      <c r="OG6" s="272"/>
      <c r="OH6" s="272"/>
      <c r="OI6" s="272"/>
      <c r="OJ6" s="272"/>
      <c r="OK6" s="272"/>
      <c r="OL6" s="272"/>
      <c r="OM6" s="272"/>
      <c r="ON6" s="272"/>
      <c r="OO6" s="272"/>
      <c r="OP6" s="272"/>
      <c r="OQ6" s="272"/>
      <c r="OR6" s="272"/>
      <c r="OS6" s="272"/>
      <c r="OT6" s="272"/>
      <c r="OU6" s="272"/>
      <c r="OV6" s="272"/>
      <c r="OW6" s="272"/>
      <c r="OX6" s="272"/>
      <c r="OY6" s="272"/>
      <c r="OZ6" s="272"/>
      <c r="PA6" s="272"/>
      <c r="PB6" s="272"/>
      <c r="PC6" s="272"/>
      <c r="PD6" s="272"/>
      <c r="PE6" s="272"/>
      <c r="PF6" s="272"/>
      <c r="PG6" s="272"/>
      <c r="PH6" s="272"/>
      <c r="PI6" s="272"/>
      <c r="PJ6" s="272"/>
      <c r="PK6" s="272"/>
      <c r="PL6" s="272"/>
      <c r="PM6" s="272"/>
      <c r="PN6" s="272"/>
      <c r="PO6" s="272"/>
      <c r="PP6" s="272"/>
      <c r="PQ6" s="272"/>
      <c r="PR6" s="272"/>
      <c r="PS6" s="272"/>
      <c r="PT6" s="272"/>
      <c r="PU6" s="272"/>
      <c r="PV6" s="272"/>
      <c r="PW6" s="272"/>
      <c r="PX6" s="272"/>
      <c r="PY6" s="272"/>
      <c r="PZ6" s="272"/>
      <c r="QA6" s="272"/>
      <c r="QB6" s="272"/>
      <c r="QC6" s="272"/>
      <c r="QD6" s="272"/>
      <c r="QE6" s="272"/>
      <c r="QF6" s="272"/>
      <c r="QG6" s="272"/>
      <c r="QH6" s="272"/>
      <c r="QI6" s="272"/>
      <c r="QJ6" s="272"/>
      <c r="QK6" s="272"/>
      <c r="QL6" s="272"/>
      <c r="QM6" s="272"/>
      <c r="QN6" s="272"/>
      <c r="QO6" s="272"/>
      <c r="QP6" s="272"/>
      <c r="QQ6" s="272"/>
      <c r="QR6" s="272"/>
      <c r="QS6" s="272"/>
      <c r="QT6" s="272"/>
      <c r="QU6" s="272"/>
      <c r="QV6" s="272"/>
      <c r="QW6" s="272"/>
      <c r="QX6" s="272"/>
      <c r="QY6" s="272"/>
      <c r="QZ6" s="272"/>
      <c r="RA6" s="272"/>
      <c r="RB6" s="272"/>
      <c r="RC6" s="272"/>
      <c r="RD6" s="272"/>
      <c r="RE6" s="272"/>
      <c r="RF6" s="272"/>
      <c r="RG6" s="272"/>
      <c r="RH6" s="272"/>
      <c r="RI6" s="272"/>
      <c r="RJ6" s="272"/>
      <c r="RK6" s="272"/>
      <c r="RL6" s="272"/>
      <c r="RM6" s="272"/>
      <c r="RN6" s="272"/>
      <c r="RO6" s="272"/>
      <c r="RP6" s="272"/>
      <c r="RQ6" s="272"/>
      <c r="RR6" s="272"/>
      <c r="RS6" s="272"/>
      <c r="RT6" s="272"/>
      <c r="RU6" s="272"/>
      <c r="RV6" s="272"/>
      <c r="RW6" s="272"/>
      <c r="RX6" s="272"/>
      <c r="RY6" s="272"/>
      <c r="RZ6" s="272"/>
      <c r="SA6" s="272"/>
      <c r="SB6" s="272"/>
      <c r="SC6" s="272"/>
      <c r="SD6" s="272"/>
      <c r="SE6" s="272"/>
      <c r="SF6" s="272"/>
      <c r="SG6" s="272"/>
      <c r="SH6" s="272"/>
      <c r="SI6" s="272"/>
      <c r="SJ6" s="272"/>
      <c r="SK6" s="272"/>
      <c r="SL6" s="272"/>
      <c r="SM6" s="272"/>
      <c r="SN6" s="272"/>
      <c r="SO6" s="272"/>
      <c r="SP6" s="272"/>
      <c r="SQ6" s="272"/>
      <c r="SR6" s="272"/>
      <c r="SS6" s="272"/>
      <c r="ST6" s="272"/>
      <c r="SU6" s="272"/>
      <c r="SV6" s="272"/>
      <c r="SW6" s="272"/>
      <c r="SX6" s="272"/>
      <c r="SY6" s="272"/>
      <c r="SZ6" s="272"/>
      <c r="TA6" s="272"/>
      <c r="TB6" s="272"/>
      <c r="TC6" s="272"/>
      <c r="TD6" s="272"/>
      <c r="TE6" s="272"/>
      <c r="TF6" s="272"/>
      <c r="TG6" s="272"/>
      <c r="TH6" s="272"/>
      <c r="TI6" s="272"/>
      <c r="TJ6" s="272"/>
      <c r="TK6" s="272"/>
      <c r="TL6" s="272"/>
      <c r="TM6" s="272"/>
      <c r="TN6" s="272"/>
      <c r="TO6" s="272"/>
      <c r="TP6" s="272"/>
      <c r="TQ6" s="272"/>
      <c r="TR6" s="272"/>
      <c r="TS6" s="272"/>
      <c r="TT6" s="272"/>
      <c r="TU6" s="272"/>
      <c r="TV6" s="272"/>
      <c r="TW6" s="272"/>
      <c r="TX6" s="272"/>
      <c r="TY6" s="272"/>
      <c r="TZ6" s="272"/>
      <c r="UA6" s="272"/>
      <c r="UB6" s="272"/>
      <c r="UC6" s="272"/>
      <c r="UD6" s="272"/>
      <c r="UE6" s="272"/>
      <c r="UF6" s="272"/>
      <c r="UG6" s="272"/>
      <c r="UH6" s="272"/>
      <c r="UI6" s="272"/>
      <c r="UJ6" s="272"/>
      <c r="UK6" s="272"/>
      <c r="UL6" s="272"/>
      <c r="UM6" s="272"/>
      <c r="UN6" s="272"/>
      <c r="UO6" s="272"/>
      <c r="UP6" s="272"/>
      <c r="UQ6" s="272"/>
      <c r="UR6" s="272"/>
      <c r="US6" s="272"/>
      <c r="UT6" s="272"/>
      <c r="UU6" s="272"/>
      <c r="UV6" s="272"/>
      <c r="UW6" s="272"/>
      <c r="UX6" s="272"/>
      <c r="UY6" s="272"/>
      <c r="UZ6" s="272"/>
      <c r="VA6" s="272"/>
      <c r="VB6" s="272"/>
      <c r="VC6" s="272"/>
      <c r="VD6" s="272"/>
      <c r="VE6" s="272"/>
      <c r="VF6" s="272"/>
      <c r="VG6" s="272"/>
      <c r="VH6" s="272"/>
      <c r="VI6" s="272"/>
      <c r="VJ6" s="272"/>
      <c r="VK6" s="272"/>
      <c r="VL6" s="272"/>
      <c r="VM6" s="272"/>
      <c r="VN6" s="272"/>
      <c r="VO6" s="272"/>
      <c r="VP6" s="272"/>
      <c r="VQ6" s="272"/>
      <c r="VR6" s="272"/>
      <c r="VS6" s="272"/>
      <c r="VT6" s="272"/>
      <c r="VU6" s="272"/>
      <c r="VV6" s="272"/>
      <c r="VW6" s="272"/>
      <c r="VX6" s="272"/>
      <c r="VY6" s="272"/>
      <c r="VZ6" s="272"/>
      <c r="WA6" s="272"/>
      <c r="WB6" s="272"/>
      <c r="WC6" s="272"/>
      <c r="WD6" s="272"/>
      <c r="WE6" s="272"/>
      <c r="WF6" s="272"/>
      <c r="WG6" s="272"/>
      <c r="WH6" s="272"/>
      <c r="WI6" s="272"/>
      <c r="WJ6" s="272"/>
      <c r="WK6" s="272"/>
      <c r="WL6" s="272"/>
      <c r="WM6" s="272"/>
      <c r="WN6" s="272"/>
      <c r="WO6" s="272"/>
      <c r="WP6" s="272"/>
      <c r="WQ6" s="272"/>
      <c r="WR6" s="272"/>
      <c r="WS6" s="272"/>
      <c r="WT6" s="272"/>
      <c r="WU6" s="272"/>
      <c r="WV6" s="272"/>
      <c r="WW6" s="272"/>
      <c r="WX6" s="272"/>
      <c r="WY6" s="272"/>
      <c r="WZ6" s="272"/>
      <c r="XA6" s="272"/>
      <c r="XB6" s="272"/>
      <c r="XC6" s="272"/>
      <c r="XD6" s="272"/>
      <c r="XE6" s="272"/>
      <c r="XF6" s="272"/>
      <c r="XG6" s="272"/>
      <c r="XH6" s="272"/>
      <c r="XI6" s="272"/>
      <c r="XJ6" s="272"/>
      <c r="XK6" s="272"/>
      <c r="XL6" s="272"/>
      <c r="XM6" s="272"/>
      <c r="XN6" s="272"/>
      <c r="XO6" s="272"/>
      <c r="XP6" s="272"/>
      <c r="XQ6" s="272"/>
      <c r="XR6" s="272"/>
      <c r="XS6" s="272"/>
      <c r="XT6" s="272"/>
      <c r="XU6" s="272"/>
      <c r="XV6" s="272"/>
      <c r="XW6" s="272"/>
      <c r="XX6" s="272"/>
      <c r="XY6" s="272"/>
      <c r="XZ6" s="272"/>
      <c r="YA6" s="272"/>
      <c r="YB6" s="272"/>
      <c r="YC6" s="272"/>
      <c r="YD6" s="272"/>
      <c r="YE6" s="272"/>
      <c r="YF6" s="272"/>
      <c r="YG6" s="272"/>
      <c r="YH6" s="272"/>
      <c r="YI6" s="272"/>
      <c r="YJ6" s="272"/>
      <c r="YK6" s="272"/>
      <c r="YL6" s="272"/>
      <c r="YM6" s="272"/>
      <c r="YN6" s="272"/>
      <c r="YO6" s="272"/>
      <c r="YP6" s="272"/>
      <c r="YQ6" s="272"/>
      <c r="YR6" s="272"/>
      <c r="YS6" s="272"/>
      <c r="YT6" s="272"/>
      <c r="YU6" s="272"/>
      <c r="YV6" s="272"/>
      <c r="YW6" s="272"/>
      <c r="YX6" s="272"/>
      <c r="YY6" s="272"/>
      <c r="YZ6" s="272"/>
      <c r="ZA6" s="272"/>
      <c r="ZB6" s="272"/>
      <c r="ZC6" s="272"/>
      <c r="ZD6" s="272"/>
      <c r="ZE6" s="272"/>
      <c r="ZF6" s="272"/>
      <c r="ZG6" s="272"/>
      <c r="ZH6" s="272"/>
      <c r="ZI6" s="272"/>
      <c r="ZJ6" s="272"/>
      <c r="ZK6" s="272"/>
      <c r="ZL6" s="272"/>
      <c r="ZM6" s="272"/>
      <c r="ZN6" s="272"/>
      <c r="ZO6" s="272"/>
      <c r="ZP6" s="272"/>
      <c r="ZQ6" s="272"/>
      <c r="ZR6" s="272"/>
      <c r="ZS6" s="272"/>
      <c r="ZT6" s="272"/>
      <c r="ZU6" s="272"/>
      <c r="ZV6" s="272"/>
      <c r="ZW6" s="272"/>
      <c r="ZX6" s="272"/>
      <c r="ZY6" s="272"/>
      <c r="ZZ6" s="272"/>
      <c r="AAA6" s="272"/>
      <c r="AAB6" s="272"/>
      <c r="AAC6" s="272"/>
      <c r="AAD6" s="272"/>
      <c r="AAE6" s="272"/>
      <c r="AAF6" s="272"/>
      <c r="AAG6" s="272"/>
      <c r="AAH6" s="272"/>
      <c r="AAI6" s="272"/>
      <c r="AAJ6" s="272"/>
      <c r="AAK6" s="272"/>
      <c r="AAL6" s="272"/>
      <c r="AAM6" s="272"/>
      <c r="AAN6" s="272"/>
      <c r="AAO6" s="272"/>
      <c r="AAP6" s="272"/>
      <c r="AAQ6" s="272"/>
      <c r="AAR6" s="272"/>
      <c r="AAS6" s="272"/>
      <c r="AAT6" s="272"/>
      <c r="AAU6" s="272"/>
      <c r="AAV6" s="272"/>
      <c r="AAW6" s="272"/>
      <c r="AAX6" s="272"/>
      <c r="AAY6" s="272"/>
      <c r="AAZ6" s="272"/>
      <c r="ABA6" s="272"/>
      <c r="ABB6" s="272"/>
      <c r="ABC6" s="272"/>
      <c r="ABD6" s="272"/>
      <c r="ABE6" s="272"/>
      <c r="ABF6" s="272"/>
      <c r="ABG6" s="272"/>
      <c r="ABH6" s="272"/>
      <c r="ABI6" s="272"/>
      <c r="ABJ6" s="272"/>
      <c r="ABK6" s="272"/>
      <c r="ABL6" s="272"/>
      <c r="ABM6" s="272"/>
      <c r="ABN6" s="272"/>
      <c r="ABO6" s="272"/>
      <c r="ABP6" s="272"/>
      <c r="ABQ6" s="272"/>
      <c r="ABR6" s="272"/>
      <c r="ABS6" s="272"/>
      <c r="ABT6" s="272"/>
      <c r="ABU6" s="272"/>
      <c r="ABV6" s="272"/>
      <c r="ABW6" s="272"/>
      <c r="ABX6" s="272"/>
      <c r="ABY6" s="272"/>
      <c r="ABZ6" s="272"/>
      <c r="ACA6" s="272"/>
      <c r="ACB6" s="272"/>
      <c r="ACC6" s="272"/>
      <c r="ACD6" s="272"/>
      <c r="ACE6" s="272"/>
      <c r="ACF6" s="272"/>
      <c r="ACG6" s="272"/>
      <c r="ACH6" s="272"/>
      <c r="ACI6" s="272"/>
      <c r="ACJ6" s="272"/>
      <c r="ACK6" s="272"/>
      <c r="ACL6" s="272"/>
      <c r="ACM6" s="272"/>
      <c r="ACN6" s="272"/>
      <c r="ACO6" s="272"/>
      <c r="ACP6" s="272"/>
      <c r="ACQ6" s="272"/>
      <c r="ACR6" s="272"/>
      <c r="ACS6" s="272"/>
      <c r="ACT6" s="272"/>
      <c r="ACU6" s="272"/>
      <c r="ACV6" s="272"/>
      <c r="ACW6" s="272"/>
      <c r="ACX6" s="272"/>
      <c r="ACY6" s="272"/>
      <c r="ACZ6" s="272"/>
      <c r="ADA6" s="272"/>
      <c r="ADB6" s="272"/>
      <c r="ADC6" s="272"/>
      <c r="ADD6" s="272"/>
      <c r="ADE6" s="272"/>
      <c r="ADF6" s="272"/>
      <c r="ADG6" s="272"/>
      <c r="ADH6" s="272"/>
      <c r="ADI6" s="272"/>
      <c r="ADJ6" s="272"/>
      <c r="ADK6" s="272"/>
      <c r="ADL6" s="272"/>
      <c r="ADM6" s="272"/>
      <c r="ADN6" s="272"/>
      <c r="ADO6" s="272"/>
      <c r="ADP6" s="272"/>
      <c r="ADQ6" s="272"/>
      <c r="ADR6" s="272"/>
      <c r="ADS6" s="272"/>
      <c r="ADT6" s="272"/>
      <c r="ADU6" s="272"/>
      <c r="ADV6" s="272"/>
      <c r="ADW6" s="272"/>
      <c r="ADX6" s="272"/>
      <c r="ADY6" s="272"/>
      <c r="ADZ6" s="272"/>
      <c r="AEA6" s="272"/>
      <c r="AEB6" s="272"/>
      <c r="AEC6" s="272"/>
      <c r="AED6" s="272"/>
      <c r="AEE6" s="272"/>
      <c r="AEF6" s="272"/>
      <c r="AEG6" s="272"/>
      <c r="AEH6" s="272"/>
      <c r="AEI6" s="272"/>
      <c r="AEJ6" s="272"/>
      <c r="AEK6" s="272"/>
      <c r="AEL6" s="272"/>
      <c r="AEM6" s="272"/>
      <c r="AEN6" s="272"/>
      <c r="AEO6" s="272"/>
      <c r="AEP6" s="272"/>
      <c r="AEQ6" s="272"/>
      <c r="AER6" s="272"/>
      <c r="AES6" s="272"/>
      <c r="AET6" s="272"/>
      <c r="AEU6" s="272"/>
      <c r="AEV6" s="272"/>
      <c r="AEW6" s="272"/>
      <c r="AEX6" s="272"/>
      <c r="AEY6" s="272"/>
      <c r="AEZ6" s="272"/>
      <c r="AFA6" s="272"/>
      <c r="AFB6" s="272"/>
      <c r="AFC6" s="272"/>
      <c r="AFD6" s="272"/>
      <c r="AFE6" s="272"/>
      <c r="AFF6" s="272"/>
      <c r="AFG6" s="272"/>
      <c r="AFH6" s="272"/>
      <c r="AFI6" s="272"/>
      <c r="AFJ6" s="272"/>
      <c r="AFK6" s="272"/>
      <c r="AFL6" s="272"/>
      <c r="AFM6" s="272"/>
      <c r="AFN6" s="272"/>
      <c r="AFO6" s="272"/>
      <c r="AFP6" s="272"/>
      <c r="AFQ6" s="272"/>
      <c r="AFR6" s="272"/>
      <c r="AFS6" s="272"/>
      <c r="AFT6" s="272"/>
      <c r="AFU6" s="272"/>
      <c r="AFV6" s="272"/>
      <c r="AFW6" s="272"/>
      <c r="AFX6" s="272"/>
      <c r="AFY6" s="272"/>
      <c r="AFZ6" s="272"/>
      <c r="AGA6" s="272"/>
      <c r="AGB6" s="272"/>
      <c r="AGC6" s="272"/>
      <c r="AGD6" s="272"/>
      <c r="AGE6" s="272"/>
      <c r="AGF6" s="272"/>
      <c r="AGG6" s="272"/>
      <c r="AGH6" s="272"/>
      <c r="AGI6" s="272"/>
      <c r="AGJ6" s="272"/>
      <c r="AGK6" s="272"/>
      <c r="AGL6" s="272"/>
      <c r="AGM6" s="272"/>
      <c r="AGN6" s="272"/>
      <c r="AGO6" s="272"/>
      <c r="AGP6" s="272"/>
      <c r="AGQ6" s="272"/>
      <c r="AGR6" s="272"/>
      <c r="AGS6" s="272"/>
      <c r="AGT6" s="272"/>
      <c r="AGU6" s="272"/>
      <c r="AGV6" s="272"/>
      <c r="AGW6" s="272"/>
      <c r="AGX6" s="272"/>
      <c r="AGY6" s="272"/>
      <c r="AGZ6" s="272"/>
      <c r="AHA6" s="272"/>
      <c r="AHB6" s="272"/>
      <c r="AHC6" s="272"/>
      <c r="AHD6" s="272"/>
      <c r="AHE6" s="272"/>
      <c r="AHF6" s="272"/>
      <c r="AHG6" s="272"/>
      <c r="AHH6" s="272"/>
      <c r="AHI6" s="272"/>
      <c r="AHJ6" s="272"/>
      <c r="AHK6" s="272"/>
      <c r="AHL6" s="272"/>
      <c r="AHM6" s="272"/>
      <c r="AHN6" s="272"/>
      <c r="AHO6" s="272"/>
      <c r="AHP6" s="272"/>
      <c r="AHQ6" s="272"/>
      <c r="AHR6" s="272"/>
      <c r="AHS6" s="272"/>
      <c r="AHT6" s="272"/>
      <c r="AHU6" s="272"/>
      <c r="AHV6" s="272"/>
      <c r="AHW6" s="272"/>
      <c r="AHX6" s="272"/>
      <c r="AHY6" s="272"/>
      <c r="AHZ6" s="272"/>
      <c r="AIA6" s="272"/>
      <c r="AIB6" s="272"/>
      <c r="AIC6" s="272"/>
      <c r="AID6" s="272"/>
      <c r="AIE6" s="272"/>
      <c r="AIF6" s="272"/>
      <c r="AIG6" s="272"/>
      <c r="AIH6" s="272"/>
      <c r="AII6" s="272"/>
      <c r="AIJ6" s="272"/>
      <c r="AIK6" s="272"/>
      <c r="AIL6" s="272"/>
      <c r="AIM6" s="272"/>
      <c r="AIN6" s="272"/>
      <c r="AIO6" s="272"/>
      <c r="AIP6" s="272"/>
      <c r="AIQ6" s="272"/>
      <c r="AIR6" s="272"/>
      <c r="AIS6" s="272"/>
      <c r="AIT6" s="272"/>
      <c r="AIU6" s="272"/>
      <c r="AIV6" s="272"/>
      <c r="AIW6" s="272"/>
      <c r="AIX6" s="272"/>
      <c r="AIY6" s="272"/>
      <c r="AIZ6" s="272"/>
      <c r="AJA6" s="272"/>
      <c r="AJB6" s="272"/>
      <c r="AJC6" s="272"/>
      <c r="AJD6" s="272"/>
      <c r="AJE6" s="272"/>
      <c r="AJF6" s="272"/>
      <c r="AJG6" s="272"/>
      <c r="AJH6" s="272"/>
      <c r="AJI6" s="272"/>
      <c r="AJJ6" s="272"/>
      <c r="AJK6" s="272"/>
      <c r="AJL6" s="272"/>
      <c r="AJM6" s="272"/>
      <c r="AJN6" s="272"/>
      <c r="AJO6" s="272"/>
      <c r="AJP6" s="272"/>
      <c r="AJQ6" s="272"/>
      <c r="AJR6" s="272"/>
      <c r="AJS6" s="272"/>
      <c r="AJT6" s="272"/>
      <c r="AJU6" s="272"/>
      <c r="AJV6" s="272"/>
      <c r="AJW6" s="272"/>
      <c r="AJX6" s="272"/>
      <c r="AJY6" s="272"/>
      <c r="AJZ6" s="272"/>
      <c r="AKA6" s="272"/>
      <c r="AKB6" s="272"/>
      <c r="AKC6" s="272"/>
      <c r="AKD6" s="272"/>
      <c r="AKE6" s="272"/>
      <c r="AKF6" s="272"/>
      <c r="AKG6" s="272"/>
      <c r="AKH6" s="272"/>
      <c r="AKI6" s="272"/>
      <c r="AKJ6" s="272"/>
      <c r="AKK6" s="272"/>
      <c r="AKL6" s="272"/>
      <c r="AKM6" s="272"/>
      <c r="AKN6" s="272"/>
      <c r="AKO6" s="272"/>
      <c r="AKP6" s="272"/>
      <c r="AKQ6" s="272"/>
      <c r="AKR6" s="272"/>
      <c r="AKS6" s="272"/>
      <c r="AKT6" s="272"/>
      <c r="AKU6" s="272"/>
      <c r="AKV6" s="272"/>
      <c r="AKW6" s="272"/>
      <c r="AKX6" s="272"/>
      <c r="AKY6" s="272"/>
      <c r="AKZ6" s="272"/>
      <c r="ALA6" s="272"/>
      <c r="ALB6" s="272"/>
      <c r="ALC6" s="272"/>
      <c r="ALD6" s="272"/>
      <c r="ALE6" s="272"/>
      <c r="ALF6" s="272"/>
      <c r="ALG6" s="272"/>
      <c r="ALH6" s="272"/>
      <c r="ALI6" s="272"/>
      <c r="ALJ6" s="272"/>
      <c r="ALK6" s="272"/>
      <c r="ALL6" s="272"/>
      <c r="ALM6" s="272"/>
      <c r="ALN6" s="272"/>
      <c r="ALO6" s="272"/>
      <c r="ALP6" s="272"/>
      <c r="ALQ6" s="272"/>
      <c r="ALR6" s="272"/>
      <c r="ALS6" s="272"/>
      <c r="ALT6" s="272"/>
      <c r="ALU6" s="272"/>
      <c r="ALV6" s="272"/>
      <c r="ALW6" s="272"/>
      <c r="ALX6" s="272"/>
      <c r="ALY6" s="272"/>
      <c r="ALZ6" s="272"/>
      <c r="AMA6" s="272"/>
      <c r="AMB6" s="272"/>
      <c r="AMC6" s="272"/>
      <c r="AMD6" s="272"/>
      <c r="AME6" s="272"/>
      <c r="AMF6" s="272"/>
      <c r="AMG6" s="272"/>
      <c r="AMH6" s="272"/>
      <c r="AMI6" s="272"/>
      <c r="AMJ6" s="272"/>
      <c r="AMK6" s="272"/>
      <c r="AML6" s="272"/>
      <c r="AMM6" s="272"/>
      <c r="AMN6" s="272"/>
      <c r="AMO6" s="272"/>
      <c r="AMP6" s="272"/>
      <c r="AMQ6" s="272"/>
      <c r="AMR6" s="272"/>
      <c r="AMS6" s="272"/>
      <c r="AMT6" s="272"/>
      <c r="AMU6" s="272"/>
      <c r="AMV6" s="272"/>
      <c r="AMW6" s="272"/>
      <c r="AMX6" s="272"/>
      <c r="AMY6" s="272"/>
      <c r="AMZ6" s="272"/>
      <c r="ANA6" s="272"/>
      <c r="ANB6" s="272"/>
      <c r="ANC6" s="272"/>
      <c r="AND6" s="272"/>
      <c r="ANE6" s="272"/>
      <c r="ANF6" s="272"/>
      <c r="ANG6" s="272"/>
      <c r="ANH6" s="272"/>
      <c r="ANI6" s="272"/>
      <c r="ANJ6" s="272"/>
      <c r="ANK6" s="272"/>
      <c r="ANL6" s="272"/>
      <c r="ANM6" s="272"/>
      <c r="ANN6" s="272"/>
      <c r="ANO6" s="272"/>
      <c r="ANP6" s="272"/>
      <c r="ANQ6" s="272"/>
      <c r="ANR6" s="272"/>
      <c r="ANS6" s="272"/>
      <c r="ANT6" s="272"/>
      <c r="ANU6" s="272"/>
      <c r="ANV6" s="272"/>
      <c r="ANW6" s="272"/>
      <c r="ANX6" s="272"/>
      <c r="ANY6" s="272"/>
      <c r="ANZ6" s="272"/>
      <c r="AOA6" s="272"/>
      <c r="AOB6" s="272"/>
      <c r="AOC6" s="272"/>
      <c r="AOD6" s="272"/>
      <c r="AOE6" s="272"/>
      <c r="AOF6" s="272"/>
      <c r="AOG6" s="272"/>
      <c r="AOH6" s="272"/>
      <c r="AOI6" s="272"/>
      <c r="AOJ6" s="272"/>
      <c r="AOK6" s="272"/>
      <c r="AOL6" s="272"/>
      <c r="AOM6" s="272"/>
      <c r="AON6" s="272"/>
      <c r="AOO6" s="272"/>
      <c r="AOP6" s="272"/>
      <c r="AOQ6" s="272"/>
      <c r="AOR6" s="272"/>
      <c r="AOS6" s="272"/>
      <c r="AOT6" s="272"/>
      <c r="AOU6" s="272"/>
      <c r="AOV6" s="272"/>
      <c r="AOW6" s="272"/>
      <c r="AOX6" s="272"/>
      <c r="AOY6" s="272"/>
      <c r="AOZ6" s="272"/>
      <c r="APA6" s="272"/>
      <c r="APB6" s="272"/>
      <c r="APC6" s="272"/>
      <c r="APD6" s="272"/>
      <c r="APE6" s="272"/>
      <c r="APF6" s="272"/>
      <c r="APG6" s="272"/>
      <c r="APH6" s="272"/>
      <c r="API6" s="272"/>
      <c r="APJ6" s="272"/>
      <c r="APK6" s="272"/>
      <c r="APL6" s="272"/>
      <c r="APM6" s="272"/>
      <c r="APN6" s="272"/>
      <c r="APO6" s="272"/>
      <c r="APP6" s="272"/>
      <c r="APQ6" s="272"/>
      <c r="APR6" s="272"/>
      <c r="APS6" s="272"/>
      <c r="APT6" s="272"/>
      <c r="APU6" s="272"/>
      <c r="APV6" s="272"/>
      <c r="APW6" s="272"/>
      <c r="APX6" s="272"/>
      <c r="APY6" s="272"/>
      <c r="APZ6" s="272"/>
      <c r="AQA6" s="272"/>
      <c r="AQB6" s="272"/>
      <c r="AQC6" s="272"/>
      <c r="AQD6" s="272"/>
      <c r="AQE6" s="272"/>
      <c r="AQF6" s="272"/>
      <c r="AQG6" s="272"/>
      <c r="AQH6" s="272"/>
      <c r="AQI6" s="272"/>
      <c r="AQJ6" s="272"/>
      <c r="AQK6" s="272"/>
      <c r="AQL6" s="272"/>
      <c r="AQM6" s="272"/>
      <c r="AQN6" s="272"/>
      <c r="AQO6" s="272"/>
      <c r="AQP6" s="272"/>
      <c r="AQQ6" s="272"/>
      <c r="AQR6" s="272"/>
      <c r="AQS6" s="272"/>
      <c r="AQT6" s="272"/>
      <c r="AQU6" s="272"/>
      <c r="AQV6" s="272"/>
      <c r="AQW6" s="272"/>
      <c r="AQX6" s="272"/>
      <c r="AQY6" s="272"/>
      <c r="AQZ6" s="272"/>
      <c r="ARA6" s="272"/>
      <c r="ARB6" s="272"/>
      <c r="ARC6" s="272"/>
      <c r="ARD6" s="272"/>
      <c r="ARE6" s="272"/>
      <c r="ARF6" s="272"/>
      <c r="ARG6" s="272"/>
      <c r="ARH6" s="272"/>
      <c r="ARI6" s="272"/>
      <c r="ARJ6" s="272"/>
      <c r="ARK6" s="272"/>
      <c r="ARL6" s="272"/>
      <c r="ARM6" s="272"/>
      <c r="ARN6" s="272"/>
      <c r="ARO6" s="272"/>
      <c r="ARP6" s="272"/>
      <c r="ARQ6" s="272"/>
      <c r="ARR6" s="272"/>
      <c r="ARS6" s="272"/>
      <c r="ART6" s="272"/>
      <c r="ARU6" s="272"/>
      <c r="ARV6" s="272"/>
      <c r="ARW6" s="272"/>
      <c r="ARX6" s="272"/>
      <c r="ARY6" s="272"/>
      <c r="ARZ6" s="272"/>
      <c r="ASA6" s="272"/>
      <c r="ASB6" s="272"/>
      <c r="ASC6" s="272"/>
      <c r="ASD6" s="272"/>
      <c r="ASE6" s="272"/>
      <c r="ASF6" s="272"/>
      <c r="ASG6" s="272"/>
      <c r="ASH6" s="272"/>
      <c r="ASI6" s="272"/>
      <c r="ASJ6" s="272"/>
      <c r="ASK6" s="272"/>
      <c r="ASL6" s="272"/>
      <c r="ASM6" s="272"/>
      <c r="ASN6" s="272"/>
      <c r="ASO6" s="272"/>
      <c r="ASP6" s="272"/>
      <c r="ASQ6" s="272"/>
      <c r="ASR6" s="272"/>
      <c r="ASS6" s="272"/>
      <c r="AST6" s="272"/>
      <c r="ASU6" s="272"/>
      <c r="ASV6" s="272"/>
      <c r="ASW6" s="272"/>
      <c r="ASX6" s="272"/>
      <c r="ASY6" s="272"/>
      <c r="ASZ6" s="272"/>
      <c r="ATA6" s="272"/>
      <c r="ATB6" s="272"/>
      <c r="ATC6" s="272"/>
      <c r="ATD6" s="272"/>
      <c r="ATE6" s="272"/>
      <c r="ATF6" s="272"/>
      <c r="ATG6" s="272"/>
      <c r="ATH6" s="272"/>
      <c r="ATI6" s="272"/>
      <c r="ATJ6" s="272"/>
      <c r="ATK6" s="272"/>
      <c r="ATL6" s="272"/>
      <c r="ATM6" s="272"/>
      <c r="ATN6" s="272"/>
      <c r="ATO6" s="272"/>
      <c r="ATP6" s="272"/>
      <c r="ATQ6" s="272"/>
      <c r="ATR6" s="272"/>
      <c r="ATS6" s="272"/>
      <c r="ATT6" s="272"/>
      <c r="ATU6" s="272"/>
      <c r="ATV6" s="272"/>
      <c r="ATW6" s="272"/>
      <c r="ATX6" s="272"/>
      <c r="ATY6" s="272"/>
      <c r="ATZ6" s="272"/>
      <c r="AUA6" s="272"/>
      <c r="AUB6" s="272"/>
      <c r="AUC6" s="272"/>
      <c r="AUD6" s="272"/>
      <c r="AUE6" s="272"/>
      <c r="AUF6" s="272"/>
      <c r="AUG6" s="272"/>
      <c r="AUH6" s="272"/>
      <c r="AUI6" s="272"/>
      <c r="AUJ6" s="272"/>
      <c r="AUK6" s="272"/>
      <c r="AUL6" s="272"/>
      <c r="AUM6" s="272"/>
      <c r="AUN6" s="272"/>
      <c r="AUO6" s="272"/>
      <c r="AUP6" s="272"/>
      <c r="AUQ6" s="272"/>
      <c r="AUR6" s="272"/>
      <c r="AUS6" s="272"/>
      <c r="AUT6" s="272"/>
      <c r="AUU6" s="272"/>
      <c r="AUV6" s="272"/>
      <c r="AUW6" s="272"/>
      <c r="AUX6" s="272"/>
      <c r="AUY6" s="272"/>
      <c r="AUZ6" s="272"/>
      <c r="AVA6" s="272"/>
      <c r="AVB6" s="272"/>
      <c r="AVC6" s="272"/>
      <c r="AVD6" s="272"/>
      <c r="AVE6" s="272"/>
      <c r="AVF6" s="272"/>
      <c r="AVG6" s="272"/>
      <c r="AVH6" s="272"/>
      <c r="AVI6" s="272"/>
      <c r="AVJ6" s="272"/>
      <c r="AVK6" s="272"/>
      <c r="AVL6" s="272"/>
      <c r="AVM6" s="272"/>
      <c r="AVN6" s="272"/>
      <c r="AVO6" s="272"/>
      <c r="AVP6" s="272"/>
      <c r="AVQ6" s="272"/>
      <c r="AVR6" s="272"/>
      <c r="AVS6" s="272"/>
      <c r="AVT6" s="272"/>
      <c r="AVU6" s="272"/>
      <c r="AVV6" s="272"/>
      <c r="AVW6" s="272"/>
      <c r="AVX6" s="272"/>
      <c r="AVY6" s="272"/>
      <c r="AVZ6" s="272"/>
      <c r="AWA6" s="272"/>
      <c r="AWB6" s="272"/>
      <c r="AWC6" s="272"/>
      <c r="AWD6" s="272"/>
      <c r="AWE6" s="272"/>
      <c r="AWF6" s="272"/>
      <c r="AWG6" s="272"/>
      <c r="AWH6" s="272"/>
      <c r="AWI6" s="272"/>
      <c r="AWJ6" s="272"/>
      <c r="AWK6" s="272"/>
      <c r="AWL6" s="272"/>
      <c r="AWM6" s="272"/>
      <c r="AWN6" s="272"/>
      <c r="AWO6" s="272"/>
      <c r="AWP6" s="272"/>
      <c r="AWQ6" s="272"/>
      <c r="AWR6" s="272"/>
      <c r="AWS6" s="272"/>
      <c r="AWT6" s="272"/>
      <c r="AWU6" s="272"/>
      <c r="AWV6" s="272"/>
      <c r="AWW6" s="272"/>
      <c r="AWX6" s="272"/>
      <c r="AWY6" s="272"/>
      <c r="AWZ6" s="272"/>
      <c r="AXA6" s="272"/>
      <c r="AXB6" s="272"/>
      <c r="AXC6" s="272"/>
      <c r="AXD6" s="272"/>
      <c r="AXE6" s="272"/>
      <c r="AXF6" s="272"/>
      <c r="AXG6" s="272"/>
      <c r="AXH6" s="272"/>
      <c r="AXI6" s="272"/>
      <c r="AXJ6" s="272"/>
      <c r="AXK6" s="272"/>
      <c r="AXL6" s="272"/>
      <c r="AXM6" s="272"/>
      <c r="AXN6" s="272"/>
      <c r="AXO6" s="272"/>
      <c r="AXP6" s="272"/>
      <c r="AXQ6" s="272"/>
      <c r="AXR6" s="272"/>
      <c r="AXS6" s="272"/>
      <c r="AXT6" s="272"/>
      <c r="AXU6" s="272"/>
      <c r="AXV6" s="272"/>
      <c r="AXW6" s="272"/>
      <c r="AXX6" s="272"/>
      <c r="AXY6" s="272"/>
      <c r="AXZ6" s="272"/>
      <c r="AYA6" s="272"/>
      <c r="AYB6" s="272"/>
      <c r="AYC6" s="272"/>
      <c r="AYD6" s="272"/>
      <c r="AYE6" s="272"/>
      <c r="AYF6" s="272"/>
      <c r="AYG6" s="272"/>
      <c r="AYH6" s="272"/>
      <c r="AYI6" s="272"/>
      <c r="AYJ6" s="272"/>
      <c r="AYK6" s="272"/>
      <c r="AYL6" s="272"/>
      <c r="AYM6" s="272"/>
      <c r="AYN6" s="272"/>
      <c r="AYO6" s="272"/>
      <c r="AYP6" s="272"/>
      <c r="AYQ6" s="272"/>
      <c r="AYR6" s="272"/>
      <c r="AYS6" s="272"/>
      <c r="AYT6" s="272"/>
      <c r="AYU6" s="272"/>
      <c r="AYV6" s="272"/>
      <c r="AYW6" s="272"/>
      <c r="AYX6" s="272"/>
      <c r="AYY6" s="272"/>
      <c r="AYZ6" s="272"/>
      <c r="AZA6" s="272"/>
      <c r="AZB6" s="272"/>
      <c r="AZC6" s="272"/>
      <c r="AZD6" s="272"/>
      <c r="AZE6" s="272"/>
      <c r="AZF6" s="272"/>
      <c r="AZG6" s="272"/>
      <c r="AZH6" s="272"/>
      <c r="AZI6" s="272"/>
      <c r="AZJ6" s="272"/>
      <c r="AZK6" s="272"/>
      <c r="AZL6" s="272"/>
      <c r="AZM6" s="272"/>
      <c r="AZN6" s="272"/>
      <c r="AZO6" s="272"/>
      <c r="AZP6" s="272"/>
      <c r="AZQ6" s="272"/>
      <c r="AZR6" s="272"/>
      <c r="AZS6" s="272"/>
      <c r="AZT6" s="272"/>
      <c r="AZU6" s="272"/>
      <c r="AZV6" s="272"/>
      <c r="AZW6" s="272"/>
      <c r="AZX6" s="272"/>
      <c r="AZY6" s="272"/>
      <c r="AZZ6" s="272"/>
      <c r="BAA6" s="272"/>
      <c r="BAB6" s="272"/>
      <c r="BAC6" s="272"/>
      <c r="BAD6" s="272"/>
      <c r="BAE6" s="272"/>
      <c r="BAF6" s="272"/>
      <c r="BAG6" s="272"/>
      <c r="BAH6" s="272"/>
      <c r="BAI6" s="272"/>
      <c r="BAJ6" s="272"/>
      <c r="BAK6" s="272"/>
      <c r="BAL6" s="272"/>
      <c r="BAM6" s="272"/>
      <c r="BAN6" s="272"/>
      <c r="BAO6" s="272"/>
      <c r="BAP6" s="272"/>
      <c r="BAQ6" s="272"/>
      <c r="BAR6" s="272"/>
      <c r="BAS6" s="272"/>
      <c r="BAT6" s="272"/>
      <c r="BAU6" s="272"/>
      <c r="BAV6" s="272"/>
      <c r="BAW6" s="272"/>
      <c r="BAX6" s="272"/>
      <c r="BAY6" s="272"/>
      <c r="BAZ6" s="272"/>
      <c r="BBA6" s="272"/>
      <c r="BBB6" s="272"/>
      <c r="BBC6" s="272"/>
      <c r="BBD6" s="272"/>
      <c r="BBE6" s="272"/>
      <c r="BBF6" s="272"/>
      <c r="BBG6" s="272"/>
      <c r="BBH6" s="272"/>
      <c r="BBI6" s="272"/>
      <c r="BBJ6" s="272"/>
      <c r="BBK6" s="272"/>
      <c r="BBL6" s="272"/>
      <c r="BBM6" s="272"/>
      <c r="BBN6" s="272"/>
      <c r="BBO6" s="272"/>
      <c r="BBP6" s="272"/>
      <c r="BBQ6" s="272"/>
      <c r="BBR6" s="272"/>
      <c r="BBS6" s="272"/>
      <c r="BBT6" s="272"/>
      <c r="BBU6" s="272"/>
      <c r="BBV6" s="272"/>
      <c r="BBW6" s="272"/>
      <c r="BBX6" s="272"/>
      <c r="BBY6" s="272"/>
      <c r="BBZ6" s="272"/>
      <c r="BCA6" s="272"/>
      <c r="BCB6" s="272"/>
      <c r="BCC6" s="272"/>
      <c r="BCD6" s="272"/>
      <c r="BCE6" s="272"/>
      <c r="BCF6" s="272"/>
      <c r="BCG6" s="272"/>
      <c r="BCH6" s="272"/>
      <c r="BCI6" s="272"/>
      <c r="BCJ6" s="272"/>
      <c r="BCK6" s="272"/>
      <c r="BCL6" s="272"/>
      <c r="BCM6" s="272"/>
      <c r="BCN6" s="272"/>
      <c r="BCO6" s="272"/>
      <c r="BCP6" s="272"/>
      <c r="BCQ6" s="272"/>
      <c r="BCR6" s="272"/>
      <c r="BCS6" s="272"/>
      <c r="BCT6" s="272"/>
      <c r="BCU6" s="272"/>
      <c r="BCV6" s="272"/>
      <c r="BCW6" s="272"/>
      <c r="BCX6" s="272"/>
      <c r="BCY6" s="272"/>
      <c r="BCZ6" s="272"/>
      <c r="BDA6" s="272"/>
      <c r="BDB6" s="272"/>
      <c r="BDC6" s="272"/>
      <c r="BDD6" s="272"/>
      <c r="BDE6" s="272"/>
      <c r="BDF6" s="272"/>
      <c r="BDG6" s="272"/>
      <c r="BDH6" s="272"/>
      <c r="BDI6" s="272"/>
      <c r="BDJ6" s="272"/>
      <c r="BDK6" s="272"/>
      <c r="BDL6" s="272"/>
      <c r="BDM6" s="272"/>
      <c r="BDN6" s="272"/>
      <c r="BDO6" s="272"/>
      <c r="BDP6" s="272"/>
      <c r="BDQ6" s="272"/>
      <c r="BDR6" s="272"/>
      <c r="BDS6" s="272"/>
      <c r="BDT6" s="272"/>
      <c r="BDU6" s="272"/>
      <c r="BDV6" s="272"/>
      <c r="BDW6" s="272"/>
      <c r="BDX6" s="272"/>
      <c r="BDY6" s="272"/>
      <c r="BDZ6" s="272"/>
      <c r="BEA6" s="272"/>
      <c r="BEB6" s="272"/>
      <c r="BEC6" s="272"/>
      <c r="BED6" s="272"/>
      <c r="BEE6" s="272"/>
      <c r="BEF6" s="272"/>
      <c r="BEG6" s="272"/>
      <c r="BEH6" s="272"/>
      <c r="BEI6" s="272"/>
      <c r="BEJ6" s="272"/>
      <c r="BEK6" s="272"/>
      <c r="BEL6" s="272"/>
      <c r="BEM6" s="272"/>
      <c r="BEN6" s="272"/>
      <c r="BEO6" s="272"/>
      <c r="BEP6" s="272"/>
      <c r="BEQ6" s="272"/>
      <c r="BER6" s="272"/>
      <c r="BES6" s="272"/>
      <c r="BET6" s="272"/>
      <c r="BEU6" s="272"/>
      <c r="BEV6" s="272"/>
      <c r="BEW6" s="272"/>
      <c r="BEX6" s="272"/>
      <c r="BEY6" s="272"/>
      <c r="BEZ6" s="272"/>
      <c r="BFA6" s="272"/>
      <c r="BFB6" s="272"/>
      <c r="BFC6" s="272"/>
      <c r="BFD6" s="272"/>
      <c r="BFE6" s="272"/>
      <c r="BFF6" s="272"/>
      <c r="BFG6" s="272"/>
      <c r="BFH6" s="272"/>
      <c r="BFI6" s="272"/>
      <c r="BFJ6" s="272"/>
      <c r="BFK6" s="272"/>
      <c r="BFL6" s="272"/>
      <c r="BFM6" s="272"/>
      <c r="BFN6" s="272"/>
      <c r="BFO6" s="272"/>
      <c r="BFP6" s="272"/>
      <c r="BFQ6" s="272"/>
      <c r="BFR6" s="272"/>
      <c r="BFS6" s="272"/>
      <c r="BFT6" s="272"/>
      <c r="BFU6" s="272"/>
      <c r="BFV6" s="272"/>
      <c r="BFW6" s="272"/>
      <c r="BFX6" s="272"/>
      <c r="BFY6" s="272"/>
      <c r="BFZ6" s="272"/>
      <c r="BGA6" s="272"/>
      <c r="BGB6" s="272"/>
      <c r="BGC6" s="272"/>
      <c r="BGD6" s="272"/>
      <c r="BGE6" s="272"/>
      <c r="BGF6" s="272"/>
      <c r="BGG6" s="272"/>
      <c r="BGH6" s="272"/>
      <c r="BGI6" s="272"/>
      <c r="BGJ6" s="272"/>
      <c r="BGK6" s="272"/>
      <c r="BGL6" s="272"/>
      <c r="BGM6" s="272"/>
      <c r="BGN6" s="272"/>
      <c r="BGO6" s="272"/>
      <c r="BGP6" s="272"/>
      <c r="BGQ6" s="272"/>
      <c r="BGR6" s="272"/>
      <c r="BGS6" s="272"/>
      <c r="BGT6" s="272"/>
      <c r="BGU6" s="272"/>
      <c r="BGV6" s="272"/>
      <c r="BGW6" s="272"/>
      <c r="BGX6" s="272"/>
      <c r="BGY6" s="272"/>
      <c r="BGZ6" s="272"/>
      <c r="BHA6" s="272"/>
      <c r="BHB6" s="272"/>
      <c r="BHC6" s="272"/>
      <c r="BHD6" s="272"/>
      <c r="BHE6" s="272"/>
      <c r="BHF6" s="272"/>
      <c r="BHG6" s="272"/>
      <c r="BHH6" s="272"/>
      <c r="BHI6" s="272"/>
      <c r="BHJ6" s="272"/>
      <c r="BHK6" s="272"/>
      <c r="BHL6" s="272"/>
      <c r="BHM6" s="272"/>
      <c r="BHN6" s="272"/>
      <c r="BHO6" s="272"/>
      <c r="BHP6" s="272"/>
      <c r="BHQ6" s="272"/>
      <c r="BHR6" s="272"/>
      <c r="BHS6" s="272"/>
      <c r="BHT6" s="272"/>
      <c r="BHU6" s="272"/>
      <c r="BHV6" s="272"/>
      <c r="BHW6" s="272"/>
      <c r="BHX6" s="272"/>
      <c r="BHY6" s="272"/>
      <c r="BHZ6" s="272"/>
      <c r="BIA6" s="272"/>
      <c r="BIB6" s="272"/>
      <c r="BIC6" s="272"/>
      <c r="BID6" s="272"/>
      <c r="BIE6" s="272"/>
      <c r="BIF6" s="272"/>
      <c r="BIG6" s="272"/>
      <c r="BIH6" s="272"/>
      <c r="BII6" s="272"/>
      <c r="BIJ6" s="272"/>
      <c r="BIK6" s="272"/>
      <c r="BIL6" s="272"/>
      <c r="BIM6" s="272"/>
      <c r="BIN6" s="272"/>
      <c r="BIO6" s="272"/>
      <c r="BIP6" s="272"/>
      <c r="BIQ6" s="272"/>
      <c r="BIR6" s="272"/>
      <c r="BIS6" s="272"/>
      <c r="BIT6" s="272"/>
      <c r="BIU6" s="272"/>
      <c r="BIV6" s="272"/>
      <c r="BIW6" s="272"/>
      <c r="BIX6" s="272"/>
      <c r="BIY6" s="272"/>
      <c r="BIZ6" s="272"/>
      <c r="BJA6" s="272"/>
      <c r="BJB6" s="272"/>
      <c r="BJC6" s="272"/>
      <c r="BJD6" s="272"/>
      <c r="BJE6" s="272"/>
      <c r="BJF6" s="272"/>
      <c r="BJG6" s="272"/>
      <c r="BJH6" s="272"/>
      <c r="BJI6" s="272"/>
      <c r="BJJ6" s="272"/>
      <c r="BJK6" s="272"/>
      <c r="BJL6" s="272"/>
      <c r="BJM6" s="272"/>
      <c r="BJN6" s="272"/>
      <c r="BJO6" s="272"/>
      <c r="BJP6" s="272"/>
      <c r="BJQ6" s="272"/>
      <c r="BJR6" s="272"/>
      <c r="BJS6" s="272"/>
      <c r="BJT6" s="272"/>
      <c r="BJU6" s="272"/>
      <c r="BJV6" s="272"/>
      <c r="BJW6" s="272"/>
      <c r="BJX6" s="272"/>
      <c r="BJY6" s="272"/>
      <c r="BJZ6" s="272"/>
      <c r="BKA6" s="272"/>
      <c r="BKB6" s="272"/>
      <c r="BKC6" s="272"/>
      <c r="BKD6" s="272"/>
      <c r="BKE6" s="272"/>
      <c r="BKF6" s="272"/>
      <c r="BKG6" s="272"/>
      <c r="BKH6" s="272"/>
      <c r="BKI6" s="272"/>
      <c r="BKJ6" s="272"/>
      <c r="BKK6" s="272"/>
      <c r="BKL6" s="272"/>
      <c r="BKM6" s="272"/>
      <c r="BKN6" s="272"/>
      <c r="BKO6" s="272"/>
      <c r="BKP6" s="272"/>
      <c r="BKQ6" s="272"/>
      <c r="BKR6" s="272"/>
      <c r="BKS6" s="272"/>
      <c r="BKT6" s="272"/>
      <c r="BKU6" s="272"/>
      <c r="BKV6" s="272"/>
      <c r="BKW6" s="272"/>
      <c r="BKX6" s="272"/>
      <c r="BKY6" s="272"/>
      <c r="BKZ6" s="272"/>
      <c r="BLA6" s="272"/>
      <c r="BLB6" s="272"/>
      <c r="BLC6" s="272"/>
      <c r="BLD6" s="272"/>
      <c r="BLE6" s="272"/>
      <c r="BLF6" s="272"/>
      <c r="BLG6" s="272"/>
      <c r="BLH6" s="272"/>
      <c r="BLI6" s="272"/>
      <c r="BLJ6" s="272"/>
      <c r="BLK6" s="272"/>
      <c r="BLL6" s="272"/>
      <c r="BLM6" s="272"/>
      <c r="BLN6" s="272"/>
      <c r="BLO6" s="272"/>
      <c r="BLP6" s="272"/>
      <c r="BLQ6" s="272"/>
      <c r="BLR6" s="272"/>
      <c r="BLS6" s="272"/>
      <c r="BLT6" s="272"/>
      <c r="BLU6" s="272"/>
      <c r="BLV6" s="272"/>
      <c r="BLW6" s="272"/>
      <c r="BLX6" s="272"/>
      <c r="BLY6" s="272"/>
      <c r="BLZ6" s="272"/>
      <c r="BMA6" s="272"/>
      <c r="BMB6" s="272"/>
      <c r="BMC6" s="272"/>
      <c r="BMD6" s="272"/>
      <c r="BME6" s="272"/>
      <c r="BMF6" s="272"/>
      <c r="BMG6" s="272"/>
      <c r="BMH6" s="272"/>
      <c r="BMI6" s="272"/>
      <c r="BMJ6" s="272"/>
      <c r="BMK6" s="272"/>
      <c r="BML6" s="272"/>
      <c r="BMM6" s="272"/>
      <c r="BMN6" s="272"/>
      <c r="BMO6" s="272"/>
      <c r="BMP6" s="272"/>
      <c r="BMQ6" s="272"/>
      <c r="BMR6" s="272"/>
      <c r="BMS6" s="272"/>
      <c r="BMT6" s="272"/>
      <c r="BMU6" s="272"/>
      <c r="BMV6" s="272"/>
      <c r="BMW6" s="272"/>
      <c r="BMX6" s="272"/>
      <c r="BMY6" s="272"/>
      <c r="BMZ6" s="272"/>
      <c r="BNA6" s="272"/>
      <c r="BNB6" s="272"/>
      <c r="BNC6" s="272"/>
      <c r="BND6" s="272"/>
      <c r="BNE6" s="272"/>
      <c r="BNF6" s="272"/>
      <c r="BNG6" s="272"/>
      <c r="BNH6" s="272"/>
      <c r="BNI6" s="272"/>
      <c r="BNJ6" s="272"/>
      <c r="BNK6" s="272"/>
      <c r="BNL6" s="272"/>
      <c r="BNM6" s="272"/>
      <c r="BNN6" s="272"/>
      <c r="BNO6" s="272"/>
      <c r="BNP6" s="272"/>
      <c r="BNQ6" s="272"/>
      <c r="BNR6" s="272"/>
      <c r="BNS6" s="272"/>
      <c r="BNT6" s="272"/>
      <c r="BNU6" s="272"/>
      <c r="BNV6" s="272"/>
      <c r="BNW6" s="272"/>
      <c r="BNX6" s="272"/>
      <c r="BNY6" s="272"/>
      <c r="BNZ6" s="272"/>
      <c r="BOA6" s="272"/>
      <c r="BOB6" s="272"/>
      <c r="BOC6" s="272"/>
      <c r="BOD6" s="272"/>
      <c r="BOE6" s="272"/>
      <c r="BOF6" s="272"/>
      <c r="BOG6" s="272"/>
      <c r="BOH6" s="272"/>
      <c r="BOI6" s="272"/>
      <c r="BOJ6" s="272"/>
      <c r="BOK6" s="272"/>
      <c r="BOL6" s="272"/>
      <c r="BOM6" s="272"/>
      <c r="BON6" s="272"/>
      <c r="BOO6" s="272"/>
      <c r="BOP6" s="272"/>
      <c r="BOQ6" s="272"/>
      <c r="BOR6" s="272"/>
      <c r="BOS6" s="272"/>
      <c r="BOT6" s="272"/>
      <c r="BOU6" s="272"/>
      <c r="BOV6" s="272"/>
      <c r="BOW6" s="272"/>
      <c r="BOX6" s="272"/>
      <c r="BOY6" s="272"/>
      <c r="BOZ6" s="272"/>
      <c r="BPA6" s="272"/>
      <c r="BPB6" s="272"/>
      <c r="BPC6" s="272"/>
      <c r="BPD6" s="272"/>
      <c r="BPE6" s="272"/>
      <c r="BPF6" s="272"/>
      <c r="BPG6" s="272"/>
      <c r="BPH6" s="272"/>
      <c r="BPI6" s="272"/>
      <c r="BPJ6" s="272"/>
      <c r="BPK6" s="272"/>
      <c r="BPL6" s="272"/>
      <c r="BPM6" s="272"/>
      <c r="BPN6" s="272"/>
      <c r="BPO6" s="272"/>
      <c r="BPP6" s="272"/>
      <c r="BPQ6" s="272"/>
      <c r="BPR6" s="272"/>
      <c r="BPS6" s="272"/>
      <c r="BPT6" s="272"/>
      <c r="BPU6" s="272"/>
      <c r="BPV6" s="272"/>
      <c r="BPW6" s="272"/>
      <c r="BPX6" s="272"/>
      <c r="BPY6" s="272"/>
      <c r="BPZ6" s="272"/>
      <c r="BQA6" s="272"/>
      <c r="BQB6" s="272"/>
      <c r="BQC6" s="272"/>
      <c r="BQD6" s="272"/>
      <c r="BQE6" s="272"/>
      <c r="BQF6" s="272"/>
      <c r="BQG6" s="272"/>
      <c r="BQH6" s="272"/>
      <c r="BQI6" s="272"/>
      <c r="BQJ6" s="272"/>
      <c r="BQK6" s="272"/>
      <c r="BQL6" s="272"/>
      <c r="BQM6" s="272"/>
      <c r="BQN6" s="272"/>
      <c r="BQO6" s="272"/>
      <c r="BQP6" s="272"/>
      <c r="BQQ6" s="272"/>
      <c r="BQR6" s="272"/>
      <c r="BQS6" s="272"/>
      <c r="BQT6" s="272"/>
      <c r="BQU6" s="272"/>
      <c r="BQV6" s="272"/>
      <c r="BQW6" s="272"/>
      <c r="BQX6" s="272"/>
      <c r="BQY6" s="272"/>
      <c r="BQZ6" s="272"/>
      <c r="BRA6" s="272"/>
      <c r="BRB6" s="272"/>
      <c r="BRC6" s="272"/>
      <c r="BRD6" s="272"/>
      <c r="BRE6" s="272"/>
      <c r="BRF6" s="272"/>
      <c r="BRG6" s="272"/>
      <c r="BRH6" s="272"/>
      <c r="BRI6" s="272"/>
      <c r="BRJ6" s="272"/>
      <c r="BRK6" s="272"/>
      <c r="BRL6" s="272"/>
      <c r="BRM6" s="272"/>
      <c r="BRN6" s="272"/>
      <c r="BRO6" s="272"/>
      <c r="BRP6" s="272"/>
      <c r="BRQ6" s="272"/>
      <c r="BRR6" s="272"/>
      <c r="BRS6" s="272"/>
      <c r="BRT6" s="272"/>
      <c r="BRU6" s="272"/>
      <c r="BRV6" s="272"/>
      <c r="BRW6" s="272"/>
      <c r="BRX6" s="272"/>
      <c r="BRY6" s="272"/>
      <c r="BRZ6" s="272"/>
      <c r="BSA6" s="272"/>
      <c r="BSB6" s="272"/>
      <c r="BSC6" s="272"/>
      <c r="BSD6" s="272"/>
      <c r="BSE6" s="272"/>
      <c r="BSF6" s="272"/>
      <c r="BSG6" s="272"/>
      <c r="BSH6" s="272"/>
      <c r="BSI6" s="272"/>
      <c r="BSJ6" s="272"/>
      <c r="BSK6" s="272"/>
      <c r="BSL6" s="272"/>
      <c r="BSM6" s="272"/>
      <c r="BSN6" s="272"/>
      <c r="BSO6" s="272"/>
      <c r="BSP6" s="272"/>
      <c r="BSQ6" s="272"/>
      <c r="BSR6" s="272"/>
      <c r="BSS6" s="272"/>
      <c r="BST6" s="272"/>
      <c r="BSU6" s="272"/>
      <c r="BSV6" s="272"/>
      <c r="BSW6" s="272"/>
      <c r="BSX6" s="272"/>
      <c r="BSY6" s="272"/>
      <c r="BSZ6" s="272"/>
      <c r="BTA6" s="272"/>
      <c r="BTB6" s="272"/>
      <c r="BTC6" s="272"/>
      <c r="BTD6" s="272"/>
      <c r="BTE6" s="272"/>
      <c r="BTF6" s="272"/>
      <c r="BTG6" s="272"/>
      <c r="BTH6" s="272"/>
      <c r="BTI6" s="272"/>
      <c r="BTJ6" s="272"/>
      <c r="BTK6" s="272"/>
      <c r="BTL6" s="272"/>
      <c r="BTM6" s="272"/>
      <c r="BTN6" s="272"/>
      <c r="BTO6" s="272"/>
      <c r="BTP6" s="272"/>
      <c r="BTQ6" s="272"/>
      <c r="BTR6" s="272"/>
      <c r="BTS6" s="272"/>
      <c r="BTT6" s="272"/>
      <c r="BTU6" s="272"/>
      <c r="BTV6" s="272"/>
      <c r="BTW6" s="272"/>
      <c r="BTX6" s="272"/>
      <c r="BTY6" s="272"/>
      <c r="BTZ6" s="272"/>
      <c r="BUA6" s="272"/>
      <c r="BUB6" s="272"/>
      <c r="BUC6" s="272"/>
      <c r="BUD6" s="272"/>
      <c r="BUE6" s="272"/>
      <c r="BUF6" s="272"/>
      <c r="BUG6" s="272"/>
      <c r="BUH6" s="272"/>
      <c r="BUI6" s="272"/>
      <c r="BUJ6" s="272"/>
      <c r="BUK6" s="272"/>
      <c r="BUL6" s="272"/>
      <c r="BUM6" s="272"/>
      <c r="BUN6" s="272"/>
      <c r="BUO6" s="272"/>
      <c r="BUP6" s="272"/>
      <c r="BUQ6" s="272"/>
      <c r="BUR6" s="272"/>
      <c r="BUS6" s="272"/>
      <c r="BUT6" s="272"/>
      <c r="BUU6" s="272"/>
      <c r="BUV6" s="272"/>
      <c r="BUW6" s="272"/>
      <c r="BUX6" s="272"/>
      <c r="BUY6" s="272"/>
      <c r="BUZ6" s="272"/>
      <c r="BVA6" s="272"/>
      <c r="BVB6" s="272"/>
      <c r="BVC6" s="272"/>
      <c r="BVD6" s="272"/>
      <c r="BVE6" s="272"/>
      <c r="BVF6" s="272"/>
      <c r="BVG6" s="272"/>
      <c r="BVH6" s="272"/>
      <c r="BVI6" s="272"/>
      <c r="BVJ6" s="272"/>
      <c r="BVK6" s="272"/>
      <c r="BVL6" s="272"/>
      <c r="BVM6" s="272"/>
      <c r="BVN6" s="272"/>
      <c r="BVO6" s="272"/>
      <c r="BVP6" s="272"/>
      <c r="BVQ6" s="272"/>
      <c r="BVR6" s="272"/>
      <c r="BVS6" s="272"/>
      <c r="BVT6" s="272"/>
      <c r="BVU6" s="272"/>
      <c r="BVV6" s="272"/>
      <c r="BVW6" s="272"/>
      <c r="BVX6" s="272"/>
      <c r="BVY6" s="272"/>
      <c r="BVZ6" s="272"/>
      <c r="BWA6" s="272"/>
      <c r="BWB6" s="272"/>
      <c r="BWC6" s="272"/>
      <c r="BWD6" s="272"/>
      <c r="BWE6" s="272"/>
      <c r="BWF6" s="272"/>
      <c r="BWG6" s="272"/>
      <c r="BWH6" s="272"/>
      <c r="BWI6" s="272"/>
      <c r="BWJ6" s="272"/>
      <c r="BWK6" s="272"/>
      <c r="BWL6" s="272"/>
      <c r="BWM6" s="272"/>
      <c r="BWN6" s="272"/>
      <c r="BWO6" s="272"/>
      <c r="BWP6" s="272"/>
      <c r="BWQ6" s="272"/>
      <c r="BWR6" s="272"/>
      <c r="BWS6" s="272"/>
      <c r="BWT6" s="272"/>
      <c r="BWU6" s="272"/>
      <c r="BWV6" s="272"/>
      <c r="BWW6" s="272"/>
      <c r="BWX6" s="272"/>
      <c r="BWY6" s="272"/>
      <c r="BWZ6" s="272"/>
      <c r="BXA6" s="272"/>
      <c r="BXB6" s="272"/>
      <c r="BXC6" s="272"/>
      <c r="BXD6" s="272"/>
      <c r="BXE6" s="272"/>
      <c r="BXF6" s="272"/>
      <c r="BXG6" s="272"/>
      <c r="BXH6" s="272"/>
      <c r="BXI6" s="272"/>
      <c r="BXJ6" s="272"/>
      <c r="BXK6" s="272"/>
      <c r="BXL6" s="272"/>
      <c r="BXM6" s="272"/>
      <c r="BXN6" s="272"/>
      <c r="BXO6" s="272"/>
      <c r="BXP6" s="272"/>
      <c r="BXQ6" s="272"/>
      <c r="BXR6" s="272"/>
      <c r="BXS6" s="272"/>
      <c r="BXT6" s="272"/>
      <c r="BXU6" s="272"/>
      <c r="BXV6" s="272"/>
      <c r="BXW6" s="272"/>
      <c r="BXX6" s="272"/>
      <c r="BXY6" s="272"/>
      <c r="BXZ6" s="272"/>
      <c r="BYA6" s="272"/>
      <c r="BYB6" s="272"/>
      <c r="BYC6" s="272"/>
      <c r="BYD6" s="272"/>
      <c r="BYE6" s="272"/>
      <c r="BYF6" s="272"/>
      <c r="BYG6" s="272"/>
      <c r="BYH6" s="272"/>
      <c r="BYI6" s="272"/>
      <c r="BYJ6" s="272"/>
      <c r="BYK6" s="272"/>
      <c r="BYL6" s="272"/>
      <c r="BYM6" s="272"/>
      <c r="BYN6" s="272"/>
      <c r="BYO6" s="272"/>
      <c r="BYP6" s="272"/>
      <c r="BYQ6" s="272"/>
      <c r="BYR6" s="272"/>
      <c r="BYS6" s="272"/>
      <c r="BYT6" s="272"/>
      <c r="BYU6" s="272"/>
      <c r="BYV6" s="272"/>
      <c r="BYW6" s="272"/>
      <c r="BYX6" s="272"/>
      <c r="BYY6" s="272"/>
      <c r="BYZ6" s="272"/>
      <c r="BZA6" s="272"/>
      <c r="BZB6" s="272"/>
      <c r="BZC6" s="272"/>
      <c r="BZD6" s="272"/>
      <c r="BZE6" s="272"/>
      <c r="BZF6" s="272"/>
      <c r="BZG6" s="272"/>
      <c r="BZH6" s="272"/>
      <c r="BZI6" s="272"/>
      <c r="BZJ6" s="272"/>
      <c r="BZK6" s="272"/>
      <c r="BZL6" s="272"/>
      <c r="BZM6" s="272"/>
      <c r="BZN6" s="272"/>
      <c r="BZO6" s="272"/>
      <c r="BZP6" s="272"/>
      <c r="BZQ6" s="272"/>
      <c r="BZR6" s="272"/>
      <c r="BZS6" s="272"/>
      <c r="BZT6" s="272"/>
      <c r="BZU6" s="272"/>
      <c r="BZV6" s="272"/>
      <c r="BZW6" s="272"/>
      <c r="BZX6" s="272"/>
      <c r="BZY6" s="272"/>
      <c r="BZZ6" s="272"/>
      <c r="CAA6" s="272"/>
      <c r="CAB6" s="272"/>
      <c r="CAC6" s="272"/>
      <c r="CAD6" s="272"/>
      <c r="CAE6" s="272"/>
      <c r="CAF6" s="272"/>
      <c r="CAG6" s="272"/>
      <c r="CAH6" s="272"/>
      <c r="CAI6" s="272"/>
      <c r="CAJ6" s="272"/>
      <c r="CAK6" s="272"/>
      <c r="CAL6" s="272"/>
      <c r="CAM6" s="272"/>
      <c r="CAN6" s="272"/>
      <c r="CAO6" s="272"/>
      <c r="CAP6" s="272"/>
      <c r="CAQ6" s="272"/>
      <c r="CAR6" s="272"/>
      <c r="CAS6" s="272"/>
      <c r="CAT6" s="272"/>
      <c r="CAU6" s="272"/>
      <c r="CAV6" s="272"/>
      <c r="CAW6" s="272"/>
      <c r="CAX6" s="272"/>
      <c r="CAY6" s="272"/>
      <c r="CAZ6" s="272"/>
      <c r="CBA6" s="272"/>
      <c r="CBB6" s="272"/>
      <c r="CBC6" s="272"/>
      <c r="CBD6" s="272"/>
      <c r="CBE6" s="272"/>
      <c r="CBF6" s="272"/>
      <c r="CBG6" s="272"/>
      <c r="CBH6" s="272"/>
      <c r="CBI6" s="272"/>
      <c r="CBJ6" s="272"/>
      <c r="CBK6" s="272"/>
      <c r="CBL6" s="272"/>
      <c r="CBM6" s="272"/>
      <c r="CBN6" s="272"/>
      <c r="CBO6" s="272"/>
      <c r="CBP6" s="272"/>
      <c r="CBQ6" s="272"/>
      <c r="CBR6" s="272"/>
      <c r="CBS6" s="272"/>
      <c r="CBT6" s="272"/>
      <c r="CBU6" s="272"/>
      <c r="CBV6" s="272"/>
      <c r="CBW6" s="272"/>
      <c r="CBX6" s="272"/>
      <c r="CBY6" s="272"/>
      <c r="CBZ6" s="272"/>
      <c r="CCA6" s="272"/>
      <c r="CCB6" s="272"/>
      <c r="CCC6" s="272"/>
      <c r="CCD6" s="272"/>
      <c r="CCE6" s="272"/>
      <c r="CCF6" s="272"/>
      <c r="CCG6" s="272"/>
      <c r="CCH6" s="272"/>
      <c r="CCI6" s="272"/>
      <c r="CCJ6" s="272"/>
      <c r="CCK6" s="272"/>
      <c r="CCL6" s="272"/>
      <c r="CCM6" s="272"/>
      <c r="CCN6" s="272"/>
      <c r="CCO6" s="272"/>
      <c r="CCP6" s="272"/>
      <c r="CCQ6" s="272"/>
      <c r="CCR6" s="272"/>
      <c r="CCS6" s="272"/>
      <c r="CCT6" s="272"/>
      <c r="CCU6" s="272"/>
      <c r="CCV6" s="272"/>
      <c r="CCW6" s="272"/>
      <c r="CCX6" s="272"/>
      <c r="CCY6" s="272"/>
      <c r="CCZ6" s="272"/>
      <c r="CDA6" s="272"/>
      <c r="CDB6" s="272"/>
      <c r="CDC6" s="272"/>
      <c r="CDD6" s="272"/>
      <c r="CDE6" s="272"/>
      <c r="CDF6" s="272"/>
      <c r="CDG6" s="272"/>
      <c r="CDH6" s="272"/>
      <c r="CDI6" s="272"/>
      <c r="CDJ6" s="272"/>
      <c r="CDK6" s="272"/>
      <c r="CDL6" s="272"/>
      <c r="CDM6" s="272"/>
      <c r="CDN6" s="272"/>
      <c r="CDO6" s="272"/>
      <c r="CDP6" s="272"/>
      <c r="CDQ6" s="272"/>
      <c r="CDR6" s="272"/>
      <c r="CDS6" s="272"/>
      <c r="CDT6" s="272"/>
      <c r="CDU6" s="272"/>
      <c r="CDV6" s="272"/>
      <c r="CDW6" s="272"/>
      <c r="CDX6" s="272"/>
      <c r="CDY6" s="272"/>
      <c r="CDZ6" s="272"/>
      <c r="CEA6" s="272"/>
      <c r="CEB6" s="272"/>
      <c r="CEC6" s="272"/>
      <c r="CED6" s="272"/>
      <c r="CEE6" s="272"/>
      <c r="CEF6" s="272"/>
      <c r="CEG6" s="272"/>
      <c r="CEH6" s="272"/>
      <c r="CEI6" s="272"/>
      <c r="CEJ6" s="272"/>
      <c r="CEK6" s="272"/>
      <c r="CEL6" s="272"/>
      <c r="CEM6" s="272"/>
      <c r="CEN6" s="272"/>
      <c r="CEO6" s="272"/>
      <c r="CEP6" s="272"/>
      <c r="CEQ6" s="272"/>
      <c r="CER6" s="272"/>
      <c r="CES6" s="272"/>
      <c r="CET6" s="272"/>
      <c r="CEU6" s="272"/>
      <c r="CEV6" s="272"/>
      <c r="CEW6" s="272"/>
      <c r="CEX6" s="272"/>
      <c r="CEY6" s="272"/>
      <c r="CEZ6" s="272"/>
      <c r="CFA6" s="272"/>
      <c r="CFB6" s="272"/>
      <c r="CFC6" s="272"/>
      <c r="CFD6" s="272"/>
      <c r="CFE6" s="272"/>
      <c r="CFF6" s="272"/>
      <c r="CFG6" s="272"/>
      <c r="CFH6" s="272"/>
      <c r="CFI6" s="272"/>
      <c r="CFJ6" s="272"/>
      <c r="CFK6" s="272"/>
      <c r="CFL6" s="272"/>
      <c r="CFM6" s="272"/>
      <c r="CFN6" s="272"/>
      <c r="CFO6" s="272"/>
      <c r="CFP6" s="272"/>
      <c r="CFQ6" s="272"/>
      <c r="CFR6" s="272"/>
      <c r="CFS6" s="272"/>
      <c r="CFT6" s="272"/>
      <c r="CFU6" s="272"/>
      <c r="CFV6" s="272"/>
      <c r="CFW6" s="272"/>
      <c r="CFX6" s="272"/>
      <c r="CFY6" s="272"/>
      <c r="CFZ6" s="272"/>
      <c r="CGA6" s="272"/>
      <c r="CGB6" s="272"/>
      <c r="CGC6" s="272"/>
      <c r="CGD6" s="272"/>
      <c r="CGE6" s="272"/>
      <c r="CGF6" s="272"/>
      <c r="CGG6" s="272"/>
      <c r="CGH6" s="272"/>
      <c r="CGI6" s="272"/>
      <c r="CGJ6" s="272"/>
      <c r="CGK6" s="272"/>
      <c r="CGL6" s="272"/>
      <c r="CGM6" s="272"/>
      <c r="CGN6" s="272"/>
      <c r="CGO6" s="272"/>
      <c r="CGP6" s="272"/>
      <c r="CGQ6" s="272"/>
      <c r="CGR6" s="272"/>
      <c r="CGS6" s="272"/>
      <c r="CGT6" s="272"/>
      <c r="CGU6" s="272"/>
      <c r="CGV6" s="272"/>
      <c r="CGW6" s="272"/>
      <c r="CGX6" s="272"/>
      <c r="CGY6" s="272"/>
      <c r="CGZ6" s="272"/>
      <c r="CHA6" s="272"/>
      <c r="CHB6" s="272"/>
      <c r="CHC6" s="272"/>
      <c r="CHD6" s="272"/>
      <c r="CHE6" s="272"/>
      <c r="CHF6" s="272"/>
      <c r="CHG6" s="272"/>
      <c r="CHH6" s="272"/>
      <c r="CHI6" s="272"/>
      <c r="CHJ6" s="272"/>
      <c r="CHK6" s="272"/>
      <c r="CHL6" s="272"/>
      <c r="CHM6" s="272"/>
      <c r="CHN6" s="272"/>
      <c r="CHO6" s="272"/>
      <c r="CHP6" s="272"/>
      <c r="CHQ6" s="272"/>
      <c r="CHR6" s="272"/>
      <c r="CHS6" s="272"/>
      <c r="CHT6" s="272"/>
      <c r="CHU6" s="272"/>
      <c r="CHV6" s="272"/>
      <c r="CHW6" s="272"/>
      <c r="CHX6" s="272"/>
      <c r="CHY6" s="272"/>
      <c r="CHZ6" s="272"/>
      <c r="CIA6" s="272"/>
      <c r="CIB6" s="272"/>
      <c r="CIC6" s="272"/>
      <c r="CID6" s="272"/>
      <c r="CIE6" s="272"/>
      <c r="CIF6" s="272"/>
      <c r="CIG6" s="272"/>
      <c r="CIH6" s="272"/>
      <c r="CII6" s="272"/>
      <c r="CIJ6" s="272"/>
      <c r="CIK6" s="272"/>
      <c r="CIL6" s="272"/>
      <c r="CIM6" s="272"/>
      <c r="CIN6" s="272"/>
      <c r="CIO6" s="272"/>
      <c r="CIP6" s="272"/>
      <c r="CIQ6" s="272"/>
      <c r="CIR6" s="272"/>
      <c r="CIS6" s="272"/>
      <c r="CIT6" s="272"/>
      <c r="CIU6" s="272"/>
      <c r="CIV6" s="272"/>
      <c r="CIW6" s="272"/>
      <c r="CIX6" s="272"/>
      <c r="CIY6" s="272"/>
      <c r="CIZ6" s="272"/>
      <c r="CJA6" s="272"/>
      <c r="CJB6" s="272"/>
      <c r="CJC6" s="272"/>
      <c r="CJD6" s="272"/>
      <c r="CJE6" s="272"/>
      <c r="CJF6" s="272"/>
      <c r="CJG6" s="272"/>
      <c r="CJH6" s="272"/>
      <c r="CJI6" s="272"/>
      <c r="CJJ6" s="272"/>
      <c r="CJK6" s="272"/>
      <c r="CJL6" s="272"/>
      <c r="CJM6" s="272"/>
      <c r="CJN6" s="272"/>
      <c r="CJO6" s="272"/>
      <c r="CJP6" s="272"/>
      <c r="CJQ6" s="272"/>
      <c r="CJR6" s="272"/>
      <c r="CJS6" s="272"/>
      <c r="CJT6" s="272"/>
      <c r="CJU6" s="272"/>
      <c r="CJV6" s="272"/>
      <c r="CJW6" s="272"/>
      <c r="CJX6" s="272"/>
      <c r="CJY6" s="272"/>
      <c r="CJZ6" s="272"/>
      <c r="CKA6" s="272"/>
      <c r="CKB6" s="272"/>
      <c r="CKC6" s="272"/>
      <c r="CKD6" s="272"/>
      <c r="CKE6" s="272"/>
      <c r="CKF6" s="272"/>
      <c r="CKG6" s="272"/>
      <c r="CKH6" s="272"/>
      <c r="CKI6" s="272"/>
      <c r="CKJ6" s="272"/>
      <c r="CKK6" s="272"/>
      <c r="CKL6" s="272"/>
      <c r="CKM6" s="272"/>
      <c r="CKN6" s="272"/>
      <c r="CKO6" s="272"/>
      <c r="CKP6" s="272"/>
      <c r="CKQ6" s="272"/>
      <c r="CKR6" s="272"/>
      <c r="CKS6" s="272"/>
      <c r="CKT6" s="272"/>
      <c r="CKU6" s="272"/>
      <c r="CKV6" s="272"/>
      <c r="CKW6" s="272"/>
      <c r="CKX6" s="272"/>
      <c r="CKY6" s="272"/>
      <c r="CKZ6" s="272"/>
      <c r="CLA6" s="272"/>
      <c r="CLB6" s="272"/>
      <c r="CLC6" s="272"/>
      <c r="CLD6" s="272"/>
      <c r="CLE6" s="272"/>
      <c r="CLF6" s="272"/>
      <c r="CLG6" s="272"/>
      <c r="CLH6" s="272"/>
      <c r="CLI6" s="272"/>
      <c r="CLJ6" s="272"/>
      <c r="CLK6" s="272"/>
      <c r="CLL6" s="272"/>
      <c r="CLM6" s="272"/>
      <c r="CLN6" s="272"/>
      <c r="CLO6" s="272"/>
      <c r="CLP6" s="272"/>
      <c r="CLQ6" s="272"/>
      <c r="CLR6" s="272"/>
      <c r="CLS6" s="272"/>
      <c r="CLT6" s="272"/>
      <c r="CLU6" s="272"/>
      <c r="CLV6" s="272"/>
      <c r="CLW6" s="272"/>
      <c r="CLX6" s="272"/>
      <c r="CLY6" s="272"/>
      <c r="CLZ6" s="272"/>
      <c r="CMA6" s="272"/>
      <c r="CMB6" s="272"/>
      <c r="CMC6" s="272"/>
      <c r="CMD6" s="272"/>
      <c r="CME6" s="272"/>
      <c r="CMF6" s="272"/>
      <c r="CMG6" s="272"/>
      <c r="CMH6" s="272"/>
      <c r="CMI6" s="272"/>
      <c r="CMJ6" s="272"/>
      <c r="CMK6" s="272"/>
      <c r="CML6" s="272"/>
      <c r="CMM6" s="272"/>
      <c r="CMN6" s="272"/>
      <c r="CMO6" s="272"/>
      <c r="CMP6" s="272"/>
      <c r="CMQ6" s="272"/>
      <c r="CMR6" s="272"/>
      <c r="CMS6" s="272"/>
      <c r="CMT6" s="272"/>
      <c r="CMU6" s="272"/>
      <c r="CMV6" s="272"/>
      <c r="CMW6" s="272"/>
      <c r="CMX6" s="272"/>
      <c r="CMY6" s="272"/>
      <c r="CMZ6" s="272"/>
      <c r="CNA6" s="272"/>
      <c r="CNB6" s="272"/>
      <c r="CNC6" s="272"/>
      <c r="CND6" s="272"/>
      <c r="CNE6" s="272"/>
      <c r="CNF6" s="272"/>
      <c r="CNG6" s="272"/>
      <c r="CNH6" s="272"/>
      <c r="CNI6" s="272"/>
      <c r="CNJ6" s="272"/>
      <c r="CNK6" s="272"/>
      <c r="CNL6" s="272"/>
      <c r="CNM6" s="272"/>
      <c r="CNN6" s="272"/>
      <c r="CNO6" s="272"/>
      <c r="CNP6" s="272"/>
      <c r="CNQ6" s="272"/>
      <c r="CNR6" s="272"/>
      <c r="CNS6" s="272"/>
      <c r="CNT6" s="272"/>
      <c r="CNU6" s="272"/>
      <c r="CNV6" s="272"/>
      <c r="CNW6" s="272"/>
      <c r="CNX6" s="272"/>
      <c r="CNY6" s="272"/>
      <c r="CNZ6" s="272"/>
      <c r="COA6" s="272"/>
      <c r="COB6" s="272"/>
      <c r="COC6" s="272"/>
      <c r="COD6" s="272"/>
      <c r="COE6" s="272"/>
      <c r="COF6" s="272"/>
      <c r="COG6" s="272"/>
      <c r="COH6" s="272"/>
      <c r="COI6" s="272"/>
      <c r="COJ6" s="272"/>
      <c r="COK6" s="272"/>
      <c r="COL6" s="272"/>
      <c r="COM6" s="272"/>
      <c r="CON6" s="272"/>
      <c r="COO6" s="272"/>
      <c r="COP6" s="272"/>
      <c r="COQ6" s="272"/>
      <c r="COR6" s="272"/>
      <c r="COS6" s="272"/>
      <c r="COT6" s="272"/>
      <c r="COU6" s="272"/>
      <c r="COV6" s="272"/>
      <c r="COW6" s="272"/>
      <c r="COX6" s="272"/>
      <c r="COY6" s="272"/>
      <c r="COZ6" s="272"/>
      <c r="CPA6" s="272"/>
      <c r="CPB6" s="272"/>
      <c r="CPC6" s="272"/>
      <c r="CPD6" s="272"/>
      <c r="CPE6" s="272"/>
      <c r="CPF6" s="272"/>
      <c r="CPG6" s="272"/>
      <c r="CPH6" s="272"/>
      <c r="CPI6" s="272"/>
      <c r="CPJ6" s="272"/>
      <c r="CPK6" s="272"/>
      <c r="CPL6" s="272"/>
      <c r="CPM6" s="272"/>
      <c r="CPN6" s="272"/>
      <c r="CPO6" s="272"/>
      <c r="CPP6" s="272"/>
      <c r="CPQ6" s="272"/>
      <c r="CPR6" s="272"/>
      <c r="CPS6" s="272"/>
      <c r="CPT6" s="272"/>
      <c r="CPU6" s="272"/>
      <c r="CPV6" s="272"/>
      <c r="CPW6" s="272"/>
      <c r="CPX6" s="272"/>
      <c r="CPY6" s="272"/>
      <c r="CPZ6" s="272"/>
      <c r="CQA6" s="272"/>
      <c r="CQB6" s="272"/>
      <c r="CQC6" s="272"/>
      <c r="CQD6" s="272"/>
      <c r="CQE6" s="272"/>
      <c r="CQF6" s="272"/>
      <c r="CQG6" s="272"/>
      <c r="CQH6" s="272"/>
      <c r="CQI6" s="272"/>
      <c r="CQJ6" s="272"/>
      <c r="CQK6" s="272"/>
      <c r="CQL6" s="272"/>
      <c r="CQM6" s="272"/>
      <c r="CQN6" s="272"/>
      <c r="CQO6" s="272"/>
      <c r="CQP6" s="272"/>
      <c r="CQQ6" s="272"/>
      <c r="CQR6" s="272"/>
      <c r="CQS6" s="272"/>
      <c r="CQT6" s="272"/>
      <c r="CQU6" s="272"/>
      <c r="CQV6" s="272"/>
      <c r="CQW6" s="272"/>
      <c r="CQX6" s="272"/>
      <c r="CQY6" s="272"/>
      <c r="CQZ6" s="272"/>
      <c r="CRA6" s="272"/>
      <c r="CRB6" s="272"/>
      <c r="CRC6" s="272"/>
      <c r="CRD6" s="272"/>
      <c r="CRE6" s="272"/>
      <c r="CRF6" s="272"/>
      <c r="CRG6" s="272"/>
      <c r="CRH6" s="272"/>
      <c r="CRI6" s="272"/>
      <c r="CRJ6" s="272"/>
      <c r="CRK6" s="272"/>
      <c r="CRL6" s="272"/>
      <c r="CRM6" s="272"/>
      <c r="CRN6" s="272"/>
      <c r="CRO6" s="272"/>
      <c r="CRP6" s="272"/>
      <c r="CRQ6" s="272"/>
      <c r="CRR6" s="272"/>
      <c r="CRS6" s="272"/>
      <c r="CRT6" s="272"/>
      <c r="CRU6" s="272"/>
      <c r="CRV6" s="272"/>
      <c r="CRW6" s="272"/>
      <c r="CRX6" s="272"/>
      <c r="CRY6" s="272"/>
      <c r="CRZ6" s="272"/>
      <c r="CSA6" s="272"/>
      <c r="CSB6" s="272"/>
      <c r="CSC6" s="272"/>
      <c r="CSD6" s="272"/>
      <c r="CSE6" s="272"/>
      <c r="CSF6" s="272"/>
      <c r="CSG6" s="272"/>
      <c r="CSH6" s="272"/>
      <c r="CSI6" s="272"/>
      <c r="CSJ6" s="272"/>
      <c r="CSK6" s="272"/>
      <c r="CSL6" s="272"/>
      <c r="CSM6" s="272"/>
      <c r="CSN6" s="272"/>
      <c r="CSO6" s="272"/>
      <c r="CSP6" s="272"/>
      <c r="CSQ6" s="272"/>
      <c r="CSR6" s="272"/>
      <c r="CSS6" s="272"/>
      <c r="CST6" s="272"/>
      <c r="CSU6" s="272"/>
      <c r="CSV6" s="272"/>
      <c r="CSW6" s="272"/>
      <c r="CSX6" s="272"/>
      <c r="CSY6" s="272"/>
      <c r="CSZ6" s="272"/>
      <c r="CTA6" s="272"/>
      <c r="CTB6" s="272"/>
      <c r="CTC6" s="272"/>
      <c r="CTD6" s="272"/>
      <c r="CTE6" s="272"/>
      <c r="CTF6" s="272"/>
      <c r="CTG6" s="272"/>
      <c r="CTH6" s="272"/>
      <c r="CTI6" s="272"/>
      <c r="CTJ6" s="272"/>
      <c r="CTK6" s="272"/>
      <c r="CTL6" s="272"/>
      <c r="CTM6" s="272"/>
      <c r="CTN6" s="272"/>
      <c r="CTO6" s="272"/>
      <c r="CTP6" s="272"/>
      <c r="CTQ6" s="272"/>
      <c r="CTR6" s="272"/>
      <c r="CTS6" s="272"/>
      <c r="CTT6" s="272"/>
      <c r="CTU6" s="272"/>
      <c r="CTV6" s="272"/>
      <c r="CTW6" s="272"/>
      <c r="CTX6" s="272"/>
      <c r="CTY6" s="272"/>
      <c r="CTZ6" s="272"/>
      <c r="CUA6" s="272"/>
      <c r="CUB6" s="272"/>
      <c r="CUC6" s="272"/>
      <c r="CUD6" s="272"/>
      <c r="CUE6" s="272"/>
      <c r="CUF6" s="272"/>
      <c r="CUG6" s="272"/>
      <c r="CUH6" s="272"/>
      <c r="CUI6" s="272"/>
      <c r="CUJ6" s="272"/>
      <c r="CUK6" s="272"/>
      <c r="CUL6" s="272"/>
      <c r="CUM6" s="272"/>
      <c r="CUN6" s="272"/>
      <c r="CUO6" s="272"/>
      <c r="CUP6" s="272"/>
      <c r="CUQ6" s="272"/>
      <c r="CUR6" s="272"/>
      <c r="CUS6" s="272"/>
      <c r="CUT6" s="272"/>
      <c r="CUU6" s="272"/>
      <c r="CUV6" s="272"/>
      <c r="CUW6" s="272"/>
      <c r="CUX6" s="272"/>
      <c r="CUY6" s="272"/>
      <c r="CUZ6" s="272"/>
      <c r="CVA6" s="272"/>
      <c r="CVB6" s="272"/>
      <c r="CVC6" s="272"/>
      <c r="CVD6" s="272"/>
      <c r="CVE6" s="272"/>
      <c r="CVF6" s="272"/>
      <c r="CVG6" s="272"/>
      <c r="CVH6" s="272"/>
      <c r="CVI6" s="272"/>
      <c r="CVJ6" s="272"/>
      <c r="CVK6" s="272"/>
      <c r="CVL6" s="272"/>
      <c r="CVM6" s="272"/>
      <c r="CVN6" s="272"/>
      <c r="CVO6" s="272"/>
      <c r="CVP6" s="272"/>
      <c r="CVQ6" s="272"/>
      <c r="CVR6" s="272"/>
      <c r="CVS6" s="272"/>
      <c r="CVT6" s="272"/>
      <c r="CVU6" s="272"/>
      <c r="CVV6" s="272"/>
      <c r="CVW6" s="272"/>
      <c r="CVX6" s="272"/>
      <c r="CVY6" s="272"/>
      <c r="CVZ6" s="272"/>
      <c r="CWA6" s="272"/>
      <c r="CWB6" s="272"/>
      <c r="CWC6" s="272"/>
      <c r="CWD6" s="272"/>
      <c r="CWE6" s="272"/>
      <c r="CWF6" s="272"/>
      <c r="CWG6" s="272"/>
      <c r="CWH6" s="272"/>
      <c r="CWI6" s="272"/>
      <c r="CWJ6" s="272"/>
      <c r="CWK6" s="272"/>
      <c r="CWL6" s="272"/>
      <c r="CWM6" s="272"/>
      <c r="CWN6" s="272"/>
      <c r="CWO6" s="272"/>
      <c r="CWP6" s="272"/>
      <c r="CWQ6" s="272"/>
      <c r="CWR6" s="272"/>
      <c r="CWS6" s="272"/>
      <c r="CWT6" s="272"/>
      <c r="CWU6" s="272"/>
      <c r="CWV6" s="272"/>
      <c r="CWW6" s="272"/>
      <c r="CWX6" s="272"/>
      <c r="CWY6" s="272"/>
      <c r="CWZ6" s="272"/>
      <c r="CXA6" s="272"/>
      <c r="CXB6" s="272"/>
      <c r="CXC6" s="272"/>
      <c r="CXD6" s="272"/>
      <c r="CXE6" s="272"/>
      <c r="CXF6" s="272"/>
      <c r="CXG6" s="272"/>
      <c r="CXH6" s="272"/>
      <c r="CXI6" s="272"/>
      <c r="CXJ6" s="272"/>
      <c r="CXK6" s="272"/>
      <c r="CXL6" s="272"/>
      <c r="CXM6" s="272"/>
      <c r="CXN6" s="272"/>
      <c r="CXO6" s="272"/>
      <c r="CXP6" s="272"/>
      <c r="CXQ6" s="272"/>
      <c r="CXR6" s="272"/>
      <c r="CXS6" s="272"/>
      <c r="CXT6" s="272"/>
      <c r="CXU6" s="272"/>
      <c r="CXV6" s="272"/>
      <c r="CXW6" s="272"/>
      <c r="CXX6" s="272"/>
      <c r="CXY6" s="272"/>
      <c r="CXZ6" s="272"/>
      <c r="CYA6" s="272"/>
      <c r="CYB6" s="272"/>
      <c r="CYC6" s="272"/>
      <c r="CYD6" s="272"/>
      <c r="CYE6" s="272"/>
      <c r="CYF6" s="272"/>
      <c r="CYG6" s="272"/>
      <c r="CYH6" s="272"/>
      <c r="CYI6" s="272"/>
      <c r="CYJ6" s="272"/>
      <c r="CYK6" s="272"/>
      <c r="CYL6" s="272"/>
      <c r="CYM6" s="272"/>
      <c r="CYN6" s="272"/>
      <c r="CYO6" s="272"/>
      <c r="CYP6" s="272"/>
      <c r="CYQ6" s="272"/>
      <c r="CYR6" s="272"/>
      <c r="CYS6" s="272"/>
      <c r="CYT6" s="272"/>
      <c r="CYU6" s="272"/>
      <c r="CYV6" s="272"/>
      <c r="CYW6" s="272"/>
      <c r="CYX6" s="272"/>
      <c r="CYY6" s="272"/>
      <c r="CYZ6" s="272"/>
      <c r="CZA6" s="272"/>
      <c r="CZB6" s="272"/>
      <c r="CZC6" s="272"/>
      <c r="CZD6" s="272"/>
      <c r="CZE6" s="272"/>
      <c r="CZF6" s="272"/>
      <c r="CZG6" s="272"/>
      <c r="CZH6" s="272"/>
      <c r="CZI6" s="272"/>
      <c r="CZJ6" s="272"/>
      <c r="CZK6" s="272"/>
      <c r="CZL6" s="272"/>
      <c r="CZM6" s="272"/>
      <c r="CZN6" s="272"/>
      <c r="CZO6" s="272"/>
      <c r="CZP6" s="272"/>
      <c r="CZQ6" s="272"/>
      <c r="CZR6" s="272"/>
      <c r="CZS6" s="272"/>
      <c r="CZT6" s="272"/>
      <c r="CZU6" s="272"/>
      <c r="CZV6" s="272"/>
      <c r="CZW6" s="272"/>
      <c r="CZX6" s="272"/>
      <c r="CZY6" s="272"/>
      <c r="CZZ6" s="272"/>
      <c r="DAA6" s="272"/>
      <c r="DAB6" s="272"/>
      <c r="DAC6" s="272"/>
      <c r="DAD6" s="272"/>
      <c r="DAE6" s="272"/>
      <c r="DAF6" s="272"/>
      <c r="DAG6" s="272"/>
      <c r="DAH6" s="272"/>
      <c r="DAI6" s="272"/>
      <c r="DAJ6" s="272"/>
      <c r="DAK6" s="272"/>
      <c r="DAL6" s="272"/>
      <c r="DAM6" s="272"/>
      <c r="DAN6" s="272"/>
      <c r="DAO6" s="272"/>
      <c r="DAP6" s="272"/>
      <c r="DAQ6" s="272"/>
      <c r="DAR6" s="272"/>
      <c r="DAS6" s="272"/>
      <c r="DAT6" s="272"/>
      <c r="DAU6" s="272"/>
      <c r="DAV6" s="272"/>
      <c r="DAW6" s="272"/>
      <c r="DAX6" s="272"/>
      <c r="DAY6" s="272"/>
      <c r="DAZ6" s="272"/>
      <c r="DBA6" s="272"/>
      <c r="DBB6" s="272"/>
      <c r="DBC6" s="272"/>
      <c r="DBD6" s="272"/>
      <c r="DBE6" s="272"/>
      <c r="DBF6" s="272"/>
      <c r="DBG6" s="272"/>
      <c r="DBH6" s="272"/>
      <c r="DBI6" s="272"/>
      <c r="DBJ6" s="272"/>
      <c r="DBK6" s="272"/>
      <c r="DBL6" s="272"/>
      <c r="DBM6" s="272"/>
      <c r="DBN6" s="272"/>
      <c r="DBO6" s="272"/>
      <c r="DBP6" s="272"/>
      <c r="DBQ6" s="272"/>
      <c r="DBR6" s="272"/>
      <c r="DBS6" s="272"/>
      <c r="DBT6" s="272"/>
      <c r="DBU6" s="272"/>
      <c r="DBV6" s="272"/>
      <c r="DBW6" s="272"/>
      <c r="DBX6" s="272"/>
      <c r="DBY6" s="272"/>
      <c r="DBZ6" s="272"/>
      <c r="DCA6" s="272"/>
      <c r="DCB6" s="272"/>
      <c r="DCC6" s="272"/>
      <c r="DCD6" s="272"/>
      <c r="DCE6" s="272"/>
      <c r="DCF6" s="272"/>
      <c r="DCG6" s="272"/>
      <c r="DCH6" s="272"/>
      <c r="DCI6" s="272"/>
      <c r="DCJ6" s="272"/>
      <c r="DCK6" s="272"/>
      <c r="DCL6" s="272"/>
      <c r="DCM6" s="272"/>
      <c r="DCN6" s="272"/>
      <c r="DCO6" s="272"/>
      <c r="DCP6" s="272"/>
      <c r="DCQ6" s="272"/>
      <c r="DCR6" s="272"/>
      <c r="DCS6" s="272"/>
      <c r="DCT6" s="272"/>
      <c r="DCU6" s="272"/>
      <c r="DCV6" s="272"/>
      <c r="DCW6" s="272"/>
      <c r="DCX6" s="272"/>
      <c r="DCY6" s="272"/>
      <c r="DCZ6" s="272"/>
      <c r="DDA6" s="272"/>
      <c r="DDB6" s="272"/>
      <c r="DDC6" s="272"/>
      <c r="DDD6" s="272"/>
      <c r="DDE6" s="272"/>
      <c r="DDF6" s="272"/>
      <c r="DDG6" s="272"/>
      <c r="DDH6" s="272"/>
      <c r="DDI6" s="272"/>
      <c r="DDJ6" s="272"/>
      <c r="DDK6" s="272"/>
      <c r="DDL6" s="272"/>
      <c r="DDM6" s="272"/>
      <c r="DDN6" s="272"/>
      <c r="DDO6" s="272"/>
      <c r="DDP6" s="272"/>
      <c r="DDQ6" s="272"/>
      <c r="DDR6" s="272"/>
      <c r="DDS6" s="272"/>
      <c r="DDT6" s="272"/>
      <c r="DDU6" s="272"/>
      <c r="DDV6" s="272"/>
      <c r="DDW6" s="272"/>
      <c r="DDX6" s="272"/>
      <c r="DDY6" s="272"/>
      <c r="DDZ6" s="272"/>
      <c r="DEA6" s="272"/>
      <c r="DEB6" s="272"/>
      <c r="DEC6" s="272"/>
      <c r="DED6" s="272"/>
      <c r="DEE6" s="272"/>
      <c r="DEF6" s="272"/>
      <c r="DEG6" s="272"/>
      <c r="DEH6" s="272"/>
      <c r="DEI6" s="272"/>
      <c r="DEJ6" s="272"/>
      <c r="DEK6" s="272"/>
      <c r="DEL6" s="272"/>
      <c r="DEM6" s="272"/>
      <c r="DEN6" s="272"/>
      <c r="DEO6" s="272"/>
      <c r="DEP6" s="272"/>
      <c r="DEQ6" s="272"/>
      <c r="DER6" s="272"/>
      <c r="DES6" s="272"/>
      <c r="DET6" s="272"/>
      <c r="DEU6" s="272"/>
      <c r="DEV6" s="272"/>
      <c r="DEW6" s="272"/>
      <c r="DEX6" s="272"/>
      <c r="DEY6" s="272"/>
      <c r="DEZ6" s="272"/>
      <c r="DFA6" s="272"/>
      <c r="DFB6" s="272"/>
      <c r="DFC6" s="272"/>
      <c r="DFD6" s="272"/>
      <c r="DFE6" s="272"/>
      <c r="DFF6" s="272"/>
      <c r="DFG6" s="272"/>
      <c r="DFH6" s="272"/>
      <c r="DFI6" s="272"/>
      <c r="DFJ6" s="272"/>
      <c r="DFK6" s="272"/>
      <c r="DFL6" s="272"/>
      <c r="DFM6" s="272"/>
      <c r="DFN6" s="272"/>
      <c r="DFO6" s="272"/>
      <c r="DFP6" s="272"/>
      <c r="DFQ6" s="272"/>
      <c r="DFR6" s="272"/>
      <c r="DFS6" s="272"/>
      <c r="DFT6" s="272"/>
      <c r="DFU6" s="272"/>
      <c r="DFV6" s="272"/>
      <c r="DFW6" s="272"/>
      <c r="DFX6" s="272"/>
      <c r="DFY6" s="272"/>
      <c r="DFZ6" s="272"/>
      <c r="DGA6" s="272"/>
      <c r="DGB6" s="272"/>
      <c r="DGC6" s="272"/>
      <c r="DGD6" s="272"/>
      <c r="DGE6" s="272"/>
      <c r="DGF6" s="272"/>
      <c r="DGG6" s="272"/>
      <c r="DGH6" s="272"/>
      <c r="DGI6" s="272"/>
      <c r="DGJ6" s="272"/>
      <c r="DGK6" s="272"/>
      <c r="DGL6" s="272"/>
      <c r="DGM6" s="272"/>
      <c r="DGN6" s="272"/>
      <c r="DGO6" s="272"/>
      <c r="DGP6" s="272"/>
      <c r="DGQ6" s="272"/>
      <c r="DGR6" s="272"/>
      <c r="DGS6" s="272"/>
      <c r="DGT6" s="272"/>
      <c r="DGU6" s="272"/>
      <c r="DGV6" s="272"/>
      <c r="DGW6" s="272"/>
      <c r="DGX6" s="272"/>
      <c r="DGY6" s="272"/>
      <c r="DGZ6" s="272"/>
      <c r="DHA6" s="272"/>
      <c r="DHB6" s="272"/>
      <c r="DHC6" s="272"/>
      <c r="DHD6" s="272"/>
      <c r="DHE6" s="272"/>
      <c r="DHF6" s="272"/>
      <c r="DHG6" s="272"/>
      <c r="DHH6" s="272"/>
      <c r="DHI6" s="272"/>
      <c r="DHJ6" s="272"/>
      <c r="DHK6" s="272"/>
      <c r="DHL6" s="272"/>
      <c r="DHM6" s="272"/>
      <c r="DHN6" s="272"/>
      <c r="DHO6" s="272"/>
      <c r="DHP6" s="272"/>
      <c r="DHQ6" s="272"/>
      <c r="DHR6" s="272"/>
      <c r="DHS6" s="272"/>
      <c r="DHT6" s="272"/>
      <c r="DHU6" s="272"/>
      <c r="DHV6" s="272"/>
      <c r="DHW6" s="272"/>
      <c r="DHX6" s="272"/>
      <c r="DHY6" s="272"/>
      <c r="DHZ6" s="272"/>
      <c r="DIA6" s="272"/>
      <c r="DIB6" s="272"/>
      <c r="DIC6" s="272"/>
      <c r="DID6" s="272"/>
      <c r="DIE6" s="272"/>
      <c r="DIF6" s="272"/>
      <c r="DIG6" s="272"/>
      <c r="DIH6" s="272"/>
      <c r="DII6" s="272"/>
      <c r="DIJ6" s="272"/>
      <c r="DIK6" s="272"/>
      <c r="DIL6" s="272"/>
      <c r="DIM6" s="272"/>
      <c r="DIN6" s="272"/>
      <c r="DIO6" s="272"/>
      <c r="DIP6" s="272"/>
      <c r="DIQ6" s="272"/>
      <c r="DIR6" s="272"/>
      <c r="DIS6" s="272"/>
      <c r="DIT6" s="272"/>
      <c r="DIU6" s="272"/>
      <c r="DIV6" s="272"/>
      <c r="DIW6" s="272"/>
      <c r="DIX6" s="272"/>
      <c r="DIY6" s="272"/>
      <c r="DIZ6" s="272"/>
      <c r="DJA6" s="272"/>
      <c r="DJB6" s="272"/>
      <c r="DJC6" s="272"/>
      <c r="DJD6" s="272"/>
      <c r="DJE6" s="272"/>
      <c r="DJF6" s="272"/>
      <c r="DJG6" s="272"/>
      <c r="DJH6" s="272"/>
      <c r="DJI6" s="272"/>
      <c r="DJJ6" s="272"/>
      <c r="DJK6" s="272"/>
      <c r="DJL6" s="272"/>
      <c r="DJM6" s="272"/>
      <c r="DJN6" s="272"/>
      <c r="DJO6" s="272"/>
      <c r="DJP6" s="272"/>
      <c r="DJQ6" s="272"/>
      <c r="DJR6" s="272"/>
      <c r="DJS6" s="272"/>
      <c r="DJT6" s="272"/>
      <c r="DJU6" s="272"/>
      <c r="DJV6" s="272"/>
      <c r="DJW6" s="272"/>
      <c r="DJX6" s="272"/>
      <c r="DJY6" s="272"/>
      <c r="DJZ6" s="272"/>
      <c r="DKA6" s="272"/>
      <c r="DKB6" s="272"/>
      <c r="DKC6" s="272"/>
      <c r="DKD6" s="272"/>
      <c r="DKE6" s="272"/>
      <c r="DKF6" s="272"/>
      <c r="DKG6" s="272"/>
      <c r="DKH6" s="272"/>
      <c r="DKI6" s="272"/>
      <c r="DKJ6" s="272"/>
      <c r="DKK6" s="272"/>
      <c r="DKL6" s="272"/>
      <c r="DKM6" s="272"/>
      <c r="DKN6" s="272"/>
      <c r="DKO6" s="272"/>
      <c r="DKP6" s="272"/>
      <c r="DKQ6" s="272"/>
      <c r="DKR6" s="272"/>
      <c r="DKS6" s="272"/>
      <c r="DKT6" s="272"/>
      <c r="DKU6" s="272"/>
      <c r="DKV6" s="272"/>
      <c r="DKW6" s="272"/>
      <c r="DKX6" s="272"/>
      <c r="DKY6" s="272"/>
      <c r="DKZ6" s="272"/>
      <c r="DLA6" s="272"/>
      <c r="DLB6" s="272"/>
      <c r="DLC6" s="272"/>
      <c r="DLD6" s="272"/>
      <c r="DLE6" s="272"/>
      <c r="DLF6" s="272"/>
      <c r="DLG6" s="272"/>
      <c r="DLH6" s="272"/>
      <c r="DLI6" s="272"/>
      <c r="DLJ6" s="272"/>
      <c r="DLK6" s="272"/>
      <c r="DLL6" s="272"/>
      <c r="DLM6" s="272"/>
      <c r="DLN6" s="272"/>
      <c r="DLO6" s="272"/>
      <c r="DLP6" s="272"/>
      <c r="DLQ6" s="272"/>
      <c r="DLR6" s="272"/>
      <c r="DLS6" s="272"/>
      <c r="DLT6" s="272"/>
      <c r="DLU6" s="272"/>
      <c r="DLV6" s="272"/>
      <c r="DLW6" s="272"/>
      <c r="DLX6" s="272"/>
      <c r="DLY6" s="272"/>
      <c r="DLZ6" s="272"/>
      <c r="DMA6" s="272"/>
      <c r="DMB6" s="272"/>
      <c r="DMC6" s="272"/>
      <c r="DMD6" s="272"/>
      <c r="DME6" s="272"/>
      <c r="DMF6" s="272"/>
      <c r="DMG6" s="272"/>
      <c r="DMH6" s="272"/>
      <c r="DMI6" s="272"/>
      <c r="DMJ6" s="272"/>
      <c r="DMK6" s="272"/>
      <c r="DML6" s="272"/>
      <c r="DMM6" s="272"/>
      <c r="DMN6" s="272"/>
      <c r="DMO6" s="272"/>
      <c r="DMP6" s="272"/>
      <c r="DMQ6" s="272"/>
      <c r="DMR6" s="272"/>
      <c r="DMS6" s="272"/>
      <c r="DMT6" s="272"/>
      <c r="DMU6" s="272"/>
      <c r="DMV6" s="272"/>
      <c r="DMW6" s="272"/>
      <c r="DMX6" s="272"/>
      <c r="DMY6" s="272"/>
      <c r="DMZ6" s="272"/>
      <c r="DNA6" s="272"/>
      <c r="DNB6" s="272"/>
      <c r="DNC6" s="272"/>
      <c r="DND6" s="272"/>
      <c r="DNE6" s="272"/>
      <c r="DNF6" s="272"/>
      <c r="DNG6" s="272"/>
      <c r="DNH6" s="272"/>
      <c r="DNI6" s="272"/>
      <c r="DNJ6" s="272"/>
      <c r="DNK6" s="272"/>
      <c r="DNL6" s="272"/>
      <c r="DNM6" s="272"/>
      <c r="DNN6" s="272"/>
      <c r="DNO6" s="272"/>
      <c r="DNP6" s="272"/>
      <c r="DNQ6" s="272"/>
      <c r="DNR6" s="272"/>
      <c r="DNS6" s="272"/>
      <c r="DNT6" s="272"/>
      <c r="DNU6" s="272"/>
      <c r="DNV6" s="272"/>
      <c r="DNW6" s="272"/>
      <c r="DNX6" s="272"/>
      <c r="DNY6" s="272"/>
      <c r="DNZ6" s="272"/>
      <c r="DOA6" s="272"/>
      <c r="DOB6" s="272"/>
      <c r="DOC6" s="272"/>
      <c r="DOD6" s="272"/>
      <c r="DOE6" s="272"/>
      <c r="DOF6" s="272"/>
      <c r="DOG6" s="272"/>
      <c r="DOH6" s="272"/>
      <c r="DOI6" s="272"/>
      <c r="DOJ6" s="272"/>
      <c r="DOK6" s="272"/>
      <c r="DOL6" s="272"/>
      <c r="DOM6" s="272"/>
      <c r="DON6" s="272"/>
      <c r="DOO6" s="272"/>
      <c r="DOP6" s="272"/>
      <c r="DOQ6" s="272"/>
      <c r="DOR6" s="272"/>
      <c r="DOS6" s="272"/>
      <c r="DOT6" s="272"/>
      <c r="DOU6" s="272"/>
      <c r="DOV6" s="272"/>
      <c r="DOW6" s="272"/>
      <c r="DOX6" s="272"/>
      <c r="DOY6" s="272"/>
      <c r="DOZ6" s="272"/>
      <c r="DPA6" s="272"/>
      <c r="DPB6" s="272"/>
      <c r="DPC6" s="272"/>
      <c r="DPD6" s="272"/>
      <c r="DPE6" s="272"/>
      <c r="DPF6" s="272"/>
      <c r="DPG6" s="272"/>
      <c r="DPH6" s="272"/>
      <c r="DPI6" s="272"/>
      <c r="DPJ6" s="272"/>
      <c r="DPK6" s="272"/>
      <c r="DPL6" s="272"/>
      <c r="DPM6" s="272"/>
      <c r="DPN6" s="272"/>
      <c r="DPO6" s="272"/>
      <c r="DPP6" s="272"/>
      <c r="DPQ6" s="272"/>
      <c r="DPR6" s="272"/>
      <c r="DPS6" s="272"/>
      <c r="DPT6" s="272"/>
      <c r="DPU6" s="272"/>
      <c r="DPV6" s="272"/>
      <c r="DPW6" s="272"/>
      <c r="DPX6" s="272"/>
      <c r="DPY6" s="272"/>
      <c r="DPZ6" s="272"/>
      <c r="DQA6" s="272"/>
      <c r="DQB6" s="272"/>
      <c r="DQC6" s="272"/>
      <c r="DQD6" s="272"/>
      <c r="DQE6" s="272"/>
      <c r="DQF6" s="272"/>
      <c r="DQG6" s="272"/>
      <c r="DQH6" s="272"/>
      <c r="DQI6" s="272"/>
      <c r="DQJ6" s="272"/>
      <c r="DQK6" s="272"/>
      <c r="DQL6" s="272"/>
      <c r="DQM6" s="272"/>
      <c r="DQN6" s="272"/>
      <c r="DQO6" s="272"/>
      <c r="DQP6" s="272"/>
      <c r="DQQ6" s="272"/>
      <c r="DQR6" s="272"/>
      <c r="DQS6" s="272"/>
      <c r="DQT6" s="272"/>
      <c r="DQU6" s="272"/>
      <c r="DQV6" s="272"/>
      <c r="DQW6" s="272"/>
      <c r="DQX6" s="272"/>
      <c r="DQY6" s="272"/>
      <c r="DQZ6" s="272"/>
      <c r="DRA6" s="272"/>
      <c r="DRB6" s="272"/>
      <c r="DRC6" s="272"/>
      <c r="DRD6" s="272"/>
      <c r="DRE6" s="272"/>
      <c r="DRF6" s="272"/>
      <c r="DRG6" s="272"/>
      <c r="DRH6" s="272"/>
      <c r="DRI6" s="272"/>
      <c r="DRJ6" s="272"/>
      <c r="DRK6" s="272"/>
      <c r="DRL6" s="272"/>
      <c r="DRM6" s="272"/>
      <c r="DRN6" s="272"/>
      <c r="DRO6" s="272"/>
      <c r="DRP6" s="272"/>
      <c r="DRQ6" s="272"/>
      <c r="DRR6" s="272"/>
      <c r="DRS6" s="272"/>
      <c r="DRT6" s="272"/>
      <c r="DRU6" s="272"/>
      <c r="DRV6" s="272"/>
      <c r="DRW6" s="272"/>
      <c r="DRX6" s="272"/>
      <c r="DRY6" s="272"/>
      <c r="DRZ6" s="272"/>
      <c r="DSA6" s="272"/>
      <c r="DSB6" s="272"/>
      <c r="DSC6" s="272"/>
      <c r="DSD6" s="272"/>
      <c r="DSE6" s="272"/>
      <c r="DSF6" s="272"/>
      <c r="DSG6" s="272"/>
      <c r="DSH6" s="272"/>
      <c r="DSI6" s="272"/>
      <c r="DSJ6" s="272"/>
      <c r="DSK6" s="272"/>
      <c r="DSL6" s="272"/>
      <c r="DSM6" s="272"/>
      <c r="DSN6" s="272"/>
      <c r="DSO6" s="272"/>
      <c r="DSP6" s="272"/>
      <c r="DSQ6" s="272"/>
      <c r="DSR6" s="272"/>
      <c r="DSS6" s="272"/>
      <c r="DST6" s="272"/>
      <c r="DSU6" s="272"/>
      <c r="DSV6" s="272"/>
      <c r="DSW6" s="272"/>
      <c r="DSX6" s="272"/>
      <c r="DSY6" s="272"/>
      <c r="DSZ6" s="272"/>
      <c r="DTA6" s="272"/>
      <c r="DTB6" s="272"/>
      <c r="DTC6" s="272"/>
      <c r="DTD6" s="272"/>
      <c r="DTE6" s="272"/>
      <c r="DTF6" s="272"/>
      <c r="DTG6" s="272"/>
      <c r="DTH6" s="272"/>
      <c r="DTI6" s="272"/>
      <c r="DTJ6" s="272"/>
      <c r="DTK6" s="272"/>
      <c r="DTL6" s="272"/>
      <c r="DTM6" s="272"/>
      <c r="DTN6" s="272"/>
      <c r="DTO6" s="272"/>
      <c r="DTP6" s="272"/>
      <c r="DTQ6" s="272"/>
      <c r="DTR6" s="272"/>
      <c r="DTS6" s="272"/>
      <c r="DTT6" s="272"/>
      <c r="DTU6" s="272"/>
      <c r="DTV6" s="272"/>
      <c r="DTW6" s="272"/>
      <c r="DTX6" s="272"/>
      <c r="DTY6" s="272"/>
      <c r="DTZ6" s="272"/>
      <c r="DUA6" s="272"/>
      <c r="DUB6" s="272"/>
      <c r="DUC6" s="272"/>
      <c r="DUD6" s="272"/>
      <c r="DUE6" s="272"/>
      <c r="DUF6" s="272"/>
      <c r="DUG6" s="272"/>
      <c r="DUH6" s="272"/>
      <c r="DUI6" s="272"/>
      <c r="DUJ6" s="272"/>
      <c r="DUK6" s="272"/>
      <c r="DUL6" s="272"/>
      <c r="DUM6" s="272"/>
      <c r="DUN6" s="272"/>
      <c r="DUO6" s="272"/>
      <c r="DUP6" s="272"/>
      <c r="DUQ6" s="272"/>
      <c r="DUR6" s="272"/>
      <c r="DUS6" s="272"/>
      <c r="DUT6" s="272"/>
      <c r="DUU6" s="272"/>
      <c r="DUV6" s="272"/>
      <c r="DUW6" s="272"/>
      <c r="DUX6" s="272"/>
      <c r="DUY6" s="272"/>
      <c r="DUZ6" s="272"/>
      <c r="DVA6" s="272"/>
      <c r="DVB6" s="272"/>
      <c r="DVC6" s="272"/>
      <c r="DVD6" s="272"/>
      <c r="DVE6" s="272"/>
      <c r="DVF6" s="272"/>
      <c r="DVG6" s="272"/>
      <c r="DVH6" s="272"/>
      <c r="DVI6" s="272"/>
      <c r="DVJ6" s="272"/>
      <c r="DVK6" s="272"/>
      <c r="DVL6" s="272"/>
      <c r="DVM6" s="272"/>
      <c r="DVN6" s="272"/>
      <c r="DVO6" s="272"/>
      <c r="DVP6" s="272"/>
      <c r="DVQ6" s="272"/>
      <c r="DVR6" s="272"/>
      <c r="DVS6" s="272"/>
      <c r="DVT6" s="272"/>
      <c r="DVU6" s="272"/>
      <c r="DVV6" s="272"/>
      <c r="DVW6" s="272"/>
      <c r="DVX6" s="272"/>
      <c r="DVY6" s="272"/>
      <c r="DVZ6" s="272"/>
      <c r="DWA6" s="272"/>
      <c r="DWB6" s="272"/>
      <c r="DWC6" s="272"/>
      <c r="DWD6" s="272"/>
      <c r="DWE6" s="272"/>
      <c r="DWF6" s="272"/>
      <c r="DWG6" s="272"/>
      <c r="DWH6" s="272"/>
      <c r="DWI6" s="272"/>
      <c r="DWJ6" s="272"/>
      <c r="DWK6" s="272"/>
      <c r="DWL6" s="272"/>
      <c r="DWM6" s="272"/>
      <c r="DWN6" s="272"/>
      <c r="DWO6" s="272"/>
      <c r="DWP6" s="272"/>
      <c r="DWQ6" s="272"/>
      <c r="DWR6" s="272"/>
      <c r="DWS6" s="272"/>
      <c r="DWT6" s="272"/>
      <c r="DWU6" s="272"/>
      <c r="DWV6" s="272"/>
      <c r="DWW6" s="272"/>
      <c r="DWX6" s="272"/>
      <c r="DWY6" s="272"/>
      <c r="DWZ6" s="272"/>
      <c r="DXA6" s="272"/>
      <c r="DXB6" s="272"/>
      <c r="DXC6" s="272"/>
      <c r="DXD6" s="272"/>
      <c r="DXE6" s="272"/>
      <c r="DXF6" s="272"/>
      <c r="DXG6" s="272"/>
      <c r="DXH6" s="272"/>
      <c r="DXI6" s="272"/>
      <c r="DXJ6" s="272"/>
      <c r="DXK6" s="272"/>
      <c r="DXL6" s="272"/>
      <c r="DXM6" s="272"/>
      <c r="DXN6" s="272"/>
      <c r="DXO6" s="272"/>
      <c r="DXP6" s="272"/>
      <c r="DXQ6" s="272"/>
      <c r="DXR6" s="272"/>
      <c r="DXS6" s="272"/>
      <c r="DXT6" s="272"/>
      <c r="DXU6" s="272"/>
      <c r="DXV6" s="272"/>
      <c r="DXW6" s="272"/>
      <c r="DXX6" s="272"/>
      <c r="DXY6" s="272"/>
      <c r="DXZ6" s="272"/>
      <c r="DYA6" s="272"/>
      <c r="DYB6" s="272"/>
      <c r="DYC6" s="272"/>
      <c r="DYD6" s="272"/>
      <c r="DYE6" s="272"/>
      <c r="DYF6" s="272"/>
      <c r="DYG6" s="272"/>
      <c r="DYH6" s="272"/>
      <c r="DYI6" s="272"/>
      <c r="DYJ6" s="272"/>
      <c r="DYK6" s="272"/>
      <c r="DYL6" s="272"/>
      <c r="DYM6" s="272"/>
      <c r="DYN6" s="272"/>
      <c r="DYO6" s="272"/>
      <c r="DYP6" s="272"/>
      <c r="DYQ6" s="272"/>
      <c r="DYR6" s="272"/>
      <c r="DYS6" s="272"/>
      <c r="DYT6" s="272"/>
      <c r="DYU6" s="272"/>
      <c r="DYV6" s="272"/>
      <c r="DYW6" s="272"/>
      <c r="DYX6" s="272"/>
      <c r="DYY6" s="272"/>
      <c r="DYZ6" s="272"/>
      <c r="DZA6" s="272"/>
      <c r="DZB6" s="272"/>
      <c r="DZC6" s="272"/>
      <c r="DZD6" s="272"/>
      <c r="DZE6" s="272"/>
      <c r="DZF6" s="272"/>
      <c r="DZG6" s="272"/>
      <c r="DZH6" s="272"/>
      <c r="DZI6" s="272"/>
      <c r="DZJ6" s="272"/>
      <c r="DZK6" s="272"/>
      <c r="DZL6" s="272"/>
      <c r="DZM6" s="272"/>
      <c r="DZN6" s="272"/>
      <c r="DZO6" s="272"/>
      <c r="DZP6" s="272"/>
      <c r="DZQ6" s="272"/>
      <c r="DZR6" s="272"/>
      <c r="DZS6" s="272"/>
      <c r="DZT6" s="272"/>
      <c r="DZU6" s="272"/>
      <c r="DZV6" s="272"/>
      <c r="DZW6" s="272"/>
      <c r="DZX6" s="272"/>
      <c r="DZY6" s="272"/>
      <c r="DZZ6" s="272"/>
      <c r="EAA6" s="272"/>
      <c r="EAB6" s="272"/>
      <c r="EAC6" s="272"/>
      <c r="EAD6" s="272"/>
      <c r="EAE6" s="272"/>
      <c r="EAF6" s="272"/>
      <c r="EAG6" s="272"/>
      <c r="EAH6" s="272"/>
      <c r="EAI6" s="272"/>
      <c r="EAJ6" s="272"/>
      <c r="EAK6" s="272"/>
      <c r="EAL6" s="272"/>
      <c r="EAM6" s="272"/>
      <c r="EAN6" s="272"/>
      <c r="EAO6" s="272"/>
      <c r="EAP6" s="272"/>
      <c r="EAQ6" s="272"/>
      <c r="EAR6" s="272"/>
      <c r="EAS6" s="272"/>
      <c r="EAT6" s="272"/>
      <c r="EAU6" s="272"/>
      <c r="EAV6" s="272"/>
      <c r="EAW6" s="272"/>
      <c r="EAX6" s="272"/>
      <c r="EAY6" s="272"/>
      <c r="EAZ6" s="272"/>
      <c r="EBA6" s="272"/>
      <c r="EBB6" s="272"/>
      <c r="EBC6" s="272"/>
      <c r="EBD6" s="272"/>
      <c r="EBE6" s="272"/>
      <c r="EBF6" s="272"/>
      <c r="EBG6" s="272"/>
      <c r="EBH6" s="272"/>
      <c r="EBI6" s="272"/>
      <c r="EBJ6" s="272"/>
      <c r="EBK6" s="272"/>
      <c r="EBL6" s="272"/>
      <c r="EBM6" s="272"/>
      <c r="EBN6" s="272"/>
      <c r="EBO6" s="272"/>
      <c r="EBP6" s="272"/>
      <c r="EBQ6" s="272"/>
      <c r="EBR6" s="272"/>
      <c r="EBS6" s="272"/>
      <c r="EBT6" s="272"/>
      <c r="EBU6" s="272"/>
      <c r="EBV6" s="272"/>
      <c r="EBW6" s="272"/>
      <c r="EBX6" s="272"/>
      <c r="EBY6" s="272"/>
      <c r="EBZ6" s="272"/>
      <c r="ECA6" s="272"/>
      <c r="ECB6" s="272"/>
      <c r="ECC6" s="272"/>
      <c r="ECD6" s="272"/>
      <c r="ECE6" s="272"/>
      <c r="ECF6" s="272"/>
      <c r="ECG6" s="272"/>
      <c r="ECH6" s="272"/>
      <c r="ECI6" s="272"/>
      <c r="ECJ6" s="272"/>
      <c r="ECK6" s="272"/>
      <c r="ECL6" s="272"/>
      <c r="ECM6" s="272"/>
      <c r="ECN6" s="272"/>
      <c r="ECO6" s="272"/>
      <c r="ECP6" s="272"/>
      <c r="ECQ6" s="272"/>
      <c r="ECR6" s="272"/>
      <c r="ECS6" s="272"/>
      <c r="ECT6" s="272"/>
      <c r="ECU6" s="272"/>
      <c r="ECV6" s="272"/>
      <c r="ECW6" s="272"/>
      <c r="ECX6" s="272"/>
      <c r="ECY6" s="272"/>
      <c r="ECZ6" s="272"/>
      <c r="EDA6" s="272"/>
      <c r="EDB6" s="272"/>
      <c r="EDC6" s="272"/>
      <c r="EDD6" s="272"/>
      <c r="EDE6" s="272"/>
      <c r="EDF6" s="272"/>
      <c r="EDG6" s="272"/>
      <c r="EDH6" s="272"/>
      <c r="EDI6" s="272"/>
      <c r="EDJ6" s="272"/>
      <c r="EDK6" s="272"/>
      <c r="EDL6" s="272"/>
      <c r="EDM6" s="272"/>
      <c r="EDN6" s="272"/>
      <c r="EDO6" s="272"/>
      <c r="EDP6" s="272"/>
      <c r="EDQ6" s="272"/>
      <c r="EDR6" s="272"/>
      <c r="EDS6" s="272"/>
      <c r="EDT6" s="272"/>
      <c r="EDU6" s="272"/>
      <c r="EDV6" s="272"/>
      <c r="EDW6" s="272"/>
      <c r="EDX6" s="272"/>
      <c r="EDY6" s="272"/>
      <c r="EDZ6" s="272"/>
      <c r="EEA6" s="272"/>
      <c r="EEB6" s="272"/>
      <c r="EEC6" s="272"/>
      <c r="EED6" s="272"/>
      <c r="EEE6" s="272"/>
      <c r="EEF6" s="272"/>
      <c r="EEG6" s="272"/>
      <c r="EEH6" s="272"/>
      <c r="EEI6" s="272"/>
      <c r="EEJ6" s="272"/>
      <c r="EEK6" s="272"/>
      <c r="EEL6" s="272"/>
      <c r="EEM6" s="272"/>
      <c r="EEN6" s="272"/>
      <c r="EEO6" s="272"/>
      <c r="EEP6" s="272"/>
      <c r="EEQ6" s="272"/>
      <c r="EER6" s="272"/>
      <c r="EES6" s="272"/>
      <c r="EET6" s="272"/>
      <c r="EEU6" s="272"/>
      <c r="EEV6" s="272"/>
      <c r="EEW6" s="272"/>
      <c r="EEX6" s="272"/>
      <c r="EEY6" s="272"/>
      <c r="EEZ6" s="272"/>
      <c r="EFA6" s="272"/>
      <c r="EFB6" s="272"/>
      <c r="EFC6" s="272"/>
      <c r="EFD6" s="272"/>
      <c r="EFE6" s="272"/>
      <c r="EFF6" s="272"/>
      <c r="EFG6" s="272"/>
      <c r="EFH6" s="272"/>
      <c r="EFI6" s="272"/>
      <c r="EFJ6" s="272"/>
      <c r="EFK6" s="272"/>
      <c r="EFL6" s="272"/>
      <c r="EFM6" s="272"/>
      <c r="EFN6" s="272"/>
      <c r="EFO6" s="272"/>
      <c r="EFP6" s="272"/>
      <c r="EFQ6" s="272"/>
      <c r="EFR6" s="272"/>
      <c r="EFS6" s="272"/>
      <c r="EFT6" s="272"/>
      <c r="EFU6" s="272"/>
      <c r="EFV6" s="272"/>
      <c r="EFW6" s="272"/>
      <c r="EFX6" s="272"/>
      <c r="EFY6" s="272"/>
      <c r="EFZ6" s="272"/>
      <c r="EGA6" s="272"/>
      <c r="EGB6" s="272"/>
      <c r="EGC6" s="272"/>
      <c r="EGD6" s="272"/>
      <c r="EGE6" s="272"/>
      <c r="EGF6" s="272"/>
      <c r="EGG6" s="272"/>
      <c r="EGH6" s="272"/>
      <c r="EGI6" s="272"/>
      <c r="EGJ6" s="272"/>
      <c r="EGK6" s="272"/>
      <c r="EGL6" s="272"/>
      <c r="EGM6" s="272"/>
      <c r="EGN6" s="272"/>
      <c r="EGO6" s="272"/>
      <c r="EGP6" s="272"/>
      <c r="EGQ6" s="272"/>
      <c r="EGR6" s="272"/>
      <c r="EGS6" s="272"/>
      <c r="EGT6" s="272"/>
      <c r="EGU6" s="272"/>
      <c r="EGV6" s="272"/>
      <c r="EGW6" s="272"/>
      <c r="EGX6" s="272"/>
      <c r="EGY6" s="272"/>
      <c r="EGZ6" s="272"/>
      <c r="EHA6" s="272"/>
      <c r="EHB6" s="272"/>
      <c r="EHC6" s="272"/>
      <c r="EHD6" s="272"/>
      <c r="EHE6" s="272"/>
      <c r="EHF6" s="272"/>
      <c r="EHG6" s="272"/>
      <c r="EHH6" s="272"/>
      <c r="EHI6" s="272"/>
      <c r="EHJ6" s="272"/>
      <c r="EHK6" s="272"/>
      <c r="EHL6" s="272"/>
      <c r="EHM6" s="272"/>
      <c r="EHN6" s="272"/>
      <c r="EHO6" s="272"/>
      <c r="EHP6" s="272"/>
      <c r="EHQ6" s="272"/>
      <c r="EHR6" s="272"/>
      <c r="EHS6" s="272"/>
      <c r="EHT6" s="272"/>
      <c r="EHU6" s="272"/>
      <c r="EHV6" s="272"/>
      <c r="EHW6" s="272"/>
      <c r="EHX6" s="272"/>
      <c r="EHY6" s="272"/>
      <c r="EHZ6" s="272"/>
      <c r="EIA6" s="272"/>
      <c r="EIB6" s="272"/>
      <c r="EIC6" s="272"/>
      <c r="EID6" s="272"/>
      <c r="EIE6" s="272"/>
      <c r="EIF6" s="272"/>
      <c r="EIG6" s="272"/>
      <c r="EIH6" s="272"/>
      <c r="EII6" s="272"/>
      <c r="EIJ6" s="272"/>
      <c r="EIK6" s="272"/>
      <c r="EIL6" s="272"/>
      <c r="EIM6" s="272"/>
      <c r="EIN6" s="272"/>
      <c r="EIO6" s="272"/>
      <c r="EIP6" s="272"/>
      <c r="EIQ6" s="272"/>
      <c r="EIR6" s="272"/>
      <c r="EIS6" s="272"/>
      <c r="EIT6" s="272"/>
      <c r="EIU6" s="272"/>
      <c r="EIV6" s="272"/>
      <c r="EIW6" s="272"/>
      <c r="EIX6" s="272"/>
      <c r="EIY6" s="272"/>
      <c r="EIZ6" s="272"/>
      <c r="EJA6" s="272"/>
      <c r="EJB6" s="272"/>
      <c r="EJC6" s="272"/>
      <c r="EJD6" s="272"/>
      <c r="EJE6" s="272"/>
      <c r="EJF6" s="272"/>
      <c r="EJG6" s="272"/>
      <c r="EJH6" s="272"/>
      <c r="EJI6" s="272"/>
      <c r="EJJ6" s="272"/>
      <c r="EJK6" s="272"/>
      <c r="EJL6" s="272"/>
      <c r="EJM6" s="272"/>
      <c r="EJN6" s="272"/>
      <c r="EJO6" s="272"/>
      <c r="EJP6" s="272"/>
      <c r="EJQ6" s="272"/>
      <c r="EJR6" s="272"/>
      <c r="EJS6" s="272"/>
      <c r="EJT6" s="272"/>
      <c r="EJU6" s="272"/>
      <c r="EJV6" s="272"/>
      <c r="EJW6" s="272"/>
      <c r="EJX6" s="272"/>
      <c r="EJY6" s="272"/>
      <c r="EJZ6" s="272"/>
      <c r="EKA6" s="272"/>
      <c r="EKB6" s="272"/>
      <c r="EKC6" s="272"/>
      <c r="EKD6" s="272"/>
      <c r="EKE6" s="272"/>
      <c r="EKF6" s="272"/>
      <c r="EKG6" s="272"/>
      <c r="EKH6" s="272"/>
      <c r="EKI6" s="272"/>
      <c r="EKJ6" s="272"/>
      <c r="EKK6" s="272"/>
      <c r="EKL6" s="272"/>
      <c r="EKM6" s="272"/>
      <c r="EKN6" s="272"/>
      <c r="EKO6" s="272"/>
      <c r="EKP6" s="272"/>
      <c r="EKQ6" s="272"/>
      <c r="EKR6" s="272"/>
      <c r="EKS6" s="272"/>
      <c r="EKT6" s="272"/>
      <c r="EKU6" s="272"/>
      <c r="EKV6" s="272"/>
      <c r="EKW6" s="272"/>
      <c r="EKX6" s="272"/>
      <c r="EKY6" s="272"/>
      <c r="EKZ6" s="272"/>
      <c r="ELA6" s="272"/>
      <c r="ELB6" s="272"/>
      <c r="ELC6" s="272"/>
      <c r="ELD6" s="272"/>
      <c r="ELE6" s="272"/>
      <c r="ELF6" s="272"/>
      <c r="ELG6" s="272"/>
      <c r="ELH6" s="272"/>
      <c r="ELI6" s="272"/>
      <c r="ELJ6" s="272"/>
      <c r="ELK6" s="272"/>
      <c r="ELL6" s="272"/>
      <c r="ELM6" s="272"/>
      <c r="ELN6" s="272"/>
      <c r="ELO6" s="272"/>
      <c r="ELP6" s="272"/>
      <c r="ELQ6" s="272"/>
      <c r="ELR6" s="272"/>
      <c r="ELS6" s="272"/>
      <c r="ELT6" s="272"/>
      <c r="ELU6" s="272"/>
      <c r="ELV6" s="272"/>
      <c r="ELW6" s="272"/>
      <c r="ELX6" s="272"/>
      <c r="ELY6" s="272"/>
      <c r="ELZ6" s="272"/>
      <c r="EMA6" s="272"/>
      <c r="EMB6" s="272"/>
      <c r="EMC6" s="272"/>
      <c r="EMD6" s="272"/>
      <c r="EME6" s="272"/>
      <c r="EMF6" s="272"/>
      <c r="EMG6" s="272"/>
      <c r="EMH6" s="272"/>
      <c r="EMI6" s="272"/>
      <c r="EMJ6" s="272"/>
      <c r="EMK6" s="272"/>
      <c r="EML6" s="272"/>
      <c r="EMM6" s="272"/>
      <c r="EMN6" s="272"/>
      <c r="EMO6" s="272"/>
      <c r="EMP6" s="272"/>
      <c r="EMQ6" s="272"/>
      <c r="EMR6" s="272"/>
      <c r="EMS6" s="272"/>
      <c r="EMT6" s="272"/>
      <c r="EMU6" s="272"/>
      <c r="EMV6" s="272"/>
      <c r="EMW6" s="272"/>
      <c r="EMX6" s="272"/>
      <c r="EMY6" s="272"/>
      <c r="EMZ6" s="272"/>
      <c r="ENA6" s="272"/>
      <c r="ENB6" s="272"/>
      <c r="ENC6" s="272"/>
      <c r="END6" s="272"/>
      <c r="ENE6" s="272"/>
      <c r="ENF6" s="272"/>
      <c r="ENG6" s="272"/>
      <c r="ENH6" s="272"/>
      <c r="ENI6" s="272"/>
      <c r="ENJ6" s="272"/>
      <c r="ENK6" s="272"/>
      <c r="ENL6" s="272"/>
      <c r="ENM6" s="272"/>
      <c r="ENN6" s="272"/>
      <c r="ENO6" s="272"/>
      <c r="ENP6" s="272"/>
      <c r="ENQ6" s="272"/>
      <c r="ENR6" s="272"/>
      <c r="ENS6" s="272"/>
      <c r="ENT6" s="272"/>
      <c r="ENU6" s="272"/>
      <c r="ENV6" s="272"/>
      <c r="ENW6" s="272"/>
      <c r="ENX6" s="272"/>
      <c r="ENY6" s="272"/>
      <c r="ENZ6" s="272"/>
      <c r="EOA6" s="272"/>
      <c r="EOB6" s="272"/>
      <c r="EOC6" s="272"/>
      <c r="EOD6" s="272"/>
      <c r="EOE6" s="272"/>
      <c r="EOF6" s="272"/>
      <c r="EOG6" s="272"/>
      <c r="EOH6" s="272"/>
      <c r="EOI6" s="272"/>
      <c r="EOJ6" s="272"/>
      <c r="EOK6" s="272"/>
      <c r="EOL6" s="272"/>
      <c r="EOM6" s="272"/>
      <c r="EON6" s="272"/>
      <c r="EOO6" s="272"/>
      <c r="EOP6" s="272"/>
      <c r="EOQ6" s="272"/>
      <c r="EOR6" s="272"/>
      <c r="EOS6" s="272"/>
      <c r="EOT6" s="272"/>
      <c r="EOU6" s="272"/>
      <c r="EOV6" s="272"/>
      <c r="EOW6" s="272"/>
      <c r="EOX6" s="272"/>
      <c r="EOY6" s="272"/>
      <c r="EOZ6" s="272"/>
      <c r="EPA6" s="272"/>
      <c r="EPB6" s="272"/>
      <c r="EPC6" s="272"/>
      <c r="EPD6" s="272"/>
      <c r="EPE6" s="272"/>
      <c r="EPF6" s="272"/>
      <c r="EPG6" s="272"/>
      <c r="EPH6" s="272"/>
      <c r="EPI6" s="272"/>
      <c r="EPJ6" s="272"/>
      <c r="EPK6" s="272"/>
      <c r="EPL6" s="272"/>
      <c r="EPM6" s="272"/>
      <c r="EPN6" s="272"/>
      <c r="EPO6" s="272"/>
      <c r="EPP6" s="272"/>
      <c r="EPQ6" s="272"/>
      <c r="EPR6" s="272"/>
      <c r="EPS6" s="272"/>
      <c r="EPT6" s="272"/>
      <c r="EPU6" s="272"/>
      <c r="EPV6" s="272"/>
      <c r="EPW6" s="272"/>
      <c r="EPX6" s="272"/>
      <c r="EPY6" s="272"/>
      <c r="EPZ6" s="272"/>
      <c r="EQA6" s="272"/>
      <c r="EQB6" s="272"/>
      <c r="EQC6" s="272"/>
      <c r="EQD6" s="272"/>
      <c r="EQE6" s="272"/>
      <c r="EQF6" s="272"/>
      <c r="EQG6" s="272"/>
      <c r="EQH6" s="272"/>
      <c r="EQI6" s="272"/>
      <c r="EQJ6" s="272"/>
      <c r="EQK6" s="272"/>
      <c r="EQL6" s="272"/>
      <c r="EQM6" s="272"/>
      <c r="EQN6" s="272"/>
      <c r="EQO6" s="272"/>
      <c r="EQP6" s="272"/>
      <c r="EQQ6" s="272"/>
      <c r="EQR6" s="272"/>
      <c r="EQS6" s="272"/>
      <c r="EQT6" s="272"/>
      <c r="EQU6" s="272"/>
      <c r="EQV6" s="272"/>
      <c r="EQW6" s="272"/>
      <c r="EQX6" s="272"/>
      <c r="EQY6" s="272"/>
      <c r="EQZ6" s="272"/>
      <c r="ERA6" s="272"/>
      <c r="ERB6" s="272"/>
      <c r="ERC6" s="272"/>
      <c r="ERD6" s="272"/>
      <c r="ERE6" s="272"/>
      <c r="ERF6" s="272"/>
      <c r="ERG6" s="272"/>
      <c r="ERH6" s="272"/>
      <c r="ERI6" s="272"/>
      <c r="ERJ6" s="272"/>
      <c r="ERK6" s="272"/>
      <c r="ERL6" s="272"/>
      <c r="ERM6" s="272"/>
      <c r="ERN6" s="272"/>
      <c r="ERO6" s="272"/>
      <c r="ERP6" s="272"/>
      <c r="ERQ6" s="272"/>
      <c r="ERR6" s="272"/>
      <c r="ERS6" s="272"/>
      <c r="ERT6" s="272"/>
      <c r="ERU6" s="272"/>
      <c r="ERV6" s="272"/>
      <c r="ERW6" s="272"/>
      <c r="ERX6" s="272"/>
      <c r="ERY6" s="272"/>
      <c r="ERZ6" s="272"/>
      <c r="ESA6" s="272"/>
      <c r="ESB6" s="272"/>
      <c r="ESC6" s="272"/>
      <c r="ESD6" s="272"/>
      <c r="ESE6" s="272"/>
      <c r="ESF6" s="272"/>
      <c r="ESG6" s="272"/>
      <c r="ESH6" s="272"/>
      <c r="ESI6" s="272"/>
      <c r="ESJ6" s="272"/>
      <c r="ESK6" s="272"/>
      <c r="ESL6" s="272"/>
      <c r="ESM6" s="272"/>
      <c r="ESN6" s="272"/>
      <c r="ESO6" s="272"/>
      <c r="ESP6" s="272"/>
      <c r="ESQ6" s="272"/>
      <c r="ESR6" s="272"/>
      <c r="ESS6" s="272"/>
      <c r="EST6" s="272"/>
      <c r="ESU6" s="272"/>
      <c r="ESV6" s="272"/>
      <c r="ESW6" s="272"/>
      <c r="ESX6" s="272"/>
      <c r="ESY6" s="272"/>
      <c r="ESZ6" s="272"/>
      <c r="ETA6" s="272"/>
      <c r="ETB6" s="272"/>
      <c r="ETC6" s="272"/>
      <c r="ETD6" s="272"/>
      <c r="ETE6" s="272"/>
      <c r="ETF6" s="272"/>
      <c r="ETG6" s="272"/>
      <c r="ETH6" s="272"/>
      <c r="ETI6" s="272"/>
      <c r="ETJ6" s="272"/>
      <c r="ETK6" s="272"/>
      <c r="ETL6" s="272"/>
      <c r="ETM6" s="272"/>
      <c r="ETN6" s="272"/>
      <c r="ETO6" s="272"/>
      <c r="ETP6" s="272"/>
      <c r="ETQ6" s="272"/>
      <c r="ETR6" s="272"/>
      <c r="ETS6" s="272"/>
      <c r="ETT6" s="272"/>
      <c r="ETU6" s="272"/>
      <c r="ETV6" s="272"/>
      <c r="ETW6" s="272"/>
      <c r="ETX6" s="272"/>
      <c r="ETY6" s="272"/>
      <c r="ETZ6" s="272"/>
      <c r="EUA6" s="272"/>
      <c r="EUB6" s="272"/>
      <c r="EUC6" s="272"/>
      <c r="EUD6" s="272"/>
      <c r="EUE6" s="272"/>
      <c r="EUF6" s="272"/>
      <c r="EUG6" s="272"/>
      <c r="EUH6" s="272"/>
      <c r="EUI6" s="272"/>
      <c r="EUJ6" s="272"/>
      <c r="EUK6" s="272"/>
      <c r="EUL6" s="272"/>
      <c r="EUM6" s="272"/>
      <c r="EUN6" s="272"/>
      <c r="EUO6" s="272"/>
      <c r="EUP6" s="272"/>
      <c r="EUQ6" s="272"/>
      <c r="EUR6" s="272"/>
      <c r="EUS6" s="272"/>
      <c r="EUT6" s="272"/>
      <c r="EUU6" s="272"/>
      <c r="EUV6" s="272"/>
      <c r="EUW6" s="272"/>
      <c r="EUX6" s="272"/>
      <c r="EUY6" s="272"/>
      <c r="EUZ6" s="272"/>
      <c r="EVA6" s="272"/>
      <c r="EVB6" s="272"/>
      <c r="EVC6" s="272"/>
      <c r="EVD6" s="272"/>
      <c r="EVE6" s="272"/>
      <c r="EVF6" s="272"/>
      <c r="EVG6" s="272"/>
      <c r="EVH6" s="272"/>
      <c r="EVI6" s="272"/>
      <c r="EVJ6" s="272"/>
      <c r="EVK6" s="272"/>
      <c r="EVL6" s="272"/>
      <c r="EVM6" s="272"/>
      <c r="EVN6" s="272"/>
      <c r="EVO6" s="272"/>
      <c r="EVP6" s="272"/>
      <c r="EVQ6" s="272"/>
      <c r="EVR6" s="272"/>
      <c r="EVS6" s="272"/>
      <c r="EVT6" s="272"/>
      <c r="EVU6" s="272"/>
      <c r="EVV6" s="272"/>
      <c r="EVW6" s="272"/>
      <c r="EVX6" s="272"/>
      <c r="EVY6" s="272"/>
      <c r="EVZ6" s="272"/>
      <c r="EWA6" s="272"/>
      <c r="EWB6" s="272"/>
      <c r="EWC6" s="272"/>
      <c r="EWD6" s="272"/>
      <c r="EWE6" s="272"/>
      <c r="EWF6" s="272"/>
      <c r="EWG6" s="272"/>
      <c r="EWH6" s="272"/>
      <c r="EWI6" s="272"/>
      <c r="EWJ6" s="272"/>
      <c r="EWK6" s="272"/>
      <c r="EWL6" s="272"/>
      <c r="EWM6" s="272"/>
      <c r="EWN6" s="272"/>
      <c r="EWO6" s="272"/>
      <c r="EWP6" s="272"/>
      <c r="EWQ6" s="272"/>
      <c r="EWR6" s="272"/>
      <c r="EWS6" s="272"/>
      <c r="EWT6" s="272"/>
      <c r="EWU6" s="272"/>
      <c r="EWV6" s="272"/>
      <c r="EWW6" s="272"/>
      <c r="EWX6" s="272"/>
      <c r="EWY6" s="272"/>
      <c r="EWZ6" s="272"/>
      <c r="EXA6" s="272"/>
      <c r="EXB6" s="272"/>
      <c r="EXC6" s="272"/>
      <c r="EXD6" s="272"/>
      <c r="EXE6" s="272"/>
      <c r="EXF6" s="272"/>
      <c r="EXG6" s="272"/>
      <c r="EXH6" s="272"/>
      <c r="EXI6" s="272"/>
      <c r="EXJ6" s="272"/>
      <c r="EXK6" s="272"/>
      <c r="EXL6" s="272"/>
      <c r="EXM6" s="272"/>
      <c r="EXN6" s="272"/>
      <c r="EXO6" s="272"/>
      <c r="EXP6" s="272"/>
      <c r="EXQ6" s="272"/>
      <c r="EXR6" s="272"/>
      <c r="EXS6" s="272"/>
      <c r="EXT6" s="272"/>
      <c r="EXU6" s="272"/>
      <c r="EXV6" s="272"/>
      <c r="EXW6" s="272"/>
      <c r="EXX6" s="272"/>
      <c r="EXY6" s="272"/>
      <c r="EXZ6" s="272"/>
      <c r="EYA6" s="272"/>
      <c r="EYB6" s="272"/>
      <c r="EYC6" s="272"/>
      <c r="EYD6" s="272"/>
      <c r="EYE6" s="272"/>
      <c r="EYF6" s="272"/>
      <c r="EYG6" s="272"/>
      <c r="EYH6" s="272"/>
      <c r="EYI6" s="272"/>
      <c r="EYJ6" s="272"/>
      <c r="EYK6" s="272"/>
      <c r="EYL6" s="272"/>
      <c r="EYM6" s="272"/>
      <c r="EYN6" s="272"/>
      <c r="EYO6" s="272"/>
      <c r="EYP6" s="272"/>
      <c r="EYQ6" s="272"/>
      <c r="EYR6" s="272"/>
      <c r="EYS6" s="272"/>
      <c r="EYT6" s="272"/>
      <c r="EYU6" s="272"/>
      <c r="EYV6" s="272"/>
      <c r="EYW6" s="272"/>
      <c r="EYX6" s="272"/>
      <c r="EYY6" s="272"/>
      <c r="EYZ6" s="272"/>
      <c r="EZA6" s="272"/>
      <c r="EZB6" s="272"/>
      <c r="EZC6" s="272"/>
      <c r="EZD6" s="272"/>
      <c r="EZE6" s="272"/>
      <c r="EZF6" s="272"/>
      <c r="EZG6" s="272"/>
      <c r="EZH6" s="272"/>
      <c r="EZI6" s="272"/>
      <c r="EZJ6" s="272"/>
      <c r="EZK6" s="272"/>
      <c r="EZL6" s="272"/>
      <c r="EZM6" s="272"/>
      <c r="EZN6" s="272"/>
      <c r="EZO6" s="272"/>
      <c r="EZP6" s="272"/>
      <c r="EZQ6" s="272"/>
      <c r="EZR6" s="272"/>
      <c r="EZS6" s="272"/>
      <c r="EZT6" s="272"/>
      <c r="EZU6" s="272"/>
      <c r="EZV6" s="272"/>
      <c r="EZW6" s="272"/>
      <c r="EZX6" s="272"/>
      <c r="EZY6" s="272"/>
      <c r="EZZ6" s="272"/>
      <c r="FAA6" s="272"/>
      <c r="FAB6" s="272"/>
      <c r="FAC6" s="272"/>
      <c r="FAD6" s="272"/>
      <c r="FAE6" s="272"/>
      <c r="FAF6" s="272"/>
      <c r="FAG6" s="272"/>
      <c r="FAH6" s="272"/>
      <c r="FAI6" s="272"/>
      <c r="FAJ6" s="272"/>
      <c r="FAK6" s="272"/>
      <c r="FAL6" s="272"/>
      <c r="FAM6" s="272"/>
      <c r="FAN6" s="272"/>
      <c r="FAO6" s="272"/>
      <c r="FAP6" s="272"/>
      <c r="FAQ6" s="272"/>
      <c r="FAR6" s="272"/>
      <c r="FAS6" s="272"/>
      <c r="FAT6" s="272"/>
      <c r="FAU6" s="272"/>
      <c r="FAV6" s="272"/>
      <c r="FAW6" s="272"/>
      <c r="FAX6" s="272"/>
      <c r="FAY6" s="272"/>
      <c r="FAZ6" s="272"/>
      <c r="FBA6" s="272"/>
      <c r="FBB6" s="272"/>
      <c r="FBC6" s="272"/>
      <c r="FBD6" s="272"/>
      <c r="FBE6" s="272"/>
      <c r="FBF6" s="272"/>
      <c r="FBG6" s="272"/>
      <c r="FBH6" s="272"/>
      <c r="FBI6" s="272"/>
      <c r="FBJ6" s="272"/>
      <c r="FBK6" s="272"/>
      <c r="FBL6" s="272"/>
      <c r="FBM6" s="272"/>
      <c r="FBN6" s="272"/>
      <c r="FBO6" s="272"/>
      <c r="FBP6" s="272"/>
      <c r="FBQ6" s="272"/>
      <c r="FBR6" s="272"/>
      <c r="FBS6" s="272"/>
      <c r="FBT6" s="272"/>
      <c r="FBU6" s="272"/>
      <c r="FBV6" s="272"/>
      <c r="FBW6" s="272"/>
      <c r="FBX6" s="272"/>
      <c r="FBY6" s="272"/>
      <c r="FBZ6" s="272"/>
      <c r="FCA6" s="272"/>
      <c r="FCB6" s="272"/>
      <c r="FCC6" s="272"/>
      <c r="FCD6" s="272"/>
      <c r="FCE6" s="272"/>
      <c r="FCF6" s="272"/>
      <c r="FCG6" s="272"/>
      <c r="FCH6" s="272"/>
      <c r="FCI6" s="272"/>
      <c r="FCJ6" s="272"/>
      <c r="FCK6" s="272"/>
      <c r="FCL6" s="272"/>
      <c r="FCM6" s="272"/>
      <c r="FCN6" s="272"/>
      <c r="FCO6" s="272"/>
      <c r="FCP6" s="272"/>
      <c r="FCQ6" s="272"/>
      <c r="FCR6" s="272"/>
      <c r="FCS6" s="272"/>
      <c r="FCT6" s="272"/>
      <c r="FCU6" s="272"/>
      <c r="FCV6" s="272"/>
      <c r="FCW6" s="272"/>
      <c r="FCX6" s="272"/>
      <c r="FCY6" s="272"/>
      <c r="FCZ6" s="272"/>
      <c r="FDA6" s="272"/>
      <c r="FDB6" s="272"/>
      <c r="FDC6" s="272"/>
      <c r="FDD6" s="272"/>
      <c r="FDE6" s="272"/>
      <c r="FDF6" s="272"/>
      <c r="FDG6" s="272"/>
      <c r="FDH6" s="272"/>
      <c r="FDI6" s="272"/>
      <c r="FDJ6" s="272"/>
      <c r="FDK6" s="272"/>
      <c r="FDL6" s="272"/>
      <c r="FDM6" s="272"/>
      <c r="FDN6" s="272"/>
      <c r="FDO6" s="272"/>
      <c r="FDP6" s="272"/>
      <c r="FDQ6" s="272"/>
      <c r="FDR6" s="272"/>
      <c r="FDS6" s="272"/>
      <c r="FDT6" s="272"/>
      <c r="FDU6" s="272"/>
      <c r="FDV6" s="272"/>
      <c r="FDW6" s="272"/>
      <c r="FDX6" s="272"/>
      <c r="FDY6" s="272"/>
      <c r="FDZ6" s="272"/>
      <c r="FEA6" s="272"/>
      <c r="FEB6" s="272"/>
      <c r="FEC6" s="272"/>
      <c r="FED6" s="272"/>
      <c r="FEE6" s="272"/>
      <c r="FEF6" s="272"/>
      <c r="FEG6" s="272"/>
      <c r="FEH6" s="272"/>
      <c r="FEI6" s="272"/>
      <c r="FEJ6" s="272"/>
      <c r="FEK6" s="272"/>
      <c r="FEL6" s="272"/>
      <c r="FEM6" s="272"/>
      <c r="FEN6" s="272"/>
      <c r="FEO6" s="272"/>
      <c r="FEP6" s="272"/>
      <c r="FEQ6" s="272"/>
      <c r="FER6" s="272"/>
      <c r="FES6" s="272"/>
      <c r="FET6" s="272"/>
      <c r="FEU6" s="272"/>
      <c r="FEV6" s="272"/>
      <c r="FEW6" s="272"/>
      <c r="FEX6" s="272"/>
      <c r="FEY6" s="272"/>
      <c r="FEZ6" s="272"/>
      <c r="FFA6" s="272"/>
      <c r="FFB6" s="272"/>
      <c r="FFC6" s="272"/>
      <c r="FFD6" s="272"/>
      <c r="FFE6" s="272"/>
      <c r="FFF6" s="272"/>
      <c r="FFG6" s="272"/>
      <c r="FFH6" s="272"/>
      <c r="FFI6" s="272"/>
      <c r="FFJ6" s="272"/>
      <c r="FFK6" s="272"/>
      <c r="FFL6" s="272"/>
      <c r="FFM6" s="272"/>
      <c r="FFN6" s="272"/>
      <c r="FFO6" s="272"/>
      <c r="FFP6" s="272"/>
      <c r="FFQ6" s="272"/>
      <c r="FFR6" s="272"/>
      <c r="FFS6" s="272"/>
      <c r="FFT6" s="272"/>
      <c r="FFU6" s="272"/>
      <c r="FFV6" s="272"/>
      <c r="FFW6" s="272"/>
      <c r="FFX6" s="272"/>
      <c r="FFY6" s="272"/>
      <c r="FFZ6" s="272"/>
      <c r="FGA6" s="272"/>
      <c r="FGB6" s="272"/>
      <c r="FGC6" s="272"/>
      <c r="FGD6" s="272"/>
      <c r="FGE6" s="272"/>
      <c r="FGF6" s="272"/>
      <c r="FGG6" s="272"/>
      <c r="FGH6" s="272"/>
      <c r="FGI6" s="272"/>
      <c r="FGJ6" s="272"/>
      <c r="FGK6" s="272"/>
      <c r="FGL6" s="272"/>
      <c r="FGM6" s="272"/>
      <c r="FGN6" s="272"/>
      <c r="FGO6" s="272"/>
      <c r="FGP6" s="272"/>
      <c r="FGQ6" s="272"/>
      <c r="FGR6" s="272"/>
      <c r="FGS6" s="272"/>
      <c r="FGT6" s="272"/>
      <c r="FGU6" s="272"/>
      <c r="FGV6" s="272"/>
      <c r="FGW6" s="272"/>
      <c r="FGX6" s="272"/>
      <c r="FGY6" s="272"/>
      <c r="FGZ6" s="272"/>
      <c r="FHA6" s="272"/>
      <c r="FHB6" s="272"/>
      <c r="FHC6" s="272"/>
      <c r="FHD6" s="272"/>
      <c r="FHE6" s="272"/>
      <c r="FHF6" s="272"/>
      <c r="FHG6" s="272"/>
      <c r="FHH6" s="272"/>
      <c r="FHI6" s="272"/>
      <c r="FHJ6" s="272"/>
      <c r="FHK6" s="272"/>
      <c r="FHL6" s="272"/>
      <c r="FHM6" s="272"/>
      <c r="FHN6" s="272"/>
      <c r="FHO6" s="272"/>
      <c r="FHP6" s="272"/>
      <c r="FHQ6" s="272"/>
      <c r="FHR6" s="272"/>
      <c r="FHS6" s="272"/>
      <c r="FHT6" s="272"/>
      <c r="FHU6" s="272"/>
      <c r="FHV6" s="272"/>
      <c r="FHW6" s="272"/>
      <c r="FHX6" s="272"/>
      <c r="FHY6" s="272"/>
      <c r="FHZ6" s="272"/>
      <c r="FIA6" s="272"/>
      <c r="FIB6" s="272"/>
      <c r="FIC6" s="272"/>
      <c r="FID6" s="272"/>
      <c r="FIE6" s="272"/>
      <c r="FIF6" s="272"/>
      <c r="FIG6" s="272"/>
      <c r="FIH6" s="272"/>
      <c r="FII6" s="272"/>
      <c r="FIJ6" s="272"/>
      <c r="FIK6" s="272"/>
      <c r="FIL6" s="272"/>
      <c r="FIM6" s="272"/>
      <c r="FIN6" s="272"/>
      <c r="FIO6" s="272"/>
      <c r="FIP6" s="272"/>
      <c r="FIQ6" s="272"/>
      <c r="FIR6" s="272"/>
      <c r="FIS6" s="272"/>
      <c r="FIT6" s="272"/>
      <c r="FIU6" s="272"/>
      <c r="FIV6" s="272"/>
      <c r="FIW6" s="272"/>
      <c r="FIX6" s="272"/>
      <c r="FIY6" s="272"/>
      <c r="FIZ6" s="272"/>
      <c r="FJA6" s="272"/>
      <c r="FJB6" s="272"/>
      <c r="FJC6" s="272"/>
      <c r="FJD6" s="272"/>
      <c r="FJE6" s="272"/>
      <c r="FJF6" s="272"/>
      <c r="FJG6" s="272"/>
      <c r="FJH6" s="272"/>
      <c r="FJI6" s="272"/>
      <c r="FJJ6" s="272"/>
      <c r="FJK6" s="272"/>
      <c r="FJL6" s="272"/>
      <c r="FJM6" s="272"/>
      <c r="FJN6" s="272"/>
      <c r="FJO6" s="272"/>
      <c r="FJP6" s="272"/>
      <c r="FJQ6" s="272"/>
      <c r="FJR6" s="272"/>
      <c r="FJS6" s="272"/>
      <c r="FJT6" s="272"/>
      <c r="FJU6" s="272"/>
      <c r="FJV6" s="272"/>
      <c r="FJW6" s="272"/>
      <c r="FJX6" s="272"/>
      <c r="FJY6" s="272"/>
      <c r="FJZ6" s="272"/>
      <c r="FKA6" s="272"/>
      <c r="FKB6" s="272"/>
      <c r="FKC6" s="272"/>
      <c r="FKD6" s="272"/>
      <c r="FKE6" s="272"/>
      <c r="FKF6" s="272"/>
      <c r="FKG6" s="272"/>
      <c r="FKH6" s="272"/>
      <c r="FKI6" s="272"/>
      <c r="FKJ6" s="272"/>
      <c r="FKK6" s="272"/>
      <c r="FKL6" s="272"/>
      <c r="FKM6" s="272"/>
      <c r="FKN6" s="272"/>
      <c r="FKO6" s="272"/>
      <c r="FKP6" s="272"/>
      <c r="FKQ6" s="272"/>
      <c r="FKR6" s="272"/>
      <c r="FKS6" s="272"/>
      <c r="FKT6" s="272"/>
      <c r="FKU6" s="272"/>
      <c r="FKV6" s="272"/>
      <c r="FKW6" s="272"/>
      <c r="FKX6" s="272"/>
      <c r="FKY6" s="272"/>
      <c r="FKZ6" s="272"/>
      <c r="FLA6" s="272"/>
      <c r="FLB6" s="272"/>
      <c r="FLC6" s="272"/>
      <c r="FLD6" s="272"/>
      <c r="FLE6" s="272"/>
      <c r="FLF6" s="272"/>
      <c r="FLG6" s="272"/>
      <c r="FLH6" s="272"/>
      <c r="FLI6" s="272"/>
      <c r="FLJ6" s="272"/>
      <c r="FLK6" s="272"/>
      <c r="FLL6" s="272"/>
      <c r="FLM6" s="272"/>
      <c r="FLN6" s="272"/>
      <c r="FLO6" s="272"/>
      <c r="FLP6" s="272"/>
      <c r="FLQ6" s="272"/>
      <c r="FLR6" s="272"/>
      <c r="FLS6" s="272"/>
      <c r="FLT6" s="272"/>
      <c r="FLU6" s="272"/>
      <c r="FLV6" s="272"/>
      <c r="FLW6" s="272"/>
      <c r="FLX6" s="272"/>
      <c r="FLY6" s="272"/>
      <c r="FLZ6" s="272"/>
      <c r="FMA6" s="272"/>
      <c r="FMB6" s="272"/>
      <c r="FMC6" s="272"/>
      <c r="FMD6" s="272"/>
      <c r="FME6" s="272"/>
      <c r="FMF6" s="272"/>
      <c r="FMG6" s="272"/>
      <c r="FMH6" s="272"/>
      <c r="FMI6" s="272"/>
      <c r="FMJ6" s="272"/>
      <c r="FMK6" s="272"/>
      <c r="FML6" s="272"/>
      <c r="FMM6" s="272"/>
      <c r="FMN6" s="272"/>
      <c r="FMO6" s="272"/>
      <c r="FMP6" s="272"/>
      <c r="FMQ6" s="272"/>
      <c r="FMR6" s="272"/>
      <c r="FMS6" s="272"/>
      <c r="FMT6" s="272"/>
      <c r="FMU6" s="272"/>
      <c r="FMV6" s="272"/>
      <c r="FMW6" s="272"/>
      <c r="FMX6" s="272"/>
      <c r="FMY6" s="272"/>
      <c r="FMZ6" s="272"/>
      <c r="FNA6" s="272"/>
      <c r="FNB6" s="272"/>
      <c r="FNC6" s="272"/>
      <c r="FND6" s="272"/>
      <c r="FNE6" s="272"/>
      <c r="FNF6" s="272"/>
      <c r="FNG6" s="272"/>
      <c r="FNH6" s="272"/>
      <c r="FNI6" s="272"/>
      <c r="FNJ6" s="272"/>
      <c r="FNK6" s="272"/>
      <c r="FNL6" s="272"/>
      <c r="FNM6" s="272"/>
      <c r="FNN6" s="272"/>
      <c r="FNO6" s="272"/>
      <c r="FNP6" s="272"/>
      <c r="FNQ6" s="272"/>
      <c r="FNR6" s="272"/>
      <c r="FNS6" s="272"/>
      <c r="FNT6" s="272"/>
      <c r="FNU6" s="272"/>
      <c r="FNV6" s="272"/>
      <c r="FNW6" s="272"/>
      <c r="FNX6" s="272"/>
      <c r="FNY6" s="272"/>
      <c r="FNZ6" s="272"/>
      <c r="FOA6" s="272"/>
      <c r="FOB6" s="272"/>
      <c r="FOC6" s="272"/>
      <c r="FOD6" s="272"/>
      <c r="FOE6" s="272"/>
      <c r="FOF6" s="272"/>
      <c r="FOG6" s="272"/>
      <c r="FOH6" s="272"/>
      <c r="FOI6" s="272"/>
      <c r="FOJ6" s="272"/>
      <c r="FOK6" s="272"/>
      <c r="FOL6" s="272"/>
      <c r="FOM6" s="272"/>
      <c r="FON6" s="272"/>
      <c r="FOO6" s="272"/>
      <c r="FOP6" s="272"/>
      <c r="FOQ6" s="272"/>
      <c r="FOR6" s="272"/>
      <c r="FOS6" s="272"/>
      <c r="FOT6" s="272"/>
      <c r="FOU6" s="272"/>
      <c r="FOV6" s="272"/>
      <c r="FOW6" s="272"/>
      <c r="FOX6" s="272"/>
      <c r="FOY6" s="272"/>
      <c r="FOZ6" s="272"/>
      <c r="FPA6" s="272"/>
      <c r="FPB6" s="272"/>
      <c r="FPC6" s="272"/>
      <c r="FPD6" s="272"/>
      <c r="FPE6" s="272"/>
      <c r="FPF6" s="272"/>
      <c r="FPG6" s="272"/>
      <c r="FPH6" s="272"/>
      <c r="FPI6" s="272"/>
      <c r="FPJ6" s="272"/>
      <c r="FPK6" s="272"/>
      <c r="FPL6" s="272"/>
      <c r="FPM6" s="272"/>
      <c r="FPN6" s="272"/>
      <c r="FPO6" s="272"/>
      <c r="FPP6" s="272"/>
      <c r="FPQ6" s="272"/>
      <c r="FPR6" s="272"/>
      <c r="FPS6" s="272"/>
      <c r="FPT6" s="272"/>
      <c r="FPU6" s="272"/>
      <c r="FPV6" s="272"/>
      <c r="FPW6" s="272"/>
      <c r="FPX6" s="272"/>
      <c r="FPY6" s="272"/>
      <c r="FPZ6" s="272"/>
      <c r="FQA6" s="272"/>
      <c r="FQB6" s="272"/>
      <c r="FQC6" s="272"/>
      <c r="FQD6" s="272"/>
      <c r="FQE6" s="272"/>
      <c r="FQF6" s="272"/>
      <c r="FQG6" s="272"/>
      <c r="FQH6" s="272"/>
      <c r="FQI6" s="272"/>
      <c r="FQJ6" s="272"/>
      <c r="FQK6" s="272"/>
      <c r="FQL6" s="272"/>
      <c r="FQM6" s="272"/>
      <c r="FQN6" s="272"/>
      <c r="FQO6" s="272"/>
      <c r="FQP6" s="272"/>
      <c r="FQQ6" s="272"/>
      <c r="FQR6" s="272"/>
      <c r="FQS6" s="272"/>
      <c r="FQT6" s="272"/>
      <c r="FQU6" s="272"/>
      <c r="FQV6" s="272"/>
      <c r="FQW6" s="272"/>
      <c r="FQX6" s="272"/>
      <c r="FQY6" s="272"/>
      <c r="FQZ6" s="272"/>
      <c r="FRA6" s="272"/>
      <c r="FRB6" s="272"/>
      <c r="FRC6" s="272"/>
      <c r="FRD6" s="272"/>
      <c r="FRE6" s="272"/>
      <c r="FRF6" s="272"/>
      <c r="FRG6" s="272"/>
      <c r="FRH6" s="272"/>
      <c r="FRI6" s="272"/>
      <c r="FRJ6" s="272"/>
      <c r="FRK6" s="272"/>
      <c r="FRL6" s="272"/>
      <c r="FRM6" s="272"/>
      <c r="FRN6" s="272"/>
      <c r="FRO6" s="272"/>
      <c r="FRP6" s="272"/>
      <c r="FRQ6" s="272"/>
      <c r="FRR6" s="272"/>
      <c r="FRS6" s="272"/>
      <c r="FRT6" s="272"/>
      <c r="FRU6" s="272"/>
      <c r="FRV6" s="272"/>
      <c r="FRW6" s="272"/>
      <c r="FRX6" s="272"/>
      <c r="FRY6" s="272"/>
      <c r="FRZ6" s="272"/>
      <c r="FSA6" s="272"/>
      <c r="FSB6" s="272"/>
      <c r="FSC6" s="272"/>
      <c r="FSD6" s="272"/>
      <c r="FSE6" s="272"/>
      <c r="FSF6" s="272"/>
      <c r="FSG6" s="272"/>
      <c r="FSH6" s="272"/>
      <c r="FSI6" s="272"/>
      <c r="FSJ6" s="272"/>
      <c r="FSK6" s="272"/>
      <c r="FSL6" s="272"/>
      <c r="FSM6" s="272"/>
      <c r="FSN6" s="272"/>
      <c r="FSO6" s="272"/>
      <c r="FSP6" s="272"/>
      <c r="FSQ6" s="272"/>
      <c r="FSR6" s="272"/>
      <c r="FSS6" s="272"/>
      <c r="FST6" s="272"/>
      <c r="FSU6" s="272"/>
      <c r="FSV6" s="272"/>
      <c r="FSW6" s="272"/>
      <c r="FSX6" s="272"/>
      <c r="FSY6" s="272"/>
      <c r="FSZ6" s="272"/>
      <c r="FTA6" s="272"/>
      <c r="FTB6" s="272"/>
      <c r="FTC6" s="272"/>
      <c r="FTD6" s="272"/>
      <c r="FTE6" s="272"/>
      <c r="FTF6" s="272"/>
      <c r="FTG6" s="272"/>
      <c r="FTH6" s="272"/>
      <c r="FTI6" s="272"/>
      <c r="FTJ6" s="272"/>
      <c r="FTK6" s="272"/>
      <c r="FTL6" s="272"/>
      <c r="FTM6" s="272"/>
      <c r="FTN6" s="272"/>
      <c r="FTO6" s="272"/>
      <c r="FTP6" s="272"/>
      <c r="FTQ6" s="272"/>
      <c r="FTR6" s="272"/>
      <c r="FTS6" s="272"/>
      <c r="FTT6" s="272"/>
      <c r="FTU6" s="272"/>
      <c r="FTV6" s="272"/>
      <c r="FTW6" s="272"/>
      <c r="FTX6" s="272"/>
      <c r="FTY6" s="272"/>
      <c r="FTZ6" s="272"/>
      <c r="FUA6" s="272"/>
      <c r="FUB6" s="272"/>
      <c r="FUC6" s="272"/>
      <c r="FUD6" s="272"/>
      <c r="FUE6" s="272"/>
      <c r="FUF6" s="272"/>
      <c r="FUG6" s="272"/>
      <c r="FUH6" s="272"/>
      <c r="FUI6" s="272"/>
      <c r="FUJ6" s="272"/>
      <c r="FUK6" s="272"/>
      <c r="FUL6" s="272"/>
      <c r="FUM6" s="272"/>
      <c r="FUN6" s="272"/>
      <c r="FUO6" s="272"/>
      <c r="FUP6" s="272"/>
      <c r="FUQ6" s="272"/>
      <c r="FUR6" s="272"/>
      <c r="FUS6" s="272"/>
      <c r="FUT6" s="272"/>
      <c r="FUU6" s="272"/>
      <c r="FUV6" s="272"/>
      <c r="FUW6" s="272"/>
      <c r="FUX6" s="272"/>
      <c r="FUY6" s="272"/>
      <c r="FUZ6" s="272"/>
      <c r="FVA6" s="272"/>
      <c r="FVB6" s="272"/>
      <c r="FVC6" s="272"/>
      <c r="FVD6" s="272"/>
      <c r="FVE6" s="272"/>
      <c r="FVF6" s="272"/>
      <c r="FVG6" s="272"/>
      <c r="FVH6" s="272"/>
      <c r="FVI6" s="272"/>
      <c r="FVJ6" s="272"/>
      <c r="FVK6" s="272"/>
      <c r="FVL6" s="272"/>
      <c r="FVM6" s="272"/>
      <c r="FVN6" s="272"/>
      <c r="FVO6" s="272"/>
      <c r="FVP6" s="272"/>
      <c r="FVQ6" s="272"/>
      <c r="FVR6" s="272"/>
      <c r="FVS6" s="272"/>
      <c r="FVT6" s="272"/>
      <c r="FVU6" s="272"/>
      <c r="FVV6" s="272"/>
      <c r="FVW6" s="272"/>
      <c r="FVX6" s="272"/>
      <c r="FVY6" s="272"/>
      <c r="FVZ6" s="272"/>
      <c r="FWA6" s="272"/>
      <c r="FWB6" s="272"/>
      <c r="FWC6" s="272"/>
      <c r="FWD6" s="272"/>
      <c r="FWE6" s="272"/>
      <c r="FWF6" s="272"/>
      <c r="FWG6" s="272"/>
      <c r="FWH6" s="272"/>
      <c r="FWI6" s="272"/>
      <c r="FWJ6" s="272"/>
      <c r="FWK6" s="272"/>
      <c r="FWL6" s="272"/>
      <c r="FWM6" s="272"/>
      <c r="FWN6" s="272"/>
      <c r="FWO6" s="272"/>
      <c r="FWP6" s="272"/>
      <c r="FWQ6" s="272"/>
      <c r="FWR6" s="272"/>
      <c r="FWS6" s="272"/>
      <c r="FWT6" s="272"/>
      <c r="FWU6" s="272"/>
      <c r="FWV6" s="272"/>
      <c r="FWW6" s="272"/>
      <c r="FWX6" s="272"/>
      <c r="FWY6" s="272"/>
      <c r="FWZ6" s="272"/>
      <c r="FXA6" s="272"/>
      <c r="FXB6" s="272"/>
      <c r="FXC6" s="272"/>
      <c r="FXD6" s="272"/>
      <c r="FXE6" s="272"/>
      <c r="FXF6" s="272"/>
      <c r="FXG6" s="272"/>
      <c r="FXH6" s="272"/>
      <c r="FXI6" s="272"/>
      <c r="FXJ6" s="272"/>
      <c r="FXK6" s="272"/>
      <c r="FXL6" s="272"/>
      <c r="FXM6" s="272"/>
      <c r="FXN6" s="272"/>
      <c r="FXO6" s="272"/>
      <c r="FXP6" s="272"/>
      <c r="FXQ6" s="272"/>
      <c r="FXR6" s="272"/>
      <c r="FXS6" s="272"/>
      <c r="FXT6" s="272"/>
      <c r="FXU6" s="272"/>
      <c r="FXV6" s="272"/>
      <c r="FXW6" s="272"/>
      <c r="FXX6" s="272"/>
      <c r="FXY6" s="272"/>
      <c r="FXZ6" s="272"/>
      <c r="FYA6" s="272"/>
      <c r="FYB6" s="272"/>
      <c r="FYC6" s="272"/>
      <c r="FYD6" s="272"/>
      <c r="FYE6" s="272"/>
      <c r="FYF6" s="272"/>
      <c r="FYG6" s="272"/>
      <c r="FYH6" s="272"/>
      <c r="FYI6" s="272"/>
      <c r="FYJ6" s="272"/>
      <c r="FYK6" s="272"/>
      <c r="FYL6" s="272"/>
      <c r="FYM6" s="272"/>
      <c r="FYN6" s="272"/>
      <c r="FYO6" s="272"/>
      <c r="FYP6" s="272"/>
      <c r="FYQ6" s="272"/>
      <c r="FYR6" s="272"/>
      <c r="FYS6" s="272"/>
      <c r="FYT6" s="272"/>
      <c r="FYU6" s="272"/>
      <c r="FYV6" s="272"/>
      <c r="FYW6" s="272"/>
      <c r="FYX6" s="272"/>
      <c r="FYY6" s="272"/>
      <c r="FYZ6" s="272"/>
      <c r="FZA6" s="272"/>
      <c r="FZB6" s="272"/>
      <c r="FZC6" s="272"/>
      <c r="FZD6" s="272"/>
      <c r="FZE6" s="272"/>
      <c r="FZF6" s="272"/>
      <c r="FZG6" s="272"/>
      <c r="FZH6" s="272"/>
      <c r="FZI6" s="272"/>
      <c r="FZJ6" s="272"/>
      <c r="FZK6" s="272"/>
      <c r="FZL6" s="272"/>
      <c r="FZM6" s="272"/>
      <c r="FZN6" s="272"/>
      <c r="FZO6" s="272"/>
      <c r="FZP6" s="272"/>
      <c r="FZQ6" s="272"/>
      <c r="FZR6" s="272"/>
      <c r="FZS6" s="272"/>
      <c r="FZT6" s="272"/>
      <c r="FZU6" s="272"/>
      <c r="FZV6" s="272"/>
      <c r="FZW6" s="272"/>
      <c r="FZX6" s="272"/>
      <c r="FZY6" s="272"/>
      <c r="FZZ6" s="272"/>
      <c r="GAA6" s="272"/>
      <c r="GAB6" s="272"/>
      <c r="GAC6" s="272"/>
      <c r="GAD6" s="272"/>
      <c r="GAE6" s="272"/>
      <c r="GAF6" s="272"/>
      <c r="GAG6" s="272"/>
      <c r="GAH6" s="272"/>
      <c r="GAI6" s="272"/>
      <c r="GAJ6" s="272"/>
      <c r="GAK6" s="272"/>
      <c r="GAL6" s="272"/>
      <c r="GAM6" s="272"/>
      <c r="GAN6" s="272"/>
      <c r="GAO6" s="272"/>
      <c r="GAP6" s="272"/>
      <c r="GAQ6" s="272"/>
      <c r="GAR6" s="272"/>
      <c r="GAS6" s="272"/>
      <c r="GAT6" s="272"/>
      <c r="GAU6" s="272"/>
      <c r="GAV6" s="272"/>
      <c r="GAW6" s="272"/>
      <c r="GAX6" s="272"/>
      <c r="GAY6" s="272"/>
      <c r="GAZ6" s="272"/>
      <c r="GBA6" s="272"/>
      <c r="GBB6" s="272"/>
      <c r="GBC6" s="272"/>
      <c r="GBD6" s="272"/>
      <c r="GBE6" s="272"/>
      <c r="GBF6" s="272"/>
      <c r="GBG6" s="272"/>
      <c r="GBH6" s="272"/>
      <c r="GBI6" s="272"/>
      <c r="GBJ6" s="272"/>
      <c r="GBK6" s="272"/>
      <c r="GBL6" s="272"/>
      <c r="GBM6" s="272"/>
      <c r="GBN6" s="272"/>
      <c r="GBO6" s="272"/>
      <c r="GBP6" s="272"/>
      <c r="GBQ6" s="272"/>
      <c r="GBR6" s="272"/>
      <c r="GBS6" s="272"/>
      <c r="GBT6" s="272"/>
      <c r="GBU6" s="272"/>
      <c r="GBV6" s="272"/>
      <c r="GBW6" s="272"/>
      <c r="GBX6" s="272"/>
      <c r="GBY6" s="272"/>
      <c r="GBZ6" s="272"/>
      <c r="GCA6" s="272"/>
      <c r="GCB6" s="272"/>
      <c r="GCC6" s="272"/>
      <c r="GCD6" s="272"/>
      <c r="GCE6" s="272"/>
      <c r="GCF6" s="272"/>
      <c r="GCG6" s="272"/>
      <c r="GCH6" s="272"/>
      <c r="GCI6" s="272"/>
      <c r="GCJ6" s="272"/>
      <c r="GCK6" s="272"/>
      <c r="GCL6" s="272"/>
      <c r="GCM6" s="272"/>
      <c r="GCN6" s="272"/>
      <c r="GCO6" s="272"/>
      <c r="GCP6" s="272"/>
      <c r="GCQ6" s="272"/>
      <c r="GCR6" s="272"/>
      <c r="GCS6" s="272"/>
      <c r="GCT6" s="272"/>
      <c r="GCU6" s="272"/>
      <c r="GCV6" s="272"/>
      <c r="GCW6" s="272"/>
      <c r="GCX6" s="272"/>
      <c r="GCY6" s="272"/>
      <c r="GCZ6" s="272"/>
      <c r="GDA6" s="272"/>
      <c r="GDB6" s="272"/>
      <c r="GDC6" s="272"/>
      <c r="GDD6" s="272"/>
      <c r="GDE6" s="272"/>
      <c r="GDF6" s="272"/>
      <c r="GDG6" s="272"/>
      <c r="GDH6" s="272"/>
      <c r="GDI6" s="272"/>
      <c r="GDJ6" s="272"/>
      <c r="GDK6" s="272"/>
      <c r="GDL6" s="272"/>
      <c r="GDM6" s="272"/>
      <c r="GDN6" s="272"/>
      <c r="GDO6" s="272"/>
      <c r="GDP6" s="272"/>
      <c r="GDQ6" s="272"/>
      <c r="GDR6" s="272"/>
      <c r="GDS6" s="272"/>
      <c r="GDT6" s="272"/>
      <c r="GDU6" s="272"/>
      <c r="GDV6" s="272"/>
      <c r="GDW6" s="272"/>
      <c r="GDX6" s="272"/>
      <c r="GDY6" s="272"/>
      <c r="GDZ6" s="272"/>
      <c r="GEA6" s="272"/>
      <c r="GEB6" s="272"/>
      <c r="GEC6" s="272"/>
      <c r="GED6" s="272"/>
      <c r="GEE6" s="272"/>
      <c r="GEF6" s="272"/>
      <c r="GEG6" s="272"/>
      <c r="GEH6" s="272"/>
      <c r="GEI6" s="272"/>
      <c r="GEJ6" s="272"/>
      <c r="GEK6" s="272"/>
      <c r="GEL6" s="272"/>
      <c r="GEM6" s="272"/>
      <c r="GEN6" s="272"/>
      <c r="GEO6" s="272"/>
      <c r="GEP6" s="272"/>
      <c r="GEQ6" s="272"/>
      <c r="GER6" s="272"/>
      <c r="GES6" s="272"/>
      <c r="GET6" s="272"/>
      <c r="GEU6" s="272"/>
      <c r="GEV6" s="272"/>
      <c r="GEW6" s="272"/>
      <c r="GEX6" s="272"/>
      <c r="GEY6" s="272"/>
      <c r="GEZ6" s="272"/>
      <c r="GFA6" s="272"/>
      <c r="GFB6" s="272"/>
      <c r="GFC6" s="272"/>
      <c r="GFD6" s="272"/>
      <c r="GFE6" s="272"/>
      <c r="GFF6" s="272"/>
      <c r="GFG6" s="272"/>
      <c r="GFH6" s="272"/>
      <c r="GFI6" s="272"/>
      <c r="GFJ6" s="272"/>
      <c r="GFK6" s="272"/>
      <c r="GFL6" s="272"/>
      <c r="GFM6" s="272"/>
      <c r="GFN6" s="272"/>
      <c r="GFO6" s="272"/>
      <c r="GFP6" s="272"/>
      <c r="GFQ6" s="272"/>
      <c r="GFR6" s="272"/>
      <c r="GFS6" s="272"/>
      <c r="GFT6" s="272"/>
      <c r="GFU6" s="272"/>
      <c r="GFV6" s="272"/>
      <c r="GFW6" s="272"/>
      <c r="GFX6" s="272"/>
      <c r="GFY6" s="272"/>
      <c r="GFZ6" s="272"/>
      <c r="GGA6" s="272"/>
      <c r="GGB6" s="272"/>
      <c r="GGC6" s="272"/>
      <c r="GGD6" s="272"/>
      <c r="GGE6" s="272"/>
      <c r="GGF6" s="272"/>
      <c r="GGG6" s="272"/>
      <c r="GGH6" s="272"/>
      <c r="GGI6" s="272"/>
      <c r="GGJ6" s="272"/>
      <c r="GGK6" s="272"/>
      <c r="GGL6" s="272"/>
      <c r="GGM6" s="272"/>
      <c r="GGN6" s="272"/>
      <c r="GGO6" s="272"/>
      <c r="GGP6" s="272"/>
      <c r="GGQ6" s="272"/>
      <c r="GGR6" s="272"/>
      <c r="GGS6" s="272"/>
      <c r="GGT6" s="272"/>
      <c r="GGU6" s="272"/>
      <c r="GGV6" s="272"/>
      <c r="GGW6" s="272"/>
      <c r="GGX6" s="272"/>
      <c r="GGY6" s="272"/>
      <c r="GGZ6" s="272"/>
      <c r="GHA6" s="272"/>
      <c r="GHB6" s="272"/>
      <c r="GHC6" s="272"/>
      <c r="GHD6" s="272"/>
      <c r="GHE6" s="272"/>
      <c r="GHF6" s="272"/>
      <c r="GHG6" s="272"/>
      <c r="GHH6" s="272"/>
      <c r="GHI6" s="272"/>
      <c r="GHJ6" s="272"/>
      <c r="GHK6" s="272"/>
      <c r="GHL6" s="272"/>
      <c r="GHM6" s="272"/>
      <c r="GHN6" s="272"/>
      <c r="GHO6" s="272"/>
      <c r="GHP6" s="272"/>
      <c r="GHQ6" s="272"/>
      <c r="GHR6" s="272"/>
      <c r="GHS6" s="272"/>
      <c r="GHT6" s="272"/>
      <c r="GHU6" s="272"/>
      <c r="GHV6" s="272"/>
      <c r="GHW6" s="272"/>
      <c r="GHX6" s="272"/>
      <c r="GHY6" s="272"/>
      <c r="GHZ6" s="272"/>
      <c r="GIA6" s="272"/>
      <c r="GIB6" s="272"/>
      <c r="GIC6" s="272"/>
      <c r="GID6" s="272"/>
      <c r="GIE6" s="272"/>
      <c r="GIF6" s="272"/>
      <c r="GIG6" s="272"/>
      <c r="GIH6" s="272"/>
      <c r="GII6" s="272"/>
      <c r="GIJ6" s="272"/>
      <c r="GIK6" s="272"/>
      <c r="GIL6" s="272"/>
      <c r="GIM6" s="272"/>
      <c r="GIN6" s="272"/>
      <c r="GIO6" s="272"/>
      <c r="GIP6" s="272"/>
      <c r="GIQ6" s="272"/>
      <c r="GIR6" s="272"/>
      <c r="GIS6" s="272"/>
      <c r="GIT6" s="272"/>
      <c r="GIU6" s="272"/>
      <c r="GIV6" s="272"/>
      <c r="GIW6" s="272"/>
      <c r="GIX6" s="272"/>
      <c r="GIY6" s="272"/>
      <c r="GIZ6" s="272"/>
      <c r="GJA6" s="272"/>
      <c r="GJB6" s="272"/>
      <c r="GJC6" s="272"/>
      <c r="GJD6" s="272"/>
      <c r="GJE6" s="272"/>
      <c r="GJF6" s="272"/>
      <c r="GJG6" s="272"/>
      <c r="GJH6" s="272"/>
      <c r="GJI6" s="272"/>
      <c r="GJJ6" s="272"/>
      <c r="GJK6" s="272"/>
      <c r="GJL6" s="272"/>
      <c r="GJM6" s="272"/>
      <c r="GJN6" s="272"/>
      <c r="GJO6" s="272"/>
      <c r="GJP6" s="272"/>
      <c r="GJQ6" s="272"/>
      <c r="GJR6" s="272"/>
      <c r="GJS6" s="272"/>
      <c r="GJT6" s="272"/>
      <c r="GJU6" s="272"/>
      <c r="GJV6" s="272"/>
      <c r="GJW6" s="272"/>
      <c r="GJX6" s="272"/>
      <c r="GJY6" s="272"/>
      <c r="GJZ6" s="272"/>
      <c r="GKA6" s="272"/>
      <c r="GKB6" s="272"/>
      <c r="GKC6" s="272"/>
      <c r="GKD6" s="272"/>
      <c r="GKE6" s="272"/>
      <c r="GKF6" s="272"/>
      <c r="GKG6" s="272"/>
      <c r="GKH6" s="272"/>
      <c r="GKI6" s="272"/>
      <c r="GKJ6" s="272"/>
      <c r="GKK6" s="272"/>
      <c r="GKL6" s="272"/>
      <c r="GKM6" s="272"/>
      <c r="GKN6" s="272"/>
      <c r="GKO6" s="272"/>
      <c r="GKP6" s="272"/>
      <c r="GKQ6" s="272"/>
      <c r="GKR6" s="272"/>
      <c r="GKS6" s="272"/>
      <c r="GKT6" s="272"/>
      <c r="GKU6" s="272"/>
      <c r="GKV6" s="272"/>
      <c r="GKW6" s="272"/>
      <c r="GKX6" s="272"/>
      <c r="GKY6" s="272"/>
      <c r="GKZ6" s="272"/>
      <c r="GLA6" s="272"/>
      <c r="GLB6" s="272"/>
      <c r="GLC6" s="272"/>
      <c r="GLD6" s="272"/>
      <c r="GLE6" s="272"/>
      <c r="GLF6" s="272"/>
      <c r="GLG6" s="272"/>
      <c r="GLH6" s="272"/>
      <c r="GLI6" s="272"/>
      <c r="GLJ6" s="272"/>
      <c r="GLK6" s="272"/>
      <c r="GLL6" s="272"/>
      <c r="GLM6" s="272"/>
      <c r="GLN6" s="272"/>
      <c r="GLO6" s="272"/>
      <c r="GLP6" s="272"/>
      <c r="GLQ6" s="272"/>
      <c r="GLR6" s="272"/>
      <c r="GLS6" s="272"/>
      <c r="GLT6" s="272"/>
      <c r="GLU6" s="272"/>
      <c r="GLV6" s="272"/>
      <c r="GLW6" s="272"/>
      <c r="GLX6" s="272"/>
      <c r="GLY6" s="272"/>
      <c r="GLZ6" s="272"/>
      <c r="GMA6" s="272"/>
      <c r="GMB6" s="272"/>
      <c r="GMC6" s="272"/>
      <c r="GMD6" s="272"/>
      <c r="GME6" s="272"/>
      <c r="GMF6" s="272"/>
      <c r="GMG6" s="272"/>
      <c r="GMH6" s="272"/>
      <c r="GMI6" s="272"/>
      <c r="GMJ6" s="272"/>
      <c r="GMK6" s="272"/>
      <c r="GML6" s="272"/>
      <c r="GMM6" s="272"/>
      <c r="GMN6" s="272"/>
      <c r="GMO6" s="272"/>
      <c r="GMP6" s="272"/>
      <c r="GMQ6" s="272"/>
      <c r="GMR6" s="272"/>
      <c r="GMS6" s="272"/>
      <c r="GMT6" s="272"/>
      <c r="GMU6" s="272"/>
      <c r="GMV6" s="272"/>
      <c r="GMW6" s="272"/>
      <c r="GMX6" s="272"/>
      <c r="GMY6" s="272"/>
      <c r="GMZ6" s="272"/>
      <c r="GNA6" s="272"/>
      <c r="GNB6" s="272"/>
      <c r="GNC6" s="272"/>
      <c r="GND6" s="272"/>
      <c r="GNE6" s="272"/>
      <c r="GNF6" s="272"/>
      <c r="GNG6" s="272"/>
      <c r="GNH6" s="272"/>
      <c r="GNI6" s="272"/>
      <c r="GNJ6" s="272"/>
      <c r="GNK6" s="272"/>
      <c r="GNL6" s="272"/>
      <c r="GNM6" s="272"/>
      <c r="GNN6" s="272"/>
      <c r="GNO6" s="272"/>
      <c r="GNP6" s="272"/>
      <c r="GNQ6" s="272"/>
      <c r="GNR6" s="272"/>
      <c r="GNS6" s="272"/>
      <c r="GNT6" s="272"/>
      <c r="GNU6" s="272"/>
      <c r="GNV6" s="272"/>
      <c r="GNW6" s="272"/>
      <c r="GNX6" s="272"/>
      <c r="GNY6" s="272"/>
      <c r="GNZ6" s="272"/>
      <c r="GOA6" s="272"/>
      <c r="GOB6" s="272"/>
      <c r="GOC6" s="272"/>
      <c r="GOD6" s="272"/>
      <c r="GOE6" s="272"/>
      <c r="GOF6" s="272"/>
      <c r="GOG6" s="272"/>
      <c r="GOH6" s="272"/>
      <c r="GOI6" s="272"/>
      <c r="GOJ6" s="272"/>
      <c r="GOK6" s="272"/>
      <c r="GOL6" s="272"/>
      <c r="GOM6" s="272"/>
      <c r="GON6" s="272"/>
      <c r="GOO6" s="272"/>
      <c r="GOP6" s="272"/>
      <c r="GOQ6" s="272"/>
      <c r="GOR6" s="272"/>
      <c r="GOS6" s="272"/>
      <c r="GOT6" s="272"/>
      <c r="GOU6" s="272"/>
      <c r="GOV6" s="272"/>
      <c r="GOW6" s="272"/>
      <c r="GOX6" s="272"/>
      <c r="GOY6" s="272"/>
      <c r="GOZ6" s="272"/>
      <c r="GPA6" s="272"/>
      <c r="GPB6" s="272"/>
      <c r="GPC6" s="272"/>
      <c r="GPD6" s="272"/>
      <c r="GPE6" s="272"/>
      <c r="GPF6" s="272"/>
      <c r="GPG6" s="272"/>
      <c r="GPH6" s="272"/>
      <c r="GPI6" s="272"/>
      <c r="GPJ6" s="272"/>
      <c r="GPK6" s="272"/>
      <c r="GPL6" s="272"/>
      <c r="GPM6" s="272"/>
      <c r="GPN6" s="272"/>
      <c r="GPO6" s="272"/>
      <c r="GPP6" s="272"/>
      <c r="GPQ6" s="272"/>
      <c r="GPR6" s="272"/>
      <c r="GPS6" s="272"/>
      <c r="GPT6" s="272"/>
      <c r="GPU6" s="272"/>
      <c r="GPV6" s="272"/>
      <c r="GPW6" s="272"/>
      <c r="GPX6" s="272"/>
      <c r="GPY6" s="272"/>
      <c r="GPZ6" s="272"/>
      <c r="GQA6" s="272"/>
      <c r="GQB6" s="272"/>
      <c r="GQC6" s="272"/>
      <c r="GQD6" s="272"/>
      <c r="GQE6" s="272"/>
      <c r="GQF6" s="272"/>
      <c r="GQG6" s="272"/>
      <c r="GQH6" s="272"/>
      <c r="GQI6" s="272"/>
      <c r="GQJ6" s="272"/>
      <c r="GQK6" s="272"/>
      <c r="GQL6" s="272"/>
      <c r="GQM6" s="272"/>
      <c r="GQN6" s="272"/>
      <c r="GQO6" s="272"/>
      <c r="GQP6" s="272"/>
      <c r="GQQ6" s="272"/>
      <c r="GQR6" s="272"/>
      <c r="GQS6" s="272"/>
      <c r="GQT6" s="272"/>
      <c r="GQU6" s="272"/>
      <c r="GQV6" s="272"/>
      <c r="GQW6" s="272"/>
      <c r="GQX6" s="272"/>
      <c r="GQY6" s="272"/>
      <c r="GQZ6" s="272"/>
      <c r="GRA6" s="272"/>
      <c r="GRB6" s="272"/>
      <c r="GRC6" s="272"/>
      <c r="GRD6" s="272"/>
      <c r="GRE6" s="272"/>
      <c r="GRF6" s="272"/>
      <c r="GRG6" s="272"/>
      <c r="GRH6" s="272"/>
      <c r="GRI6" s="272"/>
      <c r="GRJ6" s="272"/>
      <c r="GRK6" s="272"/>
      <c r="GRL6" s="272"/>
      <c r="GRM6" s="272"/>
      <c r="GRN6" s="272"/>
      <c r="GRO6" s="272"/>
      <c r="GRP6" s="272"/>
      <c r="GRQ6" s="272"/>
      <c r="GRR6" s="272"/>
      <c r="GRS6" s="272"/>
      <c r="GRT6" s="272"/>
      <c r="GRU6" s="272"/>
      <c r="GRV6" s="272"/>
      <c r="GRW6" s="272"/>
      <c r="GRX6" s="272"/>
      <c r="GRY6" s="272"/>
      <c r="GRZ6" s="272"/>
      <c r="GSA6" s="272"/>
      <c r="GSB6" s="272"/>
      <c r="GSC6" s="272"/>
      <c r="GSD6" s="272"/>
      <c r="GSE6" s="272"/>
      <c r="GSF6" s="272"/>
      <c r="GSG6" s="272"/>
      <c r="GSH6" s="272"/>
      <c r="GSI6" s="272"/>
      <c r="GSJ6" s="272"/>
      <c r="GSK6" s="272"/>
      <c r="GSL6" s="272"/>
      <c r="GSM6" s="272"/>
      <c r="GSN6" s="272"/>
      <c r="GSO6" s="272"/>
      <c r="GSP6" s="272"/>
      <c r="GSQ6" s="272"/>
      <c r="GSR6" s="272"/>
      <c r="GSS6" s="272"/>
      <c r="GST6" s="272"/>
      <c r="GSU6" s="272"/>
      <c r="GSV6" s="272"/>
      <c r="GSW6" s="272"/>
      <c r="GSX6" s="272"/>
      <c r="GSY6" s="272"/>
      <c r="GSZ6" s="272"/>
      <c r="GTA6" s="272"/>
      <c r="GTB6" s="272"/>
      <c r="GTC6" s="272"/>
      <c r="GTD6" s="272"/>
      <c r="GTE6" s="272"/>
      <c r="GTF6" s="272"/>
      <c r="GTG6" s="272"/>
      <c r="GTH6" s="272"/>
      <c r="GTI6" s="272"/>
      <c r="GTJ6" s="272"/>
      <c r="GTK6" s="272"/>
      <c r="GTL6" s="272"/>
      <c r="GTM6" s="272"/>
      <c r="GTN6" s="272"/>
      <c r="GTO6" s="272"/>
      <c r="GTP6" s="272"/>
      <c r="GTQ6" s="272"/>
      <c r="GTR6" s="272"/>
      <c r="GTS6" s="272"/>
      <c r="GTT6" s="272"/>
      <c r="GTU6" s="272"/>
      <c r="GTV6" s="272"/>
      <c r="GTW6" s="272"/>
      <c r="GTX6" s="272"/>
      <c r="GTY6" s="272"/>
      <c r="GTZ6" s="272"/>
      <c r="GUA6" s="272"/>
      <c r="GUB6" s="272"/>
      <c r="GUC6" s="272"/>
      <c r="GUD6" s="272"/>
      <c r="GUE6" s="272"/>
      <c r="GUF6" s="272"/>
      <c r="GUG6" s="272"/>
      <c r="GUH6" s="272"/>
      <c r="GUI6" s="272"/>
      <c r="GUJ6" s="272"/>
      <c r="GUK6" s="272"/>
      <c r="GUL6" s="272"/>
      <c r="GUM6" s="272"/>
      <c r="GUN6" s="272"/>
      <c r="GUO6" s="272"/>
      <c r="GUP6" s="272"/>
      <c r="GUQ6" s="272"/>
      <c r="GUR6" s="272"/>
      <c r="GUS6" s="272"/>
      <c r="GUT6" s="272"/>
      <c r="GUU6" s="272"/>
      <c r="GUV6" s="272"/>
      <c r="GUW6" s="272"/>
      <c r="GUX6" s="272"/>
      <c r="GUY6" s="272"/>
      <c r="GUZ6" s="272"/>
      <c r="GVA6" s="272"/>
      <c r="GVB6" s="272"/>
      <c r="GVC6" s="272"/>
      <c r="GVD6" s="272"/>
      <c r="GVE6" s="272"/>
      <c r="GVF6" s="272"/>
      <c r="GVG6" s="272"/>
      <c r="GVH6" s="272"/>
      <c r="GVI6" s="272"/>
      <c r="GVJ6" s="272"/>
      <c r="GVK6" s="272"/>
      <c r="GVL6" s="272"/>
      <c r="GVM6" s="272"/>
      <c r="GVN6" s="272"/>
      <c r="GVO6" s="272"/>
      <c r="GVP6" s="272"/>
      <c r="GVQ6" s="272"/>
      <c r="GVR6" s="272"/>
      <c r="GVS6" s="272"/>
      <c r="GVT6" s="272"/>
      <c r="GVU6" s="272"/>
      <c r="GVV6" s="272"/>
      <c r="GVW6" s="272"/>
      <c r="GVX6" s="272"/>
      <c r="GVY6" s="272"/>
      <c r="GVZ6" s="272"/>
      <c r="GWA6" s="272"/>
      <c r="GWB6" s="272"/>
      <c r="GWC6" s="272"/>
      <c r="GWD6" s="272"/>
      <c r="GWE6" s="272"/>
      <c r="GWF6" s="272"/>
      <c r="GWG6" s="272"/>
      <c r="GWH6" s="272"/>
      <c r="GWI6" s="272"/>
      <c r="GWJ6" s="272"/>
      <c r="GWK6" s="272"/>
      <c r="GWL6" s="272"/>
      <c r="GWM6" s="272"/>
      <c r="GWN6" s="272"/>
      <c r="GWO6" s="272"/>
      <c r="GWP6" s="272"/>
      <c r="GWQ6" s="272"/>
      <c r="GWR6" s="272"/>
      <c r="GWS6" s="272"/>
      <c r="GWT6" s="272"/>
      <c r="GWU6" s="272"/>
      <c r="GWV6" s="272"/>
      <c r="GWW6" s="272"/>
      <c r="GWX6" s="272"/>
      <c r="GWY6" s="272"/>
      <c r="GWZ6" s="272"/>
      <c r="GXA6" s="272"/>
      <c r="GXB6" s="272"/>
      <c r="GXC6" s="272"/>
      <c r="GXD6" s="272"/>
      <c r="GXE6" s="272"/>
      <c r="GXF6" s="272"/>
      <c r="GXG6" s="272"/>
      <c r="GXH6" s="272"/>
      <c r="GXI6" s="272"/>
      <c r="GXJ6" s="272"/>
      <c r="GXK6" s="272"/>
      <c r="GXL6" s="272"/>
      <c r="GXM6" s="272"/>
      <c r="GXN6" s="272"/>
      <c r="GXO6" s="272"/>
      <c r="GXP6" s="272"/>
      <c r="GXQ6" s="272"/>
      <c r="GXR6" s="272"/>
      <c r="GXS6" s="272"/>
      <c r="GXT6" s="272"/>
      <c r="GXU6" s="272"/>
      <c r="GXV6" s="272"/>
      <c r="GXW6" s="272"/>
      <c r="GXX6" s="272"/>
      <c r="GXY6" s="272"/>
      <c r="GXZ6" s="272"/>
      <c r="GYA6" s="272"/>
      <c r="GYB6" s="272"/>
      <c r="GYC6" s="272"/>
      <c r="GYD6" s="272"/>
      <c r="GYE6" s="272"/>
      <c r="GYF6" s="272"/>
      <c r="GYG6" s="272"/>
      <c r="GYH6" s="272"/>
      <c r="GYI6" s="272"/>
      <c r="GYJ6" s="272"/>
      <c r="GYK6" s="272"/>
      <c r="GYL6" s="272"/>
      <c r="GYM6" s="272"/>
      <c r="GYN6" s="272"/>
      <c r="GYO6" s="272"/>
      <c r="GYP6" s="272"/>
      <c r="GYQ6" s="272"/>
      <c r="GYR6" s="272"/>
      <c r="GYS6" s="272"/>
      <c r="GYT6" s="272"/>
      <c r="GYU6" s="272"/>
      <c r="GYV6" s="272"/>
      <c r="GYW6" s="272"/>
      <c r="GYX6" s="272"/>
      <c r="GYY6" s="272"/>
      <c r="GYZ6" s="272"/>
      <c r="GZA6" s="272"/>
      <c r="GZB6" s="272"/>
      <c r="GZC6" s="272"/>
      <c r="GZD6" s="272"/>
      <c r="GZE6" s="272"/>
      <c r="GZF6" s="272"/>
      <c r="GZG6" s="272"/>
      <c r="GZH6" s="272"/>
      <c r="GZI6" s="272"/>
      <c r="GZJ6" s="272"/>
      <c r="GZK6" s="272"/>
      <c r="GZL6" s="272"/>
      <c r="GZM6" s="272"/>
      <c r="GZN6" s="272"/>
      <c r="GZO6" s="272"/>
      <c r="GZP6" s="272"/>
      <c r="GZQ6" s="272"/>
      <c r="GZR6" s="272"/>
      <c r="GZS6" s="272"/>
      <c r="GZT6" s="272"/>
      <c r="GZU6" s="272"/>
      <c r="GZV6" s="272"/>
      <c r="GZW6" s="272"/>
      <c r="GZX6" s="272"/>
      <c r="GZY6" s="272"/>
      <c r="GZZ6" s="272"/>
      <c r="HAA6" s="272"/>
      <c r="HAB6" s="272"/>
      <c r="HAC6" s="272"/>
      <c r="HAD6" s="272"/>
      <c r="HAE6" s="272"/>
      <c r="HAF6" s="272"/>
      <c r="HAG6" s="272"/>
      <c r="HAH6" s="272"/>
      <c r="HAI6" s="272"/>
      <c r="HAJ6" s="272"/>
      <c r="HAK6" s="272"/>
      <c r="HAL6" s="272"/>
      <c r="HAM6" s="272"/>
      <c r="HAN6" s="272"/>
      <c r="HAO6" s="272"/>
      <c r="HAP6" s="272"/>
      <c r="HAQ6" s="272"/>
      <c r="HAR6" s="272"/>
      <c r="HAS6" s="272"/>
      <c r="HAT6" s="272"/>
      <c r="HAU6" s="272"/>
      <c r="HAV6" s="272"/>
      <c r="HAW6" s="272"/>
      <c r="HAX6" s="272"/>
      <c r="HAY6" s="272"/>
      <c r="HAZ6" s="272"/>
      <c r="HBA6" s="272"/>
      <c r="HBB6" s="272"/>
      <c r="HBC6" s="272"/>
      <c r="HBD6" s="272"/>
      <c r="HBE6" s="272"/>
      <c r="HBF6" s="272"/>
      <c r="HBG6" s="272"/>
      <c r="HBH6" s="272"/>
      <c r="HBI6" s="272"/>
      <c r="HBJ6" s="272"/>
      <c r="HBK6" s="272"/>
      <c r="HBL6" s="272"/>
      <c r="HBM6" s="272"/>
      <c r="HBN6" s="272"/>
      <c r="HBO6" s="272"/>
      <c r="HBP6" s="272"/>
      <c r="HBQ6" s="272"/>
      <c r="HBR6" s="272"/>
      <c r="HBS6" s="272"/>
      <c r="HBT6" s="272"/>
      <c r="HBU6" s="272"/>
      <c r="HBV6" s="272"/>
      <c r="HBW6" s="272"/>
      <c r="HBX6" s="272"/>
      <c r="HBY6" s="272"/>
      <c r="HBZ6" s="272"/>
      <c r="HCA6" s="272"/>
      <c r="HCB6" s="272"/>
      <c r="HCC6" s="272"/>
      <c r="HCD6" s="272"/>
      <c r="HCE6" s="272"/>
      <c r="HCF6" s="272"/>
      <c r="HCG6" s="272"/>
      <c r="HCH6" s="272"/>
      <c r="HCI6" s="272"/>
      <c r="HCJ6" s="272"/>
      <c r="HCK6" s="272"/>
      <c r="HCL6" s="272"/>
      <c r="HCM6" s="272"/>
      <c r="HCN6" s="272"/>
      <c r="HCO6" s="272"/>
      <c r="HCP6" s="272"/>
      <c r="HCQ6" s="272"/>
      <c r="HCR6" s="272"/>
      <c r="HCS6" s="272"/>
      <c r="HCT6" s="272"/>
      <c r="HCU6" s="272"/>
      <c r="HCV6" s="272"/>
      <c r="HCW6" s="272"/>
      <c r="HCX6" s="272"/>
      <c r="HCY6" s="272"/>
      <c r="HCZ6" s="272"/>
      <c r="HDA6" s="272"/>
      <c r="HDB6" s="272"/>
      <c r="HDC6" s="272"/>
      <c r="HDD6" s="272"/>
      <c r="HDE6" s="272"/>
      <c r="HDF6" s="272"/>
      <c r="HDG6" s="272"/>
      <c r="HDH6" s="272"/>
      <c r="HDI6" s="272"/>
      <c r="HDJ6" s="272"/>
      <c r="HDK6" s="272"/>
      <c r="HDL6" s="272"/>
      <c r="HDM6" s="272"/>
      <c r="HDN6" s="272"/>
      <c r="HDO6" s="272"/>
      <c r="HDP6" s="272"/>
      <c r="HDQ6" s="272"/>
      <c r="HDR6" s="272"/>
      <c r="HDS6" s="272"/>
      <c r="HDT6" s="272"/>
      <c r="HDU6" s="272"/>
      <c r="HDV6" s="272"/>
      <c r="HDW6" s="272"/>
      <c r="HDX6" s="272"/>
      <c r="HDY6" s="272"/>
      <c r="HDZ6" s="272"/>
      <c r="HEA6" s="272"/>
      <c r="HEB6" s="272"/>
      <c r="HEC6" s="272"/>
      <c r="HED6" s="272"/>
      <c r="HEE6" s="272"/>
      <c r="HEF6" s="272"/>
      <c r="HEG6" s="272"/>
      <c r="HEH6" s="272"/>
      <c r="HEI6" s="272"/>
      <c r="HEJ6" s="272"/>
      <c r="HEK6" s="272"/>
      <c r="HEL6" s="272"/>
      <c r="HEM6" s="272"/>
      <c r="HEN6" s="272"/>
      <c r="HEO6" s="272"/>
      <c r="HEP6" s="272"/>
      <c r="HEQ6" s="272"/>
      <c r="HER6" s="272"/>
      <c r="HES6" s="272"/>
      <c r="HET6" s="272"/>
      <c r="HEU6" s="272"/>
      <c r="HEV6" s="272"/>
      <c r="HEW6" s="272"/>
      <c r="HEX6" s="272"/>
      <c r="HEY6" s="272"/>
      <c r="HEZ6" s="272"/>
      <c r="HFA6" s="272"/>
      <c r="HFB6" s="272"/>
      <c r="HFC6" s="272"/>
      <c r="HFD6" s="272"/>
      <c r="HFE6" s="272"/>
      <c r="HFF6" s="272"/>
      <c r="HFG6" s="272"/>
      <c r="HFH6" s="272"/>
      <c r="HFI6" s="272"/>
      <c r="HFJ6" s="272"/>
      <c r="HFK6" s="272"/>
      <c r="HFL6" s="272"/>
      <c r="HFM6" s="272"/>
      <c r="HFN6" s="272"/>
      <c r="HFO6" s="272"/>
      <c r="HFP6" s="272"/>
      <c r="HFQ6" s="272"/>
      <c r="HFR6" s="272"/>
      <c r="HFS6" s="272"/>
      <c r="HFT6" s="272"/>
      <c r="HFU6" s="272"/>
      <c r="HFV6" s="272"/>
      <c r="HFW6" s="272"/>
      <c r="HFX6" s="272"/>
      <c r="HFY6" s="272"/>
      <c r="HFZ6" s="272"/>
      <c r="HGA6" s="272"/>
      <c r="HGB6" s="272"/>
      <c r="HGC6" s="272"/>
      <c r="HGD6" s="272"/>
      <c r="HGE6" s="272"/>
      <c r="HGF6" s="272"/>
      <c r="HGG6" s="272"/>
      <c r="HGH6" s="272"/>
      <c r="HGI6" s="272"/>
      <c r="HGJ6" s="272"/>
      <c r="HGK6" s="272"/>
      <c r="HGL6" s="272"/>
      <c r="HGM6" s="272"/>
      <c r="HGN6" s="272"/>
      <c r="HGO6" s="272"/>
      <c r="HGP6" s="272"/>
      <c r="HGQ6" s="272"/>
      <c r="HGR6" s="272"/>
      <c r="HGS6" s="272"/>
      <c r="HGT6" s="272"/>
      <c r="HGU6" s="272"/>
      <c r="HGV6" s="272"/>
      <c r="HGW6" s="272"/>
      <c r="HGX6" s="272"/>
      <c r="HGY6" s="272"/>
      <c r="HGZ6" s="272"/>
      <c r="HHA6" s="272"/>
      <c r="HHB6" s="272"/>
      <c r="HHC6" s="272"/>
      <c r="HHD6" s="272"/>
      <c r="HHE6" s="272"/>
      <c r="HHF6" s="272"/>
      <c r="HHG6" s="272"/>
      <c r="HHH6" s="272"/>
      <c r="HHI6" s="272"/>
      <c r="HHJ6" s="272"/>
      <c r="HHK6" s="272"/>
      <c r="HHL6" s="272"/>
      <c r="HHM6" s="272"/>
      <c r="HHN6" s="272"/>
      <c r="HHO6" s="272"/>
      <c r="HHP6" s="272"/>
      <c r="HHQ6" s="272"/>
      <c r="HHR6" s="272"/>
      <c r="HHS6" s="272"/>
      <c r="HHT6" s="272"/>
      <c r="HHU6" s="272"/>
      <c r="HHV6" s="272"/>
      <c r="HHW6" s="272"/>
      <c r="HHX6" s="272"/>
      <c r="HHY6" s="272"/>
      <c r="HHZ6" s="272"/>
      <c r="HIA6" s="272"/>
      <c r="HIB6" s="272"/>
      <c r="HIC6" s="272"/>
      <c r="HID6" s="272"/>
      <c r="HIE6" s="272"/>
      <c r="HIF6" s="272"/>
      <c r="HIG6" s="272"/>
      <c r="HIH6" s="272"/>
      <c r="HII6" s="272"/>
      <c r="HIJ6" s="272"/>
      <c r="HIK6" s="272"/>
      <c r="HIL6" s="272"/>
      <c r="HIM6" s="272"/>
      <c r="HIN6" s="272"/>
      <c r="HIO6" s="272"/>
      <c r="HIP6" s="272"/>
      <c r="HIQ6" s="272"/>
      <c r="HIR6" s="272"/>
      <c r="HIS6" s="272"/>
      <c r="HIT6" s="272"/>
      <c r="HIU6" s="272"/>
      <c r="HIV6" s="272"/>
      <c r="HIW6" s="272"/>
      <c r="HIX6" s="272"/>
      <c r="HIY6" s="272"/>
      <c r="HIZ6" s="272"/>
      <c r="HJA6" s="272"/>
      <c r="HJB6" s="272"/>
      <c r="HJC6" s="272"/>
      <c r="HJD6" s="272"/>
      <c r="HJE6" s="272"/>
      <c r="HJF6" s="272"/>
      <c r="HJG6" s="272"/>
      <c r="HJH6" s="272"/>
      <c r="HJI6" s="272"/>
      <c r="HJJ6" s="272"/>
      <c r="HJK6" s="272"/>
      <c r="HJL6" s="272"/>
      <c r="HJM6" s="272"/>
      <c r="HJN6" s="272"/>
      <c r="HJO6" s="272"/>
      <c r="HJP6" s="272"/>
      <c r="HJQ6" s="272"/>
      <c r="HJR6" s="272"/>
      <c r="HJS6" s="272"/>
      <c r="HJT6" s="272"/>
      <c r="HJU6" s="272"/>
      <c r="HJV6" s="272"/>
      <c r="HJW6" s="272"/>
      <c r="HJX6" s="272"/>
      <c r="HJY6" s="272"/>
      <c r="HJZ6" s="272"/>
      <c r="HKA6" s="272"/>
      <c r="HKB6" s="272"/>
      <c r="HKC6" s="272"/>
      <c r="HKD6" s="272"/>
      <c r="HKE6" s="272"/>
      <c r="HKF6" s="272"/>
      <c r="HKG6" s="272"/>
      <c r="HKH6" s="272"/>
      <c r="HKI6" s="272"/>
      <c r="HKJ6" s="272"/>
      <c r="HKK6" s="272"/>
      <c r="HKL6" s="272"/>
      <c r="HKM6" s="272"/>
      <c r="HKN6" s="272"/>
      <c r="HKO6" s="272"/>
      <c r="HKP6" s="272"/>
      <c r="HKQ6" s="272"/>
      <c r="HKR6" s="272"/>
      <c r="HKS6" s="272"/>
      <c r="HKT6" s="272"/>
      <c r="HKU6" s="272"/>
      <c r="HKV6" s="272"/>
      <c r="HKW6" s="272"/>
      <c r="HKX6" s="272"/>
      <c r="HKY6" s="272"/>
      <c r="HKZ6" s="272"/>
      <c r="HLA6" s="272"/>
      <c r="HLB6" s="272"/>
      <c r="HLC6" s="272"/>
      <c r="HLD6" s="272"/>
      <c r="HLE6" s="272"/>
      <c r="HLF6" s="272"/>
      <c r="HLG6" s="272"/>
      <c r="HLH6" s="272"/>
      <c r="HLI6" s="272"/>
      <c r="HLJ6" s="272"/>
      <c r="HLK6" s="272"/>
      <c r="HLL6" s="272"/>
      <c r="HLM6" s="272"/>
      <c r="HLN6" s="272"/>
      <c r="HLO6" s="272"/>
      <c r="HLP6" s="272"/>
      <c r="HLQ6" s="272"/>
      <c r="HLR6" s="272"/>
      <c r="HLS6" s="272"/>
      <c r="HLT6" s="272"/>
      <c r="HLU6" s="272"/>
      <c r="HLV6" s="272"/>
      <c r="HLW6" s="272"/>
      <c r="HLX6" s="272"/>
      <c r="HLY6" s="272"/>
      <c r="HLZ6" s="272"/>
      <c r="HMA6" s="272"/>
      <c r="HMB6" s="272"/>
      <c r="HMC6" s="272"/>
      <c r="HMD6" s="272"/>
      <c r="HME6" s="272"/>
      <c r="HMF6" s="272"/>
      <c r="HMG6" s="272"/>
      <c r="HMH6" s="272"/>
      <c r="HMI6" s="272"/>
      <c r="HMJ6" s="272"/>
      <c r="HMK6" s="272"/>
      <c r="HML6" s="272"/>
      <c r="HMM6" s="272"/>
      <c r="HMN6" s="272"/>
      <c r="HMO6" s="272"/>
      <c r="HMP6" s="272"/>
      <c r="HMQ6" s="272"/>
      <c r="HMR6" s="272"/>
      <c r="HMS6" s="272"/>
      <c r="HMT6" s="272"/>
      <c r="HMU6" s="272"/>
      <c r="HMV6" s="272"/>
      <c r="HMW6" s="272"/>
      <c r="HMX6" s="272"/>
      <c r="HMY6" s="272"/>
      <c r="HMZ6" s="272"/>
      <c r="HNA6" s="272"/>
      <c r="HNB6" s="272"/>
      <c r="HNC6" s="272"/>
      <c r="HND6" s="272"/>
      <c r="HNE6" s="272"/>
      <c r="HNF6" s="272"/>
      <c r="HNG6" s="272"/>
      <c r="HNH6" s="272"/>
      <c r="HNI6" s="272"/>
      <c r="HNJ6" s="272"/>
      <c r="HNK6" s="272"/>
      <c r="HNL6" s="272"/>
      <c r="HNM6" s="272"/>
      <c r="HNN6" s="272"/>
      <c r="HNO6" s="272"/>
      <c r="HNP6" s="272"/>
      <c r="HNQ6" s="272"/>
      <c r="HNR6" s="272"/>
      <c r="HNS6" s="272"/>
      <c r="HNT6" s="272"/>
      <c r="HNU6" s="272"/>
      <c r="HNV6" s="272"/>
      <c r="HNW6" s="272"/>
      <c r="HNX6" s="272"/>
      <c r="HNY6" s="272"/>
      <c r="HNZ6" s="272"/>
      <c r="HOA6" s="272"/>
      <c r="HOB6" s="272"/>
      <c r="HOC6" s="272"/>
      <c r="HOD6" s="272"/>
      <c r="HOE6" s="272"/>
      <c r="HOF6" s="272"/>
      <c r="HOG6" s="272"/>
      <c r="HOH6" s="272"/>
      <c r="HOI6" s="272"/>
      <c r="HOJ6" s="272"/>
      <c r="HOK6" s="272"/>
      <c r="HOL6" s="272"/>
      <c r="HOM6" s="272"/>
      <c r="HON6" s="272"/>
      <c r="HOO6" s="272"/>
      <c r="HOP6" s="272"/>
      <c r="HOQ6" s="272"/>
      <c r="HOR6" s="272"/>
      <c r="HOS6" s="272"/>
      <c r="HOT6" s="272"/>
      <c r="HOU6" s="272"/>
      <c r="HOV6" s="272"/>
      <c r="HOW6" s="272"/>
      <c r="HOX6" s="272"/>
      <c r="HOY6" s="272"/>
      <c r="HOZ6" s="272"/>
      <c r="HPA6" s="272"/>
      <c r="HPB6" s="272"/>
      <c r="HPC6" s="272"/>
      <c r="HPD6" s="272"/>
      <c r="HPE6" s="272"/>
      <c r="HPF6" s="272"/>
      <c r="HPG6" s="272"/>
      <c r="HPH6" s="272"/>
      <c r="HPI6" s="272"/>
      <c r="HPJ6" s="272"/>
      <c r="HPK6" s="272"/>
      <c r="HPL6" s="272"/>
      <c r="HPM6" s="272"/>
      <c r="HPN6" s="272"/>
      <c r="HPO6" s="272"/>
      <c r="HPP6" s="272"/>
      <c r="HPQ6" s="272"/>
      <c r="HPR6" s="272"/>
      <c r="HPS6" s="272"/>
      <c r="HPT6" s="272"/>
      <c r="HPU6" s="272"/>
      <c r="HPV6" s="272"/>
      <c r="HPW6" s="272"/>
      <c r="HPX6" s="272"/>
      <c r="HPY6" s="272"/>
      <c r="HPZ6" s="272"/>
      <c r="HQA6" s="272"/>
      <c r="HQB6" s="272"/>
      <c r="HQC6" s="272"/>
      <c r="HQD6" s="272"/>
      <c r="HQE6" s="272"/>
      <c r="HQF6" s="272"/>
      <c r="HQG6" s="272"/>
      <c r="HQH6" s="272"/>
      <c r="HQI6" s="272"/>
      <c r="HQJ6" s="272"/>
      <c r="HQK6" s="272"/>
      <c r="HQL6" s="272"/>
      <c r="HQM6" s="272"/>
      <c r="HQN6" s="272"/>
      <c r="HQO6" s="272"/>
      <c r="HQP6" s="272"/>
      <c r="HQQ6" s="272"/>
      <c r="HQR6" s="272"/>
      <c r="HQS6" s="272"/>
      <c r="HQT6" s="272"/>
      <c r="HQU6" s="272"/>
      <c r="HQV6" s="272"/>
      <c r="HQW6" s="272"/>
      <c r="HQX6" s="272"/>
      <c r="HQY6" s="272"/>
      <c r="HQZ6" s="272"/>
      <c r="HRA6" s="272"/>
      <c r="HRB6" s="272"/>
      <c r="HRC6" s="272"/>
      <c r="HRD6" s="272"/>
      <c r="HRE6" s="272"/>
      <c r="HRF6" s="272"/>
      <c r="HRG6" s="272"/>
      <c r="HRH6" s="272"/>
      <c r="HRI6" s="272"/>
      <c r="HRJ6" s="272"/>
      <c r="HRK6" s="272"/>
      <c r="HRL6" s="272"/>
      <c r="HRM6" s="272"/>
      <c r="HRN6" s="272"/>
      <c r="HRO6" s="272"/>
      <c r="HRP6" s="272"/>
      <c r="HRQ6" s="272"/>
      <c r="HRR6" s="272"/>
      <c r="HRS6" s="272"/>
      <c r="HRT6" s="272"/>
      <c r="HRU6" s="272"/>
      <c r="HRV6" s="272"/>
      <c r="HRW6" s="272"/>
      <c r="HRX6" s="272"/>
      <c r="HRY6" s="272"/>
      <c r="HRZ6" s="272"/>
      <c r="HSA6" s="272"/>
      <c r="HSB6" s="272"/>
      <c r="HSC6" s="272"/>
      <c r="HSD6" s="272"/>
      <c r="HSE6" s="272"/>
      <c r="HSF6" s="272"/>
      <c r="HSG6" s="272"/>
      <c r="HSH6" s="272"/>
      <c r="HSI6" s="272"/>
      <c r="HSJ6" s="272"/>
      <c r="HSK6" s="272"/>
      <c r="HSL6" s="272"/>
      <c r="HSM6" s="272"/>
      <c r="HSN6" s="272"/>
      <c r="HSO6" s="272"/>
      <c r="HSP6" s="272"/>
      <c r="HSQ6" s="272"/>
      <c r="HSR6" s="272"/>
      <c r="HSS6" s="272"/>
      <c r="HST6" s="272"/>
      <c r="HSU6" s="272"/>
      <c r="HSV6" s="272"/>
      <c r="HSW6" s="272"/>
      <c r="HSX6" s="272"/>
      <c r="HSY6" s="272"/>
      <c r="HSZ6" s="272"/>
      <c r="HTA6" s="272"/>
      <c r="HTB6" s="272"/>
      <c r="HTC6" s="272"/>
      <c r="HTD6" s="272"/>
      <c r="HTE6" s="272"/>
      <c r="HTF6" s="272"/>
      <c r="HTG6" s="272"/>
      <c r="HTH6" s="272"/>
      <c r="HTI6" s="272"/>
      <c r="HTJ6" s="272"/>
      <c r="HTK6" s="272"/>
      <c r="HTL6" s="272"/>
      <c r="HTM6" s="272"/>
      <c r="HTN6" s="272"/>
      <c r="HTO6" s="272"/>
      <c r="HTP6" s="272"/>
      <c r="HTQ6" s="272"/>
      <c r="HTR6" s="272"/>
      <c r="HTS6" s="272"/>
      <c r="HTT6" s="272"/>
      <c r="HTU6" s="272"/>
      <c r="HTV6" s="272"/>
      <c r="HTW6" s="272"/>
      <c r="HTX6" s="272"/>
      <c r="HTY6" s="272"/>
      <c r="HTZ6" s="272"/>
      <c r="HUA6" s="272"/>
      <c r="HUB6" s="272"/>
      <c r="HUC6" s="272"/>
      <c r="HUD6" s="272"/>
      <c r="HUE6" s="272"/>
      <c r="HUF6" s="272"/>
      <c r="HUG6" s="272"/>
      <c r="HUH6" s="272"/>
      <c r="HUI6" s="272"/>
      <c r="HUJ6" s="272"/>
      <c r="HUK6" s="272"/>
      <c r="HUL6" s="272"/>
      <c r="HUM6" s="272"/>
      <c r="HUN6" s="272"/>
      <c r="HUO6" s="272"/>
      <c r="HUP6" s="272"/>
      <c r="HUQ6" s="272"/>
      <c r="HUR6" s="272"/>
      <c r="HUS6" s="272"/>
      <c r="HUT6" s="272"/>
      <c r="HUU6" s="272"/>
      <c r="HUV6" s="272"/>
      <c r="HUW6" s="272"/>
      <c r="HUX6" s="272"/>
      <c r="HUY6" s="272"/>
      <c r="HUZ6" s="272"/>
      <c r="HVA6" s="272"/>
      <c r="HVB6" s="272"/>
      <c r="HVC6" s="272"/>
      <c r="HVD6" s="272"/>
      <c r="HVE6" s="272"/>
      <c r="HVF6" s="272"/>
      <c r="HVG6" s="272"/>
      <c r="HVH6" s="272"/>
      <c r="HVI6" s="272"/>
      <c r="HVJ6" s="272"/>
      <c r="HVK6" s="272"/>
      <c r="HVL6" s="272"/>
      <c r="HVM6" s="272"/>
      <c r="HVN6" s="272"/>
      <c r="HVO6" s="272"/>
      <c r="HVP6" s="272"/>
      <c r="HVQ6" s="272"/>
      <c r="HVR6" s="272"/>
      <c r="HVS6" s="272"/>
      <c r="HVT6" s="272"/>
      <c r="HVU6" s="272"/>
      <c r="HVV6" s="272"/>
      <c r="HVW6" s="272"/>
      <c r="HVX6" s="272"/>
      <c r="HVY6" s="272"/>
      <c r="HVZ6" s="272"/>
      <c r="HWA6" s="272"/>
      <c r="HWB6" s="272"/>
      <c r="HWC6" s="272"/>
      <c r="HWD6" s="272"/>
      <c r="HWE6" s="272"/>
      <c r="HWF6" s="272"/>
      <c r="HWG6" s="272"/>
      <c r="HWH6" s="272"/>
      <c r="HWI6" s="272"/>
      <c r="HWJ6" s="272"/>
      <c r="HWK6" s="272"/>
      <c r="HWL6" s="272"/>
      <c r="HWM6" s="272"/>
      <c r="HWN6" s="272"/>
      <c r="HWO6" s="272"/>
      <c r="HWP6" s="272"/>
      <c r="HWQ6" s="272"/>
      <c r="HWR6" s="272"/>
      <c r="HWS6" s="272"/>
      <c r="HWT6" s="272"/>
      <c r="HWU6" s="272"/>
      <c r="HWV6" s="272"/>
      <c r="HWW6" s="272"/>
      <c r="HWX6" s="272"/>
      <c r="HWY6" s="272"/>
      <c r="HWZ6" s="272"/>
      <c r="HXA6" s="272"/>
      <c r="HXB6" s="272"/>
      <c r="HXC6" s="272"/>
      <c r="HXD6" s="272"/>
      <c r="HXE6" s="272"/>
      <c r="HXF6" s="272"/>
      <c r="HXG6" s="272"/>
      <c r="HXH6" s="272"/>
      <c r="HXI6" s="272"/>
      <c r="HXJ6" s="272"/>
      <c r="HXK6" s="272"/>
      <c r="HXL6" s="272"/>
      <c r="HXM6" s="272"/>
      <c r="HXN6" s="272"/>
      <c r="HXO6" s="272"/>
      <c r="HXP6" s="272"/>
      <c r="HXQ6" s="272"/>
      <c r="HXR6" s="272"/>
      <c r="HXS6" s="272"/>
      <c r="HXT6" s="272"/>
      <c r="HXU6" s="272"/>
      <c r="HXV6" s="272"/>
      <c r="HXW6" s="272"/>
      <c r="HXX6" s="272"/>
      <c r="HXY6" s="272"/>
      <c r="HXZ6" s="272"/>
      <c r="HYA6" s="272"/>
      <c r="HYB6" s="272"/>
      <c r="HYC6" s="272"/>
      <c r="HYD6" s="272"/>
      <c r="HYE6" s="272"/>
      <c r="HYF6" s="272"/>
      <c r="HYG6" s="272"/>
      <c r="HYH6" s="272"/>
      <c r="HYI6" s="272"/>
      <c r="HYJ6" s="272"/>
      <c r="HYK6" s="272"/>
      <c r="HYL6" s="272"/>
      <c r="HYM6" s="272"/>
      <c r="HYN6" s="272"/>
      <c r="HYO6" s="272"/>
      <c r="HYP6" s="272"/>
      <c r="HYQ6" s="272"/>
      <c r="HYR6" s="272"/>
      <c r="HYS6" s="272"/>
      <c r="HYT6" s="272"/>
      <c r="HYU6" s="272"/>
      <c r="HYV6" s="272"/>
      <c r="HYW6" s="272"/>
      <c r="HYX6" s="272"/>
      <c r="HYY6" s="272"/>
      <c r="HYZ6" s="272"/>
      <c r="HZA6" s="272"/>
      <c r="HZB6" s="272"/>
      <c r="HZC6" s="272"/>
      <c r="HZD6" s="272"/>
      <c r="HZE6" s="272"/>
      <c r="HZF6" s="272"/>
      <c r="HZG6" s="272"/>
      <c r="HZH6" s="272"/>
      <c r="HZI6" s="272"/>
      <c r="HZJ6" s="272"/>
      <c r="HZK6" s="272"/>
      <c r="HZL6" s="272"/>
      <c r="HZM6" s="272"/>
      <c r="HZN6" s="272"/>
      <c r="HZO6" s="272"/>
      <c r="HZP6" s="272"/>
      <c r="HZQ6" s="272"/>
      <c r="HZR6" s="272"/>
      <c r="HZS6" s="272"/>
      <c r="HZT6" s="272"/>
      <c r="HZU6" s="272"/>
      <c r="HZV6" s="272"/>
      <c r="HZW6" s="272"/>
      <c r="HZX6" s="272"/>
      <c r="HZY6" s="272"/>
      <c r="HZZ6" s="272"/>
      <c r="IAA6" s="272"/>
      <c r="IAB6" s="272"/>
      <c r="IAC6" s="272"/>
      <c r="IAD6" s="272"/>
      <c r="IAE6" s="272"/>
      <c r="IAF6" s="272"/>
      <c r="IAG6" s="272"/>
      <c r="IAH6" s="272"/>
      <c r="IAI6" s="272"/>
      <c r="IAJ6" s="272"/>
      <c r="IAK6" s="272"/>
      <c r="IAL6" s="272"/>
      <c r="IAM6" s="272"/>
      <c r="IAN6" s="272"/>
      <c r="IAO6" s="272"/>
      <c r="IAP6" s="272"/>
      <c r="IAQ6" s="272"/>
      <c r="IAR6" s="272"/>
      <c r="IAS6" s="272"/>
      <c r="IAT6" s="272"/>
      <c r="IAU6" s="272"/>
      <c r="IAV6" s="272"/>
      <c r="IAW6" s="272"/>
      <c r="IAX6" s="272"/>
      <c r="IAY6" s="272"/>
      <c r="IAZ6" s="272"/>
      <c r="IBA6" s="272"/>
      <c r="IBB6" s="272"/>
      <c r="IBC6" s="272"/>
      <c r="IBD6" s="272"/>
      <c r="IBE6" s="272"/>
      <c r="IBF6" s="272"/>
      <c r="IBG6" s="272"/>
      <c r="IBH6" s="272"/>
      <c r="IBI6" s="272"/>
      <c r="IBJ6" s="272"/>
      <c r="IBK6" s="272"/>
      <c r="IBL6" s="272"/>
      <c r="IBM6" s="272"/>
      <c r="IBN6" s="272"/>
      <c r="IBO6" s="272"/>
      <c r="IBP6" s="272"/>
      <c r="IBQ6" s="272"/>
      <c r="IBR6" s="272"/>
      <c r="IBS6" s="272"/>
      <c r="IBT6" s="272"/>
      <c r="IBU6" s="272"/>
      <c r="IBV6" s="272"/>
      <c r="IBW6" s="272"/>
      <c r="IBX6" s="272"/>
      <c r="IBY6" s="272"/>
      <c r="IBZ6" s="272"/>
      <c r="ICA6" s="272"/>
      <c r="ICB6" s="272"/>
      <c r="ICC6" s="272"/>
      <c r="ICD6" s="272"/>
      <c r="ICE6" s="272"/>
      <c r="ICF6" s="272"/>
      <c r="ICG6" s="272"/>
      <c r="ICH6" s="272"/>
      <c r="ICI6" s="272"/>
      <c r="ICJ6" s="272"/>
      <c r="ICK6" s="272"/>
      <c r="ICL6" s="272"/>
      <c r="ICM6" s="272"/>
      <c r="ICN6" s="272"/>
      <c r="ICO6" s="272"/>
      <c r="ICP6" s="272"/>
      <c r="ICQ6" s="272"/>
      <c r="ICR6" s="272"/>
      <c r="ICS6" s="272"/>
      <c r="ICT6" s="272"/>
      <c r="ICU6" s="272"/>
      <c r="ICV6" s="272"/>
      <c r="ICW6" s="272"/>
      <c r="ICX6" s="272"/>
      <c r="ICY6" s="272"/>
      <c r="ICZ6" s="272"/>
      <c r="IDA6" s="272"/>
      <c r="IDB6" s="272"/>
      <c r="IDC6" s="272"/>
      <c r="IDD6" s="272"/>
      <c r="IDE6" s="272"/>
      <c r="IDF6" s="272"/>
      <c r="IDG6" s="272"/>
      <c r="IDH6" s="272"/>
      <c r="IDI6" s="272"/>
      <c r="IDJ6" s="272"/>
      <c r="IDK6" s="272"/>
      <c r="IDL6" s="272"/>
      <c r="IDM6" s="272"/>
      <c r="IDN6" s="272"/>
      <c r="IDO6" s="272"/>
      <c r="IDP6" s="272"/>
      <c r="IDQ6" s="272"/>
      <c r="IDR6" s="272"/>
      <c r="IDS6" s="272"/>
      <c r="IDT6" s="272"/>
      <c r="IDU6" s="272"/>
      <c r="IDV6" s="272"/>
      <c r="IDW6" s="272"/>
      <c r="IDX6" s="272"/>
      <c r="IDY6" s="272"/>
      <c r="IDZ6" s="272"/>
      <c r="IEA6" s="272"/>
      <c r="IEB6" s="272"/>
      <c r="IEC6" s="272"/>
      <c r="IED6" s="272"/>
      <c r="IEE6" s="272"/>
      <c r="IEF6" s="272"/>
      <c r="IEG6" s="272"/>
      <c r="IEH6" s="272"/>
      <c r="IEI6" s="272"/>
      <c r="IEJ6" s="272"/>
      <c r="IEK6" s="272"/>
      <c r="IEL6" s="272"/>
      <c r="IEM6" s="272"/>
      <c r="IEN6" s="272"/>
      <c r="IEO6" s="272"/>
      <c r="IEP6" s="272"/>
      <c r="IEQ6" s="272"/>
      <c r="IER6" s="272"/>
      <c r="IES6" s="272"/>
      <c r="IET6" s="272"/>
      <c r="IEU6" s="272"/>
      <c r="IEV6" s="272"/>
      <c r="IEW6" s="272"/>
      <c r="IEX6" s="272"/>
      <c r="IEY6" s="272"/>
      <c r="IEZ6" s="272"/>
      <c r="IFA6" s="272"/>
      <c r="IFB6" s="272"/>
      <c r="IFC6" s="272"/>
      <c r="IFD6" s="272"/>
      <c r="IFE6" s="272"/>
      <c r="IFF6" s="272"/>
      <c r="IFG6" s="272"/>
      <c r="IFH6" s="272"/>
      <c r="IFI6" s="272"/>
      <c r="IFJ6" s="272"/>
      <c r="IFK6" s="272"/>
      <c r="IFL6" s="272"/>
      <c r="IFM6" s="272"/>
      <c r="IFN6" s="272"/>
      <c r="IFO6" s="272"/>
      <c r="IFP6" s="272"/>
      <c r="IFQ6" s="272"/>
      <c r="IFR6" s="272"/>
      <c r="IFS6" s="272"/>
      <c r="IFT6" s="272"/>
      <c r="IFU6" s="272"/>
      <c r="IFV6" s="272"/>
      <c r="IFW6" s="272"/>
      <c r="IFX6" s="272"/>
      <c r="IFY6" s="272"/>
      <c r="IFZ6" s="272"/>
      <c r="IGA6" s="272"/>
      <c r="IGB6" s="272"/>
      <c r="IGC6" s="272"/>
      <c r="IGD6" s="272"/>
      <c r="IGE6" s="272"/>
      <c r="IGF6" s="272"/>
      <c r="IGG6" s="272"/>
      <c r="IGH6" s="272"/>
      <c r="IGI6" s="272"/>
      <c r="IGJ6" s="272"/>
      <c r="IGK6" s="272"/>
      <c r="IGL6" s="272"/>
      <c r="IGM6" s="272"/>
      <c r="IGN6" s="272"/>
      <c r="IGO6" s="272"/>
      <c r="IGP6" s="272"/>
      <c r="IGQ6" s="272"/>
      <c r="IGR6" s="272"/>
      <c r="IGS6" s="272"/>
      <c r="IGT6" s="272"/>
      <c r="IGU6" s="272"/>
      <c r="IGV6" s="272"/>
      <c r="IGW6" s="272"/>
      <c r="IGX6" s="272"/>
      <c r="IGY6" s="272"/>
      <c r="IGZ6" s="272"/>
      <c r="IHA6" s="272"/>
      <c r="IHB6" s="272"/>
      <c r="IHC6" s="272"/>
      <c r="IHD6" s="272"/>
      <c r="IHE6" s="272"/>
      <c r="IHF6" s="272"/>
      <c r="IHG6" s="272"/>
      <c r="IHH6" s="272"/>
      <c r="IHI6" s="272"/>
      <c r="IHJ6" s="272"/>
      <c r="IHK6" s="272"/>
      <c r="IHL6" s="272"/>
      <c r="IHM6" s="272"/>
      <c r="IHN6" s="272"/>
      <c r="IHO6" s="272"/>
      <c r="IHP6" s="272"/>
      <c r="IHQ6" s="272"/>
      <c r="IHR6" s="272"/>
      <c r="IHS6" s="272"/>
      <c r="IHT6" s="272"/>
      <c r="IHU6" s="272"/>
      <c r="IHV6" s="272"/>
      <c r="IHW6" s="272"/>
      <c r="IHX6" s="272"/>
      <c r="IHY6" s="272"/>
      <c r="IHZ6" s="272"/>
      <c r="IIA6" s="272"/>
      <c r="IIB6" s="272"/>
      <c r="IIC6" s="272"/>
      <c r="IID6" s="272"/>
      <c r="IIE6" s="272"/>
      <c r="IIF6" s="272"/>
      <c r="IIG6" s="272"/>
      <c r="IIH6" s="272"/>
      <c r="III6" s="272"/>
      <c r="IIJ6" s="272"/>
      <c r="IIK6" s="272"/>
      <c r="IIL6" s="272"/>
      <c r="IIM6" s="272"/>
      <c r="IIN6" s="272"/>
      <c r="IIO6" s="272"/>
      <c r="IIP6" s="272"/>
      <c r="IIQ6" s="272"/>
      <c r="IIR6" s="272"/>
      <c r="IIS6" s="272"/>
      <c r="IIT6" s="272"/>
      <c r="IIU6" s="272"/>
      <c r="IIV6" s="272"/>
      <c r="IIW6" s="272"/>
      <c r="IIX6" s="272"/>
      <c r="IIY6" s="272"/>
      <c r="IIZ6" s="272"/>
      <c r="IJA6" s="272"/>
      <c r="IJB6" s="272"/>
      <c r="IJC6" s="272"/>
      <c r="IJD6" s="272"/>
      <c r="IJE6" s="272"/>
      <c r="IJF6" s="272"/>
      <c r="IJG6" s="272"/>
      <c r="IJH6" s="272"/>
      <c r="IJI6" s="272"/>
      <c r="IJJ6" s="272"/>
      <c r="IJK6" s="272"/>
      <c r="IJL6" s="272"/>
      <c r="IJM6" s="272"/>
      <c r="IJN6" s="272"/>
      <c r="IJO6" s="272"/>
      <c r="IJP6" s="272"/>
      <c r="IJQ6" s="272"/>
      <c r="IJR6" s="272"/>
      <c r="IJS6" s="272"/>
      <c r="IJT6" s="272"/>
      <c r="IJU6" s="272"/>
      <c r="IJV6" s="272"/>
      <c r="IJW6" s="272"/>
      <c r="IJX6" s="272"/>
      <c r="IJY6" s="272"/>
      <c r="IJZ6" s="272"/>
      <c r="IKA6" s="272"/>
      <c r="IKB6" s="272"/>
      <c r="IKC6" s="272"/>
      <c r="IKD6" s="272"/>
      <c r="IKE6" s="272"/>
      <c r="IKF6" s="272"/>
      <c r="IKG6" s="272"/>
      <c r="IKH6" s="272"/>
      <c r="IKI6" s="272"/>
      <c r="IKJ6" s="272"/>
      <c r="IKK6" s="272"/>
      <c r="IKL6" s="272"/>
      <c r="IKM6" s="272"/>
      <c r="IKN6" s="272"/>
      <c r="IKO6" s="272"/>
      <c r="IKP6" s="272"/>
      <c r="IKQ6" s="272"/>
      <c r="IKR6" s="272"/>
      <c r="IKS6" s="272"/>
      <c r="IKT6" s="272"/>
      <c r="IKU6" s="272"/>
      <c r="IKV6" s="272"/>
      <c r="IKW6" s="272"/>
      <c r="IKX6" s="272"/>
      <c r="IKY6" s="272"/>
      <c r="IKZ6" s="272"/>
      <c r="ILA6" s="272"/>
      <c r="ILB6" s="272"/>
      <c r="ILC6" s="272"/>
      <c r="ILD6" s="272"/>
      <c r="ILE6" s="272"/>
      <c r="ILF6" s="272"/>
      <c r="ILG6" s="272"/>
      <c r="ILH6" s="272"/>
      <c r="ILI6" s="272"/>
      <c r="ILJ6" s="272"/>
      <c r="ILK6" s="272"/>
      <c r="ILL6" s="272"/>
      <c r="ILM6" s="272"/>
      <c r="ILN6" s="272"/>
      <c r="ILO6" s="272"/>
      <c r="ILP6" s="272"/>
      <c r="ILQ6" s="272"/>
      <c r="ILR6" s="272"/>
      <c r="ILS6" s="272"/>
      <c r="ILT6" s="272"/>
      <c r="ILU6" s="272"/>
      <c r="ILV6" s="272"/>
      <c r="ILW6" s="272"/>
      <c r="ILX6" s="272"/>
      <c r="ILY6" s="272"/>
      <c r="ILZ6" s="272"/>
      <c r="IMA6" s="272"/>
      <c r="IMB6" s="272"/>
      <c r="IMC6" s="272"/>
      <c r="IMD6" s="272"/>
      <c r="IME6" s="272"/>
      <c r="IMF6" s="272"/>
      <c r="IMG6" s="272"/>
      <c r="IMH6" s="272"/>
      <c r="IMI6" s="272"/>
      <c r="IMJ6" s="272"/>
      <c r="IMK6" s="272"/>
      <c r="IML6" s="272"/>
      <c r="IMM6" s="272"/>
      <c r="IMN6" s="272"/>
      <c r="IMO6" s="272"/>
      <c r="IMP6" s="272"/>
      <c r="IMQ6" s="272"/>
      <c r="IMR6" s="272"/>
      <c r="IMS6" s="272"/>
      <c r="IMT6" s="272"/>
      <c r="IMU6" s="272"/>
      <c r="IMV6" s="272"/>
      <c r="IMW6" s="272"/>
      <c r="IMX6" s="272"/>
      <c r="IMY6" s="272"/>
      <c r="IMZ6" s="272"/>
      <c r="INA6" s="272"/>
      <c r="INB6" s="272"/>
      <c r="INC6" s="272"/>
      <c r="IND6" s="272"/>
      <c r="INE6" s="272"/>
      <c r="INF6" s="272"/>
      <c r="ING6" s="272"/>
      <c r="INH6" s="272"/>
      <c r="INI6" s="272"/>
      <c r="INJ6" s="272"/>
      <c r="INK6" s="272"/>
      <c r="INL6" s="272"/>
      <c r="INM6" s="272"/>
      <c r="INN6" s="272"/>
      <c r="INO6" s="272"/>
      <c r="INP6" s="272"/>
      <c r="INQ6" s="272"/>
      <c r="INR6" s="272"/>
      <c r="INS6" s="272"/>
      <c r="INT6" s="272"/>
      <c r="INU6" s="272"/>
      <c r="INV6" s="272"/>
      <c r="INW6" s="272"/>
      <c r="INX6" s="272"/>
      <c r="INY6" s="272"/>
      <c r="INZ6" s="272"/>
      <c r="IOA6" s="272"/>
      <c r="IOB6" s="272"/>
      <c r="IOC6" s="272"/>
      <c r="IOD6" s="272"/>
      <c r="IOE6" s="272"/>
      <c r="IOF6" s="272"/>
      <c r="IOG6" s="272"/>
      <c r="IOH6" s="272"/>
      <c r="IOI6" s="272"/>
      <c r="IOJ6" s="272"/>
      <c r="IOK6" s="272"/>
      <c r="IOL6" s="272"/>
      <c r="IOM6" s="272"/>
      <c r="ION6" s="272"/>
      <c r="IOO6" s="272"/>
      <c r="IOP6" s="272"/>
      <c r="IOQ6" s="272"/>
      <c r="IOR6" s="272"/>
      <c r="IOS6" s="272"/>
      <c r="IOT6" s="272"/>
      <c r="IOU6" s="272"/>
      <c r="IOV6" s="272"/>
      <c r="IOW6" s="272"/>
      <c r="IOX6" s="272"/>
      <c r="IOY6" s="272"/>
      <c r="IOZ6" s="272"/>
      <c r="IPA6" s="272"/>
      <c r="IPB6" s="272"/>
      <c r="IPC6" s="272"/>
      <c r="IPD6" s="272"/>
      <c r="IPE6" s="272"/>
      <c r="IPF6" s="272"/>
      <c r="IPG6" s="272"/>
      <c r="IPH6" s="272"/>
      <c r="IPI6" s="272"/>
      <c r="IPJ6" s="272"/>
      <c r="IPK6" s="272"/>
      <c r="IPL6" s="272"/>
      <c r="IPM6" s="272"/>
      <c r="IPN6" s="272"/>
      <c r="IPO6" s="272"/>
      <c r="IPP6" s="272"/>
      <c r="IPQ6" s="272"/>
      <c r="IPR6" s="272"/>
      <c r="IPS6" s="272"/>
      <c r="IPT6" s="272"/>
      <c r="IPU6" s="272"/>
      <c r="IPV6" s="272"/>
      <c r="IPW6" s="272"/>
      <c r="IPX6" s="272"/>
      <c r="IPY6" s="272"/>
      <c r="IPZ6" s="272"/>
      <c r="IQA6" s="272"/>
      <c r="IQB6" s="272"/>
      <c r="IQC6" s="272"/>
      <c r="IQD6" s="272"/>
      <c r="IQE6" s="272"/>
      <c r="IQF6" s="272"/>
      <c r="IQG6" s="272"/>
      <c r="IQH6" s="272"/>
      <c r="IQI6" s="272"/>
      <c r="IQJ6" s="272"/>
      <c r="IQK6" s="272"/>
      <c r="IQL6" s="272"/>
      <c r="IQM6" s="272"/>
      <c r="IQN6" s="272"/>
      <c r="IQO6" s="272"/>
      <c r="IQP6" s="272"/>
      <c r="IQQ6" s="272"/>
      <c r="IQR6" s="272"/>
      <c r="IQS6" s="272"/>
      <c r="IQT6" s="272"/>
      <c r="IQU6" s="272"/>
      <c r="IQV6" s="272"/>
      <c r="IQW6" s="272"/>
      <c r="IQX6" s="272"/>
      <c r="IQY6" s="272"/>
      <c r="IQZ6" s="272"/>
      <c r="IRA6" s="272"/>
      <c r="IRB6" s="272"/>
      <c r="IRC6" s="272"/>
      <c r="IRD6" s="272"/>
      <c r="IRE6" s="272"/>
      <c r="IRF6" s="272"/>
      <c r="IRG6" s="272"/>
      <c r="IRH6" s="272"/>
      <c r="IRI6" s="272"/>
      <c r="IRJ6" s="272"/>
      <c r="IRK6" s="272"/>
      <c r="IRL6" s="272"/>
      <c r="IRM6" s="272"/>
      <c r="IRN6" s="272"/>
      <c r="IRO6" s="272"/>
      <c r="IRP6" s="272"/>
      <c r="IRQ6" s="272"/>
      <c r="IRR6" s="272"/>
      <c r="IRS6" s="272"/>
      <c r="IRT6" s="272"/>
      <c r="IRU6" s="272"/>
      <c r="IRV6" s="272"/>
      <c r="IRW6" s="272"/>
      <c r="IRX6" s="272"/>
      <c r="IRY6" s="272"/>
      <c r="IRZ6" s="272"/>
      <c r="ISA6" s="272"/>
      <c r="ISB6" s="272"/>
      <c r="ISC6" s="272"/>
      <c r="ISD6" s="272"/>
      <c r="ISE6" s="272"/>
      <c r="ISF6" s="272"/>
      <c r="ISG6" s="272"/>
      <c r="ISH6" s="272"/>
      <c r="ISI6" s="272"/>
      <c r="ISJ6" s="272"/>
      <c r="ISK6" s="272"/>
      <c r="ISL6" s="272"/>
      <c r="ISM6" s="272"/>
      <c r="ISN6" s="272"/>
      <c r="ISO6" s="272"/>
      <c r="ISP6" s="272"/>
      <c r="ISQ6" s="272"/>
      <c r="ISR6" s="272"/>
      <c r="ISS6" s="272"/>
      <c r="IST6" s="272"/>
      <c r="ISU6" s="272"/>
      <c r="ISV6" s="272"/>
      <c r="ISW6" s="272"/>
      <c r="ISX6" s="272"/>
      <c r="ISY6" s="272"/>
      <c r="ISZ6" s="272"/>
      <c r="ITA6" s="272"/>
      <c r="ITB6" s="272"/>
      <c r="ITC6" s="272"/>
      <c r="ITD6" s="272"/>
      <c r="ITE6" s="272"/>
      <c r="ITF6" s="272"/>
      <c r="ITG6" s="272"/>
      <c r="ITH6" s="272"/>
      <c r="ITI6" s="272"/>
      <c r="ITJ6" s="272"/>
      <c r="ITK6" s="272"/>
      <c r="ITL6" s="272"/>
      <c r="ITM6" s="272"/>
      <c r="ITN6" s="272"/>
      <c r="ITO6" s="272"/>
      <c r="ITP6" s="272"/>
      <c r="ITQ6" s="272"/>
      <c r="ITR6" s="272"/>
      <c r="ITS6" s="272"/>
      <c r="ITT6" s="272"/>
      <c r="ITU6" s="272"/>
      <c r="ITV6" s="272"/>
      <c r="ITW6" s="272"/>
      <c r="ITX6" s="272"/>
      <c r="ITY6" s="272"/>
      <c r="ITZ6" s="272"/>
      <c r="IUA6" s="272"/>
      <c r="IUB6" s="272"/>
      <c r="IUC6" s="272"/>
      <c r="IUD6" s="272"/>
      <c r="IUE6" s="272"/>
      <c r="IUF6" s="272"/>
      <c r="IUG6" s="272"/>
      <c r="IUH6" s="272"/>
      <c r="IUI6" s="272"/>
      <c r="IUJ6" s="272"/>
      <c r="IUK6" s="272"/>
      <c r="IUL6" s="272"/>
      <c r="IUM6" s="272"/>
      <c r="IUN6" s="272"/>
      <c r="IUO6" s="272"/>
      <c r="IUP6" s="272"/>
      <c r="IUQ6" s="272"/>
      <c r="IUR6" s="272"/>
      <c r="IUS6" s="272"/>
      <c r="IUT6" s="272"/>
      <c r="IUU6" s="272"/>
      <c r="IUV6" s="272"/>
      <c r="IUW6" s="272"/>
      <c r="IUX6" s="272"/>
      <c r="IUY6" s="272"/>
      <c r="IUZ6" s="272"/>
      <c r="IVA6" s="272"/>
      <c r="IVB6" s="272"/>
      <c r="IVC6" s="272"/>
      <c r="IVD6" s="272"/>
      <c r="IVE6" s="272"/>
      <c r="IVF6" s="272"/>
      <c r="IVG6" s="272"/>
      <c r="IVH6" s="272"/>
      <c r="IVI6" s="272"/>
      <c r="IVJ6" s="272"/>
      <c r="IVK6" s="272"/>
      <c r="IVL6" s="272"/>
      <c r="IVM6" s="272"/>
      <c r="IVN6" s="272"/>
      <c r="IVO6" s="272"/>
      <c r="IVP6" s="272"/>
      <c r="IVQ6" s="272"/>
      <c r="IVR6" s="272"/>
      <c r="IVS6" s="272"/>
      <c r="IVT6" s="272"/>
      <c r="IVU6" s="272"/>
      <c r="IVV6" s="272"/>
      <c r="IVW6" s="272"/>
      <c r="IVX6" s="272"/>
      <c r="IVY6" s="272"/>
      <c r="IVZ6" s="272"/>
      <c r="IWA6" s="272"/>
      <c r="IWB6" s="272"/>
      <c r="IWC6" s="272"/>
      <c r="IWD6" s="272"/>
      <c r="IWE6" s="272"/>
      <c r="IWF6" s="272"/>
      <c r="IWG6" s="272"/>
      <c r="IWH6" s="272"/>
      <c r="IWI6" s="272"/>
      <c r="IWJ6" s="272"/>
      <c r="IWK6" s="272"/>
      <c r="IWL6" s="272"/>
      <c r="IWM6" s="272"/>
      <c r="IWN6" s="272"/>
      <c r="IWO6" s="272"/>
      <c r="IWP6" s="272"/>
      <c r="IWQ6" s="272"/>
      <c r="IWR6" s="272"/>
      <c r="IWS6" s="272"/>
      <c r="IWT6" s="272"/>
      <c r="IWU6" s="272"/>
      <c r="IWV6" s="272"/>
      <c r="IWW6" s="272"/>
      <c r="IWX6" s="272"/>
      <c r="IWY6" s="272"/>
      <c r="IWZ6" s="272"/>
      <c r="IXA6" s="272"/>
      <c r="IXB6" s="272"/>
      <c r="IXC6" s="272"/>
      <c r="IXD6" s="272"/>
      <c r="IXE6" s="272"/>
      <c r="IXF6" s="272"/>
      <c r="IXG6" s="272"/>
      <c r="IXH6" s="272"/>
      <c r="IXI6" s="272"/>
      <c r="IXJ6" s="272"/>
      <c r="IXK6" s="272"/>
      <c r="IXL6" s="272"/>
      <c r="IXM6" s="272"/>
      <c r="IXN6" s="272"/>
      <c r="IXO6" s="272"/>
      <c r="IXP6" s="272"/>
      <c r="IXQ6" s="272"/>
      <c r="IXR6" s="272"/>
      <c r="IXS6" s="272"/>
      <c r="IXT6" s="272"/>
      <c r="IXU6" s="272"/>
      <c r="IXV6" s="272"/>
      <c r="IXW6" s="272"/>
      <c r="IXX6" s="272"/>
      <c r="IXY6" s="272"/>
      <c r="IXZ6" s="272"/>
      <c r="IYA6" s="272"/>
      <c r="IYB6" s="272"/>
      <c r="IYC6" s="272"/>
      <c r="IYD6" s="272"/>
      <c r="IYE6" s="272"/>
      <c r="IYF6" s="272"/>
      <c r="IYG6" s="272"/>
      <c r="IYH6" s="272"/>
      <c r="IYI6" s="272"/>
      <c r="IYJ6" s="272"/>
      <c r="IYK6" s="272"/>
      <c r="IYL6" s="272"/>
      <c r="IYM6" s="272"/>
      <c r="IYN6" s="272"/>
      <c r="IYO6" s="272"/>
      <c r="IYP6" s="272"/>
      <c r="IYQ6" s="272"/>
      <c r="IYR6" s="272"/>
      <c r="IYS6" s="272"/>
      <c r="IYT6" s="272"/>
      <c r="IYU6" s="272"/>
      <c r="IYV6" s="272"/>
      <c r="IYW6" s="272"/>
      <c r="IYX6" s="272"/>
      <c r="IYY6" s="272"/>
      <c r="IYZ6" s="272"/>
      <c r="IZA6" s="272"/>
      <c r="IZB6" s="272"/>
      <c r="IZC6" s="272"/>
      <c r="IZD6" s="272"/>
      <c r="IZE6" s="272"/>
      <c r="IZF6" s="272"/>
      <c r="IZG6" s="272"/>
      <c r="IZH6" s="272"/>
      <c r="IZI6" s="272"/>
      <c r="IZJ6" s="272"/>
      <c r="IZK6" s="272"/>
      <c r="IZL6" s="272"/>
      <c r="IZM6" s="272"/>
      <c r="IZN6" s="272"/>
      <c r="IZO6" s="272"/>
      <c r="IZP6" s="272"/>
      <c r="IZQ6" s="272"/>
      <c r="IZR6" s="272"/>
      <c r="IZS6" s="272"/>
      <c r="IZT6" s="272"/>
      <c r="IZU6" s="272"/>
      <c r="IZV6" s="272"/>
      <c r="IZW6" s="272"/>
      <c r="IZX6" s="272"/>
      <c r="IZY6" s="272"/>
      <c r="IZZ6" s="272"/>
      <c r="JAA6" s="272"/>
      <c r="JAB6" s="272"/>
      <c r="JAC6" s="272"/>
      <c r="JAD6" s="272"/>
      <c r="JAE6" s="272"/>
      <c r="JAF6" s="272"/>
      <c r="JAG6" s="272"/>
      <c r="JAH6" s="272"/>
      <c r="JAI6" s="272"/>
      <c r="JAJ6" s="272"/>
      <c r="JAK6" s="272"/>
      <c r="JAL6" s="272"/>
      <c r="JAM6" s="272"/>
      <c r="JAN6" s="272"/>
      <c r="JAO6" s="272"/>
      <c r="JAP6" s="272"/>
      <c r="JAQ6" s="272"/>
      <c r="JAR6" s="272"/>
      <c r="JAS6" s="272"/>
      <c r="JAT6" s="272"/>
      <c r="JAU6" s="272"/>
      <c r="JAV6" s="272"/>
      <c r="JAW6" s="272"/>
      <c r="JAX6" s="272"/>
      <c r="JAY6" s="272"/>
      <c r="JAZ6" s="272"/>
      <c r="JBA6" s="272"/>
      <c r="JBB6" s="272"/>
      <c r="JBC6" s="272"/>
      <c r="JBD6" s="272"/>
      <c r="JBE6" s="272"/>
      <c r="JBF6" s="272"/>
      <c r="JBG6" s="272"/>
      <c r="JBH6" s="272"/>
      <c r="JBI6" s="272"/>
      <c r="JBJ6" s="272"/>
      <c r="JBK6" s="272"/>
      <c r="JBL6" s="272"/>
      <c r="JBM6" s="272"/>
      <c r="JBN6" s="272"/>
      <c r="JBO6" s="272"/>
      <c r="JBP6" s="272"/>
      <c r="JBQ6" s="272"/>
      <c r="JBR6" s="272"/>
      <c r="JBS6" s="272"/>
      <c r="JBT6" s="272"/>
      <c r="JBU6" s="272"/>
      <c r="JBV6" s="272"/>
      <c r="JBW6" s="272"/>
      <c r="JBX6" s="272"/>
      <c r="JBY6" s="272"/>
      <c r="JBZ6" s="272"/>
      <c r="JCA6" s="272"/>
      <c r="JCB6" s="272"/>
      <c r="JCC6" s="272"/>
      <c r="JCD6" s="272"/>
      <c r="JCE6" s="272"/>
      <c r="JCF6" s="272"/>
      <c r="JCG6" s="272"/>
      <c r="JCH6" s="272"/>
      <c r="JCI6" s="272"/>
      <c r="JCJ6" s="272"/>
      <c r="JCK6" s="272"/>
      <c r="JCL6" s="272"/>
      <c r="JCM6" s="272"/>
      <c r="JCN6" s="272"/>
      <c r="JCO6" s="272"/>
      <c r="JCP6" s="272"/>
      <c r="JCQ6" s="272"/>
      <c r="JCR6" s="272"/>
      <c r="JCS6" s="272"/>
      <c r="JCT6" s="272"/>
      <c r="JCU6" s="272"/>
      <c r="JCV6" s="272"/>
      <c r="JCW6" s="272"/>
      <c r="JCX6" s="272"/>
      <c r="JCY6" s="272"/>
      <c r="JCZ6" s="272"/>
      <c r="JDA6" s="272"/>
      <c r="JDB6" s="272"/>
      <c r="JDC6" s="272"/>
      <c r="JDD6" s="272"/>
      <c r="JDE6" s="272"/>
      <c r="JDF6" s="272"/>
      <c r="JDG6" s="272"/>
      <c r="JDH6" s="272"/>
      <c r="JDI6" s="272"/>
      <c r="JDJ6" s="272"/>
      <c r="JDK6" s="272"/>
      <c r="JDL6" s="272"/>
      <c r="JDM6" s="272"/>
      <c r="JDN6" s="272"/>
      <c r="JDO6" s="272"/>
      <c r="JDP6" s="272"/>
      <c r="JDQ6" s="272"/>
      <c r="JDR6" s="272"/>
      <c r="JDS6" s="272"/>
      <c r="JDT6" s="272"/>
      <c r="JDU6" s="272"/>
      <c r="JDV6" s="272"/>
      <c r="JDW6" s="272"/>
      <c r="JDX6" s="272"/>
      <c r="JDY6" s="272"/>
      <c r="JDZ6" s="272"/>
      <c r="JEA6" s="272"/>
      <c r="JEB6" s="272"/>
      <c r="JEC6" s="272"/>
      <c r="JED6" s="272"/>
      <c r="JEE6" s="272"/>
      <c r="JEF6" s="272"/>
      <c r="JEG6" s="272"/>
      <c r="JEH6" s="272"/>
      <c r="JEI6" s="272"/>
      <c r="JEJ6" s="272"/>
      <c r="JEK6" s="272"/>
      <c r="JEL6" s="272"/>
      <c r="JEM6" s="272"/>
      <c r="JEN6" s="272"/>
      <c r="JEO6" s="272"/>
      <c r="JEP6" s="272"/>
      <c r="JEQ6" s="272"/>
      <c r="JER6" s="272"/>
      <c r="JES6" s="272"/>
      <c r="JET6" s="272"/>
      <c r="JEU6" s="272"/>
      <c r="JEV6" s="272"/>
      <c r="JEW6" s="272"/>
      <c r="JEX6" s="272"/>
      <c r="JEY6" s="272"/>
      <c r="JEZ6" s="272"/>
      <c r="JFA6" s="272"/>
      <c r="JFB6" s="272"/>
      <c r="JFC6" s="272"/>
      <c r="JFD6" s="272"/>
      <c r="JFE6" s="272"/>
      <c r="JFF6" s="272"/>
      <c r="JFG6" s="272"/>
      <c r="JFH6" s="272"/>
      <c r="JFI6" s="272"/>
      <c r="JFJ6" s="272"/>
      <c r="JFK6" s="272"/>
      <c r="JFL6" s="272"/>
      <c r="JFM6" s="272"/>
      <c r="JFN6" s="272"/>
      <c r="JFO6" s="272"/>
      <c r="JFP6" s="272"/>
      <c r="JFQ6" s="272"/>
      <c r="JFR6" s="272"/>
      <c r="JFS6" s="272"/>
      <c r="JFT6" s="272"/>
      <c r="JFU6" s="272"/>
      <c r="JFV6" s="272"/>
      <c r="JFW6" s="272"/>
      <c r="JFX6" s="272"/>
      <c r="JFY6" s="272"/>
      <c r="JFZ6" s="272"/>
      <c r="JGA6" s="272"/>
      <c r="JGB6" s="272"/>
      <c r="JGC6" s="272"/>
      <c r="JGD6" s="272"/>
      <c r="JGE6" s="272"/>
      <c r="JGF6" s="272"/>
      <c r="JGG6" s="272"/>
      <c r="JGH6" s="272"/>
      <c r="JGI6" s="272"/>
      <c r="JGJ6" s="272"/>
      <c r="JGK6" s="272"/>
      <c r="JGL6" s="272"/>
      <c r="JGM6" s="272"/>
      <c r="JGN6" s="272"/>
      <c r="JGO6" s="272"/>
      <c r="JGP6" s="272"/>
      <c r="JGQ6" s="272"/>
      <c r="JGR6" s="272"/>
      <c r="JGS6" s="272"/>
      <c r="JGT6" s="272"/>
      <c r="JGU6" s="272"/>
      <c r="JGV6" s="272"/>
      <c r="JGW6" s="272"/>
      <c r="JGX6" s="272"/>
      <c r="JGY6" s="272"/>
      <c r="JGZ6" s="272"/>
      <c r="JHA6" s="272"/>
      <c r="JHB6" s="272"/>
      <c r="JHC6" s="272"/>
      <c r="JHD6" s="272"/>
      <c r="JHE6" s="272"/>
      <c r="JHF6" s="272"/>
      <c r="JHG6" s="272"/>
      <c r="JHH6" s="272"/>
      <c r="JHI6" s="272"/>
      <c r="JHJ6" s="272"/>
      <c r="JHK6" s="272"/>
      <c r="JHL6" s="272"/>
      <c r="JHM6" s="272"/>
      <c r="JHN6" s="272"/>
      <c r="JHO6" s="272"/>
      <c r="JHP6" s="272"/>
      <c r="JHQ6" s="272"/>
      <c r="JHR6" s="272"/>
      <c r="JHS6" s="272"/>
      <c r="JHT6" s="272"/>
      <c r="JHU6" s="272"/>
      <c r="JHV6" s="272"/>
      <c r="JHW6" s="272"/>
      <c r="JHX6" s="272"/>
      <c r="JHY6" s="272"/>
      <c r="JHZ6" s="272"/>
      <c r="JIA6" s="272"/>
      <c r="JIB6" s="272"/>
      <c r="JIC6" s="272"/>
      <c r="JID6" s="272"/>
      <c r="JIE6" s="272"/>
      <c r="JIF6" s="272"/>
      <c r="JIG6" s="272"/>
      <c r="JIH6" s="272"/>
      <c r="JII6" s="272"/>
      <c r="JIJ6" s="272"/>
      <c r="JIK6" s="272"/>
      <c r="JIL6" s="272"/>
      <c r="JIM6" s="272"/>
      <c r="JIN6" s="272"/>
      <c r="JIO6" s="272"/>
      <c r="JIP6" s="272"/>
      <c r="JIQ6" s="272"/>
      <c r="JIR6" s="272"/>
      <c r="JIS6" s="272"/>
      <c r="JIT6" s="272"/>
      <c r="JIU6" s="272"/>
      <c r="JIV6" s="272"/>
      <c r="JIW6" s="272"/>
      <c r="JIX6" s="272"/>
      <c r="JIY6" s="272"/>
      <c r="JIZ6" s="272"/>
      <c r="JJA6" s="272"/>
      <c r="JJB6" s="272"/>
      <c r="JJC6" s="272"/>
      <c r="JJD6" s="272"/>
      <c r="JJE6" s="272"/>
      <c r="JJF6" s="272"/>
      <c r="JJG6" s="272"/>
      <c r="JJH6" s="272"/>
      <c r="JJI6" s="272"/>
      <c r="JJJ6" s="272"/>
      <c r="JJK6" s="272"/>
      <c r="JJL6" s="272"/>
      <c r="JJM6" s="272"/>
      <c r="JJN6" s="272"/>
      <c r="JJO6" s="272"/>
      <c r="JJP6" s="272"/>
      <c r="JJQ6" s="272"/>
      <c r="JJR6" s="272"/>
      <c r="JJS6" s="272"/>
      <c r="JJT6" s="272"/>
      <c r="JJU6" s="272"/>
      <c r="JJV6" s="272"/>
      <c r="JJW6" s="272"/>
      <c r="JJX6" s="272"/>
      <c r="JJY6" s="272"/>
      <c r="JJZ6" s="272"/>
      <c r="JKA6" s="272"/>
      <c r="JKB6" s="272"/>
      <c r="JKC6" s="272"/>
      <c r="JKD6" s="272"/>
      <c r="JKE6" s="272"/>
      <c r="JKF6" s="272"/>
      <c r="JKG6" s="272"/>
      <c r="JKH6" s="272"/>
      <c r="JKI6" s="272"/>
      <c r="JKJ6" s="272"/>
      <c r="JKK6" s="272"/>
      <c r="JKL6" s="272"/>
      <c r="JKM6" s="272"/>
      <c r="JKN6" s="272"/>
      <c r="JKO6" s="272"/>
      <c r="JKP6" s="272"/>
      <c r="JKQ6" s="272"/>
      <c r="JKR6" s="272"/>
      <c r="JKS6" s="272"/>
      <c r="JKT6" s="272"/>
      <c r="JKU6" s="272"/>
      <c r="JKV6" s="272"/>
      <c r="JKW6" s="272"/>
      <c r="JKX6" s="272"/>
      <c r="JKY6" s="272"/>
      <c r="JKZ6" s="272"/>
      <c r="JLA6" s="272"/>
      <c r="JLB6" s="272"/>
      <c r="JLC6" s="272"/>
      <c r="JLD6" s="272"/>
      <c r="JLE6" s="272"/>
      <c r="JLF6" s="272"/>
      <c r="JLG6" s="272"/>
      <c r="JLH6" s="272"/>
      <c r="JLI6" s="272"/>
      <c r="JLJ6" s="272"/>
      <c r="JLK6" s="272"/>
      <c r="JLL6" s="272"/>
      <c r="JLM6" s="272"/>
      <c r="JLN6" s="272"/>
      <c r="JLO6" s="272"/>
      <c r="JLP6" s="272"/>
      <c r="JLQ6" s="272"/>
      <c r="JLR6" s="272"/>
      <c r="JLS6" s="272"/>
      <c r="JLT6" s="272"/>
      <c r="JLU6" s="272"/>
      <c r="JLV6" s="272"/>
      <c r="JLW6" s="272"/>
      <c r="JLX6" s="272"/>
      <c r="JLY6" s="272"/>
      <c r="JLZ6" s="272"/>
      <c r="JMA6" s="272"/>
      <c r="JMB6" s="272"/>
      <c r="JMC6" s="272"/>
      <c r="JMD6" s="272"/>
      <c r="JME6" s="272"/>
      <c r="JMF6" s="272"/>
      <c r="JMG6" s="272"/>
      <c r="JMH6" s="272"/>
      <c r="JMI6" s="272"/>
      <c r="JMJ6" s="272"/>
      <c r="JMK6" s="272"/>
      <c r="JML6" s="272"/>
      <c r="JMM6" s="272"/>
      <c r="JMN6" s="272"/>
      <c r="JMO6" s="272"/>
      <c r="JMP6" s="272"/>
      <c r="JMQ6" s="272"/>
      <c r="JMR6" s="272"/>
      <c r="JMS6" s="272"/>
      <c r="JMT6" s="272"/>
      <c r="JMU6" s="272"/>
      <c r="JMV6" s="272"/>
      <c r="JMW6" s="272"/>
      <c r="JMX6" s="272"/>
      <c r="JMY6" s="272"/>
      <c r="JMZ6" s="272"/>
      <c r="JNA6" s="272"/>
      <c r="JNB6" s="272"/>
      <c r="JNC6" s="272"/>
      <c r="JND6" s="272"/>
      <c r="JNE6" s="272"/>
      <c r="JNF6" s="272"/>
      <c r="JNG6" s="272"/>
      <c r="JNH6" s="272"/>
      <c r="JNI6" s="272"/>
      <c r="JNJ6" s="272"/>
      <c r="JNK6" s="272"/>
      <c r="JNL6" s="272"/>
      <c r="JNM6" s="272"/>
      <c r="JNN6" s="272"/>
      <c r="JNO6" s="272"/>
      <c r="JNP6" s="272"/>
      <c r="JNQ6" s="272"/>
      <c r="JNR6" s="272"/>
      <c r="JNS6" s="272"/>
      <c r="JNT6" s="272"/>
      <c r="JNU6" s="272"/>
      <c r="JNV6" s="272"/>
      <c r="JNW6" s="272"/>
      <c r="JNX6" s="272"/>
      <c r="JNY6" s="272"/>
      <c r="JNZ6" s="272"/>
      <c r="JOA6" s="272"/>
      <c r="JOB6" s="272"/>
      <c r="JOC6" s="272"/>
      <c r="JOD6" s="272"/>
      <c r="JOE6" s="272"/>
      <c r="JOF6" s="272"/>
      <c r="JOG6" s="272"/>
      <c r="JOH6" s="272"/>
      <c r="JOI6" s="272"/>
      <c r="JOJ6" s="272"/>
      <c r="JOK6" s="272"/>
      <c r="JOL6" s="272"/>
      <c r="JOM6" s="272"/>
      <c r="JON6" s="272"/>
      <c r="JOO6" s="272"/>
      <c r="JOP6" s="272"/>
      <c r="JOQ6" s="272"/>
      <c r="JOR6" s="272"/>
      <c r="JOS6" s="272"/>
      <c r="JOT6" s="272"/>
      <c r="JOU6" s="272"/>
      <c r="JOV6" s="272"/>
      <c r="JOW6" s="272"/>
      <c r="JOX6" s="272"/>
      <c r="JOY6" s="272"/>
      <c r="JOZ6" s="272"/>
      <c r="JPA6" s="272"/>
      <c r="JPB6" s="272"/>
      <c r="JPC6" s="272"/>
      <c r="JPD6" s="272"/>
      <c r="JPE6" s="272"/>
      <c r="JPF6" s="272"/>
      <c r="JPG6" s="272"/>
      <c r="JPH6" s="272"/>
      <c r="JPI6" s="272"/>
      <c r="JPJ6" s="272"/>
      <c r="JPK6" s="272"/>
      <c r="JPL6" s="272"/>
      <c r="JPM6" s="272"/>
      <c r="JPN6" s="272"/>
      <c r="JPO6" s="272"/>
      <c r="JPP6" s="272"/>
      <c r="JPQ6" s="272"/>
      <c r="JPR6" s="272"/>
      <c r="JPS6" s="272"/>
      <c r="JPT6" s="272"/>
      <c r="JPU6" s="272"/>
      <c r="JPV6" s="272"/>
      <c r="JPW6" s="272"/>
      <c r="JPX6" s="272"/>
      <c r="JPY6" s="272"/>
      <c r="JPZ6" s="272"/>
      <c r="JQA6" s="272"/>
      <c r="JQB6" s="272"/>
      <c r="JQC6" s="272"/>
      <c r="JQD6" s="272"/>
      <c r="JQE6" s="272"/>
      <c r="JQF6" s="272"/>
      <c r="JQG6" s="272"/>
      <c r="JQH6" s="272"/>
      <c r="JQI6" s="272"/>
      <c r="JQJ6" s="272"/>
      <c r="JQK6" s="272"/>
      <c r="JQL6" s="272"/>
      <c r="JQM6" s="272"/>
      <c r="JQN6" s="272"/>
      <c r="JQO6" s="272"/>
      <c r="JQP6" s="272"/>
      <c r="JQQ6" s="272"/>
      <c r="JQR6" s="272"/>
      <c r="JQS6" s="272"/>
      <c r="JQT6" s="272"/>
      <c r="JQU6" s="272"/>
      <c r="JQV6" s="272"/>
      <c r="JQW6" s="272"/>
      <c r="JQX6" s="272"/>
      <c r="JQY6" s="272"/>
      <c r="JQZ6" s="272"/>
      <c r="JRA6" s="272"/>
      <c r="JRB6" s="272"/>
      <c r="JRC6" s="272"/>
      <c r="JRD6" s="272"/>
      <c r="JRE6" s="272"/>
      <c r="JRF6" s="272"/>
      <c r="JRG6" s="272"/>
      <c r="JRH6" s="272"/>
      <c r="JRI6" s="272"/>
      <c r="JRJ6" s="272"/>
      <c r="JRK6" s="272"/>
      <c r="JRL6" s="272"/>
      <c r="JRM6" s="272"/>
      <c r="JRN6" s="272"/>
      <c r="JRO6" s="272"/>
      <c r="JRP6" s="272"/>
      <c r="JRQ6" s="272"/>
      <c r="JRR6" s="272"/>
      <c r="JRS6" s="272"/>
      <c r="JRT6" s="272"/>
      <c r="JRU6" s="272"/>
      <c r="JRV6" s="272"/>
      <c r="JRW6" s="272"/>
      <c r="JRX6" s="272"/>
      <c r="JRY6" s="272"/>
      <c r="JRZ6" s="272"/>
      <c r="JSA6" s="272"/>
      <c r="JSB6" s="272"/>
      <c r="JSC6" s="272"/>
      <c r="JSD6" s="272"/>
      <c r="JSE6" s="272"/>
      <c r="JSF6" s="272"/>
      <c r="JSG6" s="272"/>
      <c r="JSH6" s="272"/>
      <c r="JSI6" s="272"/>
      <c r="JSJ6" s="272"/>
      <c r="JSK6" s="272"/>
      <c r="JSL6" s="272"/>
      <c r="JSM6" s="272"/>
      <c r="JSN6" s="272"/>
      <c r="JSO6" s="272"/>
      <c r="JSP6" s="272"/>
      <c r="JSQ6" s="272"/>
      <c r="JSR6" s="272"/>
      <c r="JSS6" s="272"/>
      <c r="JST6" s="272"/>
      <c r="JSU6" s="272"/>
      <c r="JSV6" s="272"/>
      <c r="JSW6" s="272"/>
      <c r="JSX6" s="272"/>
      <c r="JSY6" s="272"/>
      <c r="JSZ6" s="272"/>
      <c r="JTA6" s="272"/>
      <c r="JTB6" s="272"/>
      <c r="JTC6" s="272"/>
      <c r="JTD6" s="272"/>
      <c r="JTE6" s="272"/>
      <c r="JTF6" s="272"/>
      <c r="JTG6" s="272"/>
      <c r="JTH6" s="272"/>
      <c r="JTI6" s="272"/>
      <c r="JTJ6" s="272"/>
      <c r="JTK6" s="272"/>
      <c r="JTL6" s="272"/>
      <c r="JTM6" s="272"/>
      <c r="JTN6" s="272"/>
      <c r="JTO6" s="272"/>
      <c r="JTP6" s="272"/>
      <c r="JTQ6" s="272"/>
      <c r="JTR6" s="272"/>
      <c r="JTS6" s="272"/>
      <c r="JTT6" s="272"/>
      <c r="JTU6" s="272"/>
      <c r="JTV6" s="272"/>
      <c r="JTW6" s="272"/>
      <c r="JTX6" s="272"/>
      <c r="JTY6" s="272"/>
      <c r="JTZ6" s="272"/>
      <c r="JUA6" s="272"/>
      <c r="JUB6" s="272"/>
      <c r="JUC6" s="272"/>
      <c r="JUD6" s="272"/>
      <c r="JUE6" s="272"/>
      <c r="JUF6" s="272"/>
      <c r="JUG6" s="272"/>
      <c r="JUH6" s="272"/>
      <c r="JUI6" s="272"/>
      <c r="JUJ6" s="272"/>
      <c r="JUK6" s="272"/>
      <c r="JUL6" s="272"/>
      <c r="JUM6" s="272"/>
      <c r="JUN6" s="272"/>
      <c r="JUO6" s="272"/>
      <c r="JUP6" s="272"/>
      <c r="JUQ6" s="272"/>
      <c r="JUR6" s="272"/>
      <c r="JUS6" s="272"/>
      <c r="JUT6" s="272"/>
      <c r="JUU6" s="272"/>
      <c r="JUV6" s="272"/>
      <c r="JUW6" s="272"/>
      <c r="JUX6" s="272"/>
      <c r="JUY6" s="272"/>
      <c r="JUZ6" s="272"/>
      <c r="JVA6" s="272"/>
      <c r="JVB6" s="272"/>
      <c r="JVC6" s="272"/>
      <c r="JVD6" s="272"/>
      <c r="JVE6" s="272"/>
      <c r="JVF6" s="272"/>
      <c r="JVG6" s="272"/>
      <c r="JVH6" s="272"/>
      <c r="JVI6" s="272"/>
      <c r="JVJ6" s="272"/>
      <c r="JVK6" s="272"/>
      <c r="JVL6" s="272"/>
      <c r="JVM6" s="272"/>
      <c r="JVN6" s="272"/>
      <c r="JVO6" s="272"/>
      <c r="JVP6" s="272"/>
      <c r="JVQ6" s="272"/>
      <c r="JVR6" s="272"/>
      <c r="JVS6" s="272"/>
      <c r="JVT6" s="272"/>
      <c r="JVU6" s="272"/>
      <c r="JVV6" s="272"/>
      <c r="JVW6" s="272"/>
      <c r="JVX6" s="272"/>
      <c r="JVY6" s="272"/>
      <c r="JVZ6" s="272"/>
      <c r="JWA6" s="272"/>
      <c r="JWB6" s="272"/>
      <c r="JWC6" s="272"/>
      <c r="JWD6" s="272"/>
      <c r="JWE6" s="272"/>
      <c r="JWF6" s="272"/>
      <c r="JWG6" s="272"/>
      <c r="JWH6" s="272"/>
      <c r="JWI6" s="272"/>
      <c r="JWJ6" s="272"/>
      <c r="JWK6" s="272"/>
      <c r="JWL6" s="272"/>
      <c r="JWM6" s="272"/>
      <c r="JWN6" s="272"/>
      <c r="JWO6" s="272"/>
      <c r="JWP6" s="272"/>
      <c r="JWQ6" s="272"/>
      <c r="JWR6" s="272"/>
      <c r="JWS6" s="272"/>
      <c r="JWT6" s="272"/>
      <c r="JWU6" s="272"/>
      <c r="JWV6" s="272"/>
      <c r="JWW6" s="272"/>
      <c r="JWX6" s="272"/>
      <c r="JWY6" s="272"/>
      <c r="JWZ6" s="272"/>
      <c r="JXA6" s="272"/>
      <c r="JXB6" s="272"/>
      <c r="JXC6" s="272"/>
      <c r="JXD6" s="272"/>
      <c r="JXE6" s="272"/>
      <c r="JXF6" s="272"/>
      <c r="JXG6" s="272"/>
      <c r="JXH6" s="272"/>
      <c r="JXI6" s="272"/>
      <c r="JXJ6" s="272"/>
      <c r="JXK6" s="272"/>
      <c r="JXL6" s="272"/>
      <c r="JXM6" s="272"/>
      <c r="JXN6" s="272"/>
      <c r="JXO6" s="272"/>
      <c r="JXP6" s="272"/>
      <c r="JXQ6" s="272"/>
      <c r="JXR6" s="272"/>
      <c r="JXS6" s="272"/>
      <c r="JXT6" s="272"/>
      <c r="JXU6" s="272"/>
      <c r="JXV6" s="272"/>
      <c r="JXW6" s="272"/>
      <c r="JXX6" s="272"/>
      <c r="JXY6" s="272"/>
      <c r="JXZ6" s="272"/>
      <c r="JYA6" s="272"/>
      <c r="JYB6" s="272"/>
      <c r="JYC6" s="272"/>
      <c r="JYD6" s="272"/>
      <c r="JYE6" s="272"/>
      <c r="JYF6" s="272"/>
      <c r="JYG6" s="272"/>
      <c r="JYH6" s="272"/>
      <c r="JYI6" s="272"/>
      <c r="JYJ6" s="272"/>
      <c r="JYK6" s="272"/>
      <c r="JYL6" s="272"/>
      <c r="JYM6" s="272"/>
      <c r="JYN6" s="272"/>
      <c r="JYO6" s="272"/>
      <c r="JYP6" s="272"/>
      <c r="JYQ6" s="272"/>
      <c r="JYR6" s="272"/>
      <c r="JYS6" s="272"/>
      <c r="JYT6" s="272"/>
      <c r="JYU6" s="272"/>
      <c r="JYV6" s="272"/>
      <c r="JYW6" s="272"/>
      <c r="JYX6" s="272"/>
      <c r="JYY6" s="272"/>
      <c r="JYZ6" s="272"/>
      <c r="JZA6" s="272"/>
      <c r="JZB6" s="272"/>
      <c r="JZC6" s="272"/>
      <c r="JZD6" s="272"/>
      <c r="JZE6" s="272"/>
      <c r="JZF6" s="272"/>
      <c r="JZG6" s="272"/>
      <c r="JZH6" s="272"/>
      <c r="JZI6" s="272"/>
      <c r="JZJ6" s="272"/>
      <c r="JZK6" s="272"/>
      <c r="JZL6" s="272"/>
      <c r="JZM6" s="272"/>
      <c r="JZN6" s="272"/>
      <c r="JZO6" s="272"/>
      <c r="JZP6" s="272"/>
      <c r="JZQ6" s="272"/>
      <c r="JZR6" s="272"/>
      <c r="JZS6" s="272"/>
      <c r="JZT6" s="272"/>
      <c r="JZU6" s="272"/>
      <c r="JZV6" s="272"/>
      <c r="JZW6" s="272"/>
      <c r="JZX6" s="272"/>
      <c r="JZY6" s="272"/>
      <c r="JZZ6" s="272"/>
      <c r="KAA6" s="272"/>
      <c r="KAB6" s="272"/>
      <c r="KAC6" s="272"/>
      <c r="KAD6" s="272"/>
      <c r="KAE6" s="272"/>
      <c r="KAF6" s="272"/>
      <c r="KAG6" s="272"/>
      <c r="KAH6" s="272"/>
      <c r="KAI6" s="272"/>
      <c r="KAJ6" s="272"/>
      <c r="KAK6" s="272"/>
      <c r="KAL6" s="272"/>
      <c r="KAM6" s="272"/>
      <c r="KAN6" s="272"/>
      <c r="KAO6" s="272"/>
      <c r="KAP6" s="272"/>
      <c r="KAQ6" s="272"/>
      <c r="KAR6" s="272"/>
      <c r="KAS6" s="272"/>
      <c r="KAT6" s="272"/>
      <c r="KAU6" s="272"/>
      <c r="KAV6" s="272"/>
      <c r="KAW6" s="272"/>
      <c r="KAX6" s="272"/>
      <c r="KAY6" s="272"/>
      <c r="KAZ6" s="272"/>
      <c r="KBA6" s="272"/>
      <c r="KBB6" s="272"/>
      <c r="KBC6" s="272"/>
      <c r="KBD6" s="272"/>
      <c r="KBE6" s="272"/>
      <c r="KBF6" s="272"/>
      <c r="KBG6" s="272"/>
      <c r="KBH6" s="272"/>
      <c r="KBI6" s="272"/>
      <c r="KBJ6" s="272"/>
      <c r="KBK6" s="272"/>
      <c r="KBL6" s="272"/>
      <c r="KBM6" s="272"/>
      <c r="KBN6" s="272"/>
      <c r="KBO6" s="272"/>
      <c r="KBP6" s="272"/>
      <c r="KBQ6" s="272"/>
      <c r="KBR6" s="272"/>
      <c r="KBS6" s="272"/>
      <c r="KBT6" s="272"/>
      <c r="KBU6" s="272"/>
      <c r="KBV6" s="272"/>
      <c r="KBW6" s="272"/>
      <c r="KBX6" s="272"/>
      <c r="KBY6" s="272"/>
      <c r="KBZ6" s="272"/>
      <c r="KCA6" s="272"/>
      <c r="KCB6" s="272"/>
      <c r="KCC6" s="272"/>
      <c r="KCD6" s="272"/>
      <c r="KCE6" s="272"/>
      <c r="KCF6" s="272"/>
      <c r="KCG6" s="272"/>
      <c r="KCH6" s="272"/>
      <c r="KCI6" s="272"/>
      <c r="KCJ6" s="272"/>
      <c r="KCK6" s="272"/>
      <c r="KCL6" s="272"/>
      <c r="KCM6" s="272"/>
      <c r="KCN6" s="272"/>
      <c r="KCO6" s="272"/>
      <c r="KCP6" s="272"/>
      <c r="KCQ6" s="272"/>
      <c r="KCR6" s="272"/>
      <c r="KCS6" s="272"/>
      <c r="KCT6" s="272"/>
      <c r="KCU6" s="272"/>
      <c r="KCV6" s="272"/>
      <c r="KCW6" s="272"/>
      <c r="KCX6" s="272"/>
      <c r="KCY6" s="272"/>
      <c r="KCZ6" s="272"/>
      <c r="KDA6" s="272"/>
      <c r="KDB6" s="272"/>
      <c r="KDC6" s="272"/>
      <c r="KDD6" s="272"/>
      <c r="KDE6" s="272"/>
      <c r="KDF6" s="272"/>
      <c r="KDG6" s="272"/>
      <c r="KDH6" s="272"/>
      <c r="KDI6" s="272"/>
      <c r="KDJ6" s="272"/>
      <c r="KDK6" s="272"/>
      <c r="KDL6" s="272"/>
      <c r="KDM6" s="272"/>
      <c r="KDN6" s="272"/>
      <c r="KDO6" s="272"/>
      <c r="KDP6" s="272"/>
      <c r="KDQ6" s="272"/>
      <c r="KDR6" s="272"/>
      <c r="KDS6" s="272"/>
      <c r="KDT6" s="272"/>
      <c r="KDU6" s="272"/>
      <c r="KDV6" s="272"/>
      <c r="KDW6" s="272"/>
      <c r="KDX6" s="272"/>
      <c r="KDY6" s="272"/>
      <c r="KDZ6" s="272"/>
      <c r="KEA6" s="272"/>
      <c r="KEB6" s="272"/>
      <c r="KEC6" s="272"/>
      <c r="KED6" s="272"/>
      <c r="KEE6" s="272"/>
      <c r="KEF6" s="272"/>
      <c r="KEG6" s="272"/>
      <c r="KEH6" s="272"/>
      <c r="KEI6" s="272"/>
      <c r="KEJ6" s="272"/>
      <c r="KEK6" s="272"/>
      <c r="KEL6" s="272"/>
      <c r="KEM6" s="272"/>
      <c r="KEN6" s="272"/>
      <c r="KEO6" s="272"/>
      <c r="KEP6" s="272"/>
      <c r="KEQ6" s="272"/>
      <c r="KER6" s="272"/>
      <c r="KES6" s="272"/>
      <c r="KET6" s="272"/>
      <c r="KEU6" s="272"/>
      <c r="KEV6" s="272"/>
      <c r="KEW6" s="272"/>
      <c r="KEX6" s="272"/>
      <c r="KEY6" s="272"/>
      <c r="KEZ6" s="272"/>
      <c r="KFA6" s="272"/>
      <c r="KFB6" s="272"/>
      <c r="KFC6" s="272"/>
      <c r="KFD6" s="272"/>
      <c r="KFE6" s="272"/>
      <c r="KFF6" s="272"/>
      <c r="KFG6" s="272"/>
      <c r="KFH6" s="272"/>
      <c r="KFI6" s="272"/>
      <c r="KFJ6" s="272"/>
      <c r="KFK6" s="272"/>
      <c r="KFL6" s="272"/>
      <c r="KFM6" s="272"/>
      <c r="KFN6" s="272"/>
      <c r="KFO6" s="272"/>
      <c r="KFP6" s="272"/>
      <c r="KFQ6" s="272"/>
      <c r="KFR6" s="272"/>
      <c r="KFS6" s="272"/>
      <c r="KFT6" s="272"/>
      <c r="KFU6" s="272"/>
      <c r="KFV6" s="272"/>
      <c r="KFW6" s="272"/>
      <c r="KFX6" s="272"/>
      <c r="KFY6" s="272"/>
      <c r="KFZ6" s="272"/>
      <c r="KGA6" s="272"/>
      <c r="KGB6" s="272"/>
      <c r="KGC6" s="272"/>
      <c r="KGD6" s="272"/>
      <c r="KGE6" s="272"/>
      <c r="KGF6" s="272"/>
      <c r="KGG6" s="272"/>
      <c r="KGH6" s="272"/>
      <c r="KGI6" s="272"/>
      <c r="KGJ6" s="272"/>
      <c r="KGK6" s="272"/>
      <c r="KGL6" s="272"/>
      <c r="KGM6" s="272"/>
      <c r="KGN6" s="272"/>
      <c r="KGO6" s="272"/>
      <c r="KGP6" s="272"/>
      <c r="KGQ6" s="272"/>
      <c r="KGR6" s="272"/>
      <c r="KGS6" s="272"/>
      <c r="KGT6" s="272"/>
      <c r="KGU6" s="272"/>
      <c r="KGV6" s="272"/>
      <c r="KGW6" s="272"/>
      <c r="KGX6" s="272"/>
      <c r="KGY6" s="272"/>
      <c r="KGZ6" s="272"/>
      <c r="KHA6" s="272"/>
      <c r="KHB6" s="272"/>
      <c r="KHC6" s="272"/>
      <c r="KHD6" s="272"/>
      <c r="KHE6" s="272"/>
      <c r="KHF6" s="272"/>
      <c r="KHG6" s="272"/>
      <c r="KHH6" s="272"/>
      <c r="KHI6" s="272"/>
      <c r="KHJ6" s="272"/>
      <c r="KHK6" s="272"/>
      <c r="KHL6" s="272"/>
      <c r="KHM6" s="272"/>
      <c r="KHN6" s="272"/>
      <c r="KHO6" s="272"/>
      <c r="KHP6" s="272"/>
      <c r="KHQ6" s="272"/>
      <c r="KHR6" s="272"/>
      <c r="KHS6" s="272"/>
      <c r="KHT6" s="272"/>
      <c r="KHU6" s="272"/>
      <c r="KHV6" s="272"/>
      <c r="KHW6" s="272"/>
      <c r="KHX6" s="272"/>
      <c r="KHY6" s="272"/>
      <c r="KHZ6" s="272"/>
      <c r="KIA6" s="272"/>
      <c r="KIB6" s="272"/>
      <c r="KIC6" s="272"/>
      <c r="KID6" s="272"/>
      <c r="KIE6" s="272"/>
      <c r="KIF6" s="272"/>
      <c r="KIG6" s="272"/>
      <c r="KIH6" s="272"/>
      <c r="KII6" s="272"/>
      <c r="KIJ6" s="272"/>
      <c r="KIK6" s="272"/>
      <c r="KIL6" s="272"/>
      <c r="KIM6" s="272"/>
      <c r="KIN6" s="272"/>
      <c r="KIO6" s="272"/>
      <c r="KIP6" s="272"/>
      <c r="KIQ6" s="272"/>
      <c r="KIR6" s="272"/>
      <c r="KIS6" s="272"/>
      <c r="KIT6" s="272"/>
      <c r="KIU6" s="272"/>
      <c r="KIV6" s="272"/>
      <c r="KIW6" s="272"/>
      <c r="KIX6" s="272"/>
      <c r="KIY6" s="272"/>
      <c r="KIZ6" s="272"/>
      <c r="KJA6" s="272"/>
      <c r="KJB6" s="272"/>
      <c r="KJC6" s="272"/>
      <c r="KJD6" s="272"/>
      <c r="KJE6" s="272"/>
      <c r="KJF6" s="272"/>
      <c r="KJG6" s="272"/>
      <c r="KJH6" s="272"/>
      <c r="KJI6" s="272"/>
      <c r="KJJ6" s="272"/>
      <c r="KJK6" s="272"/>
      <c r="KJL6" s="272"/>
      <c r="KJM6" s="272"/>
      <c r="KJN6" s="272"/>
      <c r="KJO6" s="272"/>
      <c r="KJP6" s="272"/>
      <c r="KJQ6" s="272"/>
      <c r="KJR6" s="272"/>
      <c r="KJS6" s="272"/>
      <c r="KJT6" s="272"/>
      <c r="KJU6" s="272"/>
      <c r="KJV6" s="272"/>
      <c r="KJW6" s="272"/>
      <c r="KJX6" s="272"/>
      <c r="KJY6" s="272"/>
      <c r="KJZ6" s="272"/>
      <c r="KKA6" s="272"/>
      <c r="KKB6" s="272"/>
      <c r="KKC6" s="272"/>
      <c r="KKD6" s="272"/>
      <c r="KKE6" s="272"/>
      <c r="KKF6" s="272"/>
      <c r="KKG6" s="272"/>
      <c r="KKH6" s="272"/>
      <c r="KKI6" s="272"/>
      <c r="KKJ6" s="272"/>
      <c r="KKK6" s="272"/>
      <c r="KKL6" s="272"/>
      <c r="KKM6" s="272"/>
      <c r="KKN6" s="272"/>
      <c r="KKO6" s="272"/>
      <c r="KKP6" s="272"/>
      <c r="KKQ6" s="272"/>
      <c r="KKR6" s="272"/>
      <c r="KKS6" s="272"/>
      <c r="KKT6" s="272"/>
      <c r="KKU6" s="272"/>
      <c r="KKV6" s="272"/>
      <c r="KKW6" s="272"/>
      <c r="KKX6" s="272"/>
      <c r="KKY6" s="272"/>
      <c r="KKZ6" s="272"/>
      <c r="KLA6" s="272"/>
      <c r="KLB6" s="272"/>
      <c r="KLC6" s="272"/>
      <c r="KLD6" s="272"/>
      <c r="KLE6" s="272"/>
      <c r="KLF6" s="272"/>
      <c r="KLG6" s="272"/>
      <c r="KLH6" s="272"/>
      <c r="KLI6" s="272"/>
      <c r="KLJ6" s="272"/>
      <c r="KLK6" s="272"/>
      <c r="KLL6" s="272"/>
      <c r="KLM6" s="272"/>
      <c r="KLN6" s="272"/>
      <c r="KLO6" s="272"/>
      <c r="KLP6" s="272"/>
      <c r="KLQ6" s="272"/>
      <c r="KLR6" s="272"/>
      <c r="KLS6" s="272"/>
      <c r="KLT6" s="272"/>
      <c r="KLU6" s="272"/>
      <c r="KLV6" s="272"/>
      <c r="KLW6" s="272"/>
      <c r="KLX6" s="272"/>
      <c r="KLY6" s="272"/>
      <c r="KLZ6" s="272"/>
      <c r="KMA6" s="272"/>
      <c r="KMB6" s="272"/>
      <c r="KMC6" s="272"/>
      <c r="KMD6" s="272"/>
      <c r="KME6" s="272"/>
      <c r="KMF6" s="272"/>
      <c r="KMG6" s="272"/>
      <c r="KMH6" s="272"/>
      <c r="KMI6" s="272"/>
      <c r="KMJ6" s="272"/>
      <c r="KMK6" s="272"/>
      <c r="KML6" s="272"/>
      <c r="KMM6" s="272"/>
      <c r="KMN6" s="272"/>
      <c r="KMO6" s="272"/>
      <c r="KMP6" s="272"/>
      <c r="KMQ6" s="272"/>
      <c r="KMR6" s="272"/>
      <c r="KMS6" s="272"/>
      <c r="KMT6" s="272"/>
      <c r="KMU6" s="272"/>
      <c r="KMV6" s="272"/>
      <c r="KMW6" s="272"/>
      <c r="KMX6" s="272"/>
      <c r="KMY6" s="272"/>
      <c r="KMZ6" s="272"/>
      <c r="KNA6" s="272"/>
      <c r="KNB6" s="272"/>
      <c r="KNC6" s="272"/>
      <c r="KND6" s="272"/>
      <c r="KNE6" s="272"/>
      <c r="KNF6" s="272"/>
      <c r="KNG6" s="272"/>
      <c r="KNH6" s="272"/>
      <c r="KNI6" s="272"/>
      <c r="KNJ6" s="272"/>
      <c r="KNK6" s="272"/>
      <c r="KNL6" s="272"/>
      <c r="KNM6" s="272"/>
      <c r="KNN6" s="272"/>
      <c r="KNO6" s="272"/>
      <c r="KNP6" s="272"/>
      <c r="KNQ6" s="272"/>
      <c r="KNR6" s="272"/>
      <c r="KNS6" s="272"/>
      <c r="KNT6" s="272"/>
      <c r="KNU6" s="272"/>
      <c r="KNV6" s="272"/>
      <c r="KNW6" s="272"/>
      <c r="KNX6" s="272"/>
      <c r="KNY6" s="272"/>
      <c r="KNZ6" s="272"/>
      <c r="KOA6" s="272"/>
      <c r="KOB6" s="272"/>
      <c r="KOC6" s="272"/>
      <c r="KOD6" s="272"/>
      <c r="KOE6" s="272"/>
      <c r="KOF6" s="272"/>
      <c r="KOG6" s="272"/>
      <c r="KOH6" s="272"/>
      <c r="KOI6" s="272"/>
      <c r="KOJ6" s="272"/>
      <c r="KOK6" s="272"/>
      <c r="KOL6" s="272"/>
      <c r="KOM6" s="272"/>
      <c r="KON6" s="272"/>
      <c r="KOO6" s="272"/>
      <c r="KOP6" s="272"/>
      <c r="KOQ6" s="272"/>
      <c r="KOR6" s="272"/>
      <c r="KOS6" s="272"/>
      <c r="KOT6" s="272"/>
      <c r="KOU6" s="272"/>
      <c r="KOV6" s="272"/>
      <c r="KOW6" s="272"/>
      <c r="KOX6" s="272"/>
      <c r="KOY6" s="272"/>
      <c r="KOZ6" s="272"/>
      <c r="KPA6" s="272"/>
      <c r="KPB6" s="272"/>
      <c r="KPC6" s="272"/>
      <c r="KPD6" s="272"/>
      <c r="KPE6" s="272"/>
      <c r="KPF6" s="272"/>
      <c r="KPG6" s="272"/>
      <c r="KPH6" s="272"/>
      <c r="KPI6" s="272"/>
      <c r="KPJ6" s="272"/>
      <c r="KPK6" s="272"/>
      <c r="KPL6" s="272"/>
      <c r="KPM6" s="272"/>
      <c r="KPN6" s="272"/>
      <c r="KPO6" s="272"/>
      <c r="KPP6" s="272"/>
      <c r="KPQ6" s="272"/>
      <c r="KPR6" s="272"/>
      <c r="KPS6" s="272"/>
      <c r="KPT6" s="272"/>
      <c r="KPU6" s="272"/>
      <c r="KPV6" s="272"/>
      <c r="KPW6" s="272"/>
      <c r="KPX6" s="272"/>
      <c r="KPY6" s="272"/>
      <c r="KPZ6" s="272"/>
      <c r="KQA6" s="272"/>
      <c r="KQB6" s="272"/>
      <c r="KQC6" s="272"/>
      <c r="KQD6" s="272"/>
      <c r="KQE6" s="272"/>
      <c r="KQF6" s="272"/>
      <c r="KQG6" s="272"/>
      <c r="KQH6" s="272"/>
      <c r="KQI6" s="272"/>
      <c r="KQJ6" s="272"/>
      <c r="KQK6" s="272"/>
      <c r="KQL6" s="272"/>
      <c r="KQM6" s="272"/>
      <c r="KQN6" s="272"/>
      <c r="KQO6" s="272"/>
      <c r="KQP6" s="272"/>
      <c r="KQQ6" s="272"/>
      <c r="KQR6" s="272"/>
      <c r="KQS6" s="272"/>
      <c r="KQT6" s="272"/>
      <c r="KQU6" s="272"/>
      <c r="KQV6" s="272"/>
      <c r="KQW6" s="272"/>
      <c r="KQX6" s="272"/>
      <c r="KQY6" s="272"/>
      <c r="KQZ6" s="272"/>
      <c r="KRA6" s="272"/>
      <c r="KRB6" s="272"/>
      <c r="KRC6" s="272"/>
      <c r="KRD6" s="272"/>
      <c r="KRE6" s="272"/>
      <c r="KRF6" s="272"/>
      <c r="KRG6" s="272"/>
      <c r="KRH6" s="272"/>
      <c r="KRI6" s="272"/>
      <c r="KRJ6" s="272"/>
      <c r="KRK6" s="272"/>
      <c r="KRL6" s="272"/>
      <c r="KRM6" s="272"/>
      <c r="KRN6" s="272"/>
      <c r="KRO6" s="272"/>
      <c r="KRP6" s="272"/>
      <c r="KRQ6" s="272"/>
      <c r="KRR6" s="272"/>
      <c r="KRS6" s="272"/>
      <c r="KRT6" s="272"/>
      <c r="KRU6" s="272"/>
      <c r="KRV6" s="272"/>
      <c r="KRW6" s="272"/>
      <c r="KRX6" s="272"/>
      <c r="KRY6" s="272"/>
      <c r="KRZ6" s="272"/>
      <c r="KSA6" s="272"/>
      <c r="KSB6" s="272"/>
      <c r="KSC6" s="272"/>
      <c r="KSD6" s="272"/>
      <c r="KSE6" s="272"/>
      <c r="KSF6" s="272"/>
      <c r="KSG6" s="272"/>
      <c r="KSH6" s="272"/>
      <c r="KSI6" s="272"/>
      <c r="KSJ6" s="272"/>
      <c r="KSK6" s="272"/>
      <c r="KSL6" s="272"/>
      <c r="KSM6" s="272"/>
      <c r="KSN6" s="272"/>
      <c r="KSO6" s="272"/>
      <c r="KSP6" s="272"/>
      <c r="KSQ6" s="272"/>
      <c r="KSR6" s="272"/>
      <c r="KSS6" s="272"/>
      <c r="KST6" s="272"/>
      <c r="KSU6" s="272"/>
      <c r="KSV6" s="272"/>
      <c r="KSW6" s="272"/>
      <c r="KSX6" s="272"/>
      <c r="KSY6" s="272"/>
      <c r="KSZ6" s="272"/>
      <c r="KTA6" s="272"/>
      <c r="KTB6" s="272"/>
      <c r="KTC6" s="272"/>
      <c r="KTD6" s="272"/>
      <c r="KTE6" s="272"/>
      <c r="KTF6" s="272"/>
      <c r="KTG6" s="272"/>
      <c r="KTH6" s="272"/>
      <c r="KTI6" s="272"/>
      <c r="KTJ6" s="272"/>
      <c r="KTK6" s="272"/>
      <c r="KTL6" s="272"/>
      <c r="KTM6" s="272"/>
      <c r="KTN6" s="272"/>
      <c r="KTO6" s="272"/>
      <c r="KTP6" s="272"/>
      <c r="KTQ6" s="272"/>
      <c r="KTR6" s="272"/>
      <c r="KTS6" s="272"/>
      <c r="KTT6" s="272"/>
      <c r="KTU6" s="272"/>
      <c r="KTV6" s="272"/>
      <c r="KTW6" s="272"/>
      <c r="KTX6" s="272"/>
      <c r="KTY6" s="272"/>
      <c r="KTZ6" s="272"/>
      <c r="KUA6" s="272"/>
      <c r="KUB6" s="272"/>
      <c r="KUC6" s="272"/>
      <c r="KUD6" s="272"/>
      <c r="KUE6" s="272"/>
      <c r="KUF6" s="272"/>
      <c r="KUG6" s="272"/>
      <c r="KUH6" s="272"/>
      <c r="KUI6" s="272"/>
      <c r="KUJ6" s="272"/>
      <c r="KUK6" s="272"/>
      <c r="KUL6" s="272"/>
      <c r="KUM6" s="272"/>
      <c r="KUN6" s="272"/>
      <c r="KUO6" s="272"/>
      <c r="KUP6" s="272"/>
      <c r="KUQ6" s="272"/>
      <c r="KUR6" s="272"/>
      <c r="KUS6" s="272"/>
      <c r="KUT6" s="272"/>
      <c r="KUU6" s="272"/>
      <c r="KUV6" s="272"/>
      <c r="KUW6" s="272"/>
      <c r="KUX6" s="272"/>
      <c r="KUY6" s="272"/>
      <c r="KUZ6" s="272"/>
      <c r="KVA6" s="272"/>
      <c r="KVB6" s="272"/>
      <c r="KVC6" s="272"/>
      <c r="KVD6" s="272"/>
      <c r="KVE6" s="272"/>
      <c r="KVF6" s="272"/>
      <c r="KVG6" s="272"/>
      <c r="KVH6" s="272"/>
      <c r="KVI6" s="272"/>
      <c r="KVJ6" s="272"/>
      <c r="KVK6" s="272"/>
      <c r="KVL6" s="272"/>
      <c r="KVM6" s="272"/>
      <c r="KVN6" s="272"/>
      <c r="KVO6" s="272"/>
      <c r="KVP6" s="272"/>
      <c r="KVQ6" s="272"/>
      <c r="KVR6" s="272"/>
      <c r="KVS6" s="272"/>
      <c r="KVT6" s="272"/>
      <c r="KVU6" s="272"/>
      <c r="KVV6" s="272"/>
      <c r="KVW6" s="272"/>
      <c r="KVX6" s="272"/>
      <c r="KVY6" s="272"/>
      <c r="KVZ6" s="272"/>
      <c r="KWA6" s="272"/>
      <c r="KWB6" s="272"/>
      <c r="KWC6" s="272"/>
      <c r="KWD6" s="272"/>
      <c r="KWE6" s="272"/>
      <c r="KWF6" s="272"/>
      <c r="KWG6" s="272"/>
      <c r="KWH6" s="272"/>
      <c r="KWI6" s="272"/>
      <c r="KWJ6" s="272"/>
      <c r="KWK6" s="272"/>
      <c r="KWL6" s="272"/>
      <c r="KWM6" s="272"/>
      <c r="KWN6" s="272"/>
      <c r="KWO6" s="272"/>
      <c r="KWP6" s="272"/>
      <c r="KWQ6" s="272"/>
      <c r="KWR6" s="272"/>
      <c r="KWS6" s="272"/>
      <c r="KWT6" s="272"/>
      <c r="KWU6" s="272"/>
      <c r="KWV6" s="272"/>
      <c r="KWW6" s="272"/>
      <c r="KWX6" s="272"/>
      <c r="KWY6" s="272"/>
      <c r="KWZ6" s="272"/>
      <c r="KXA6" s="272"/>
      <c r="KXB6" s="272"/>
      <c r="KXC6" s="272"/>
      <c r="KXD6" s="272"/>
      <c r="KXE6" s="272"/>
      <c r="KXF6" s="272"/>
      <c r="KXG6" s="272"/>
      <c r="KXH6" s="272"/>
      <c r="KXI6" s="272"/>
      <c r="KXJ6" s="272"/>
      <c r="KXK6" s="272"/>
      <c r="KXL6" s="272"/>
      <c r="KXM6" s="272"/>
      <c r="KXN6" s="272"/>
      <c r="KXO6" s="272"/>
      <c r="KXP6" s="272"/>
      <c r="KXQ6" s="272"/>
      <c r="KXR6" s="272"/>
      <c r="KXS6" s="272"/>
      <c r="KXT6" s="272"/>
      <c r="KXU6" s="272"/>
      <c r="KXV6" s="272"/>
      <c r="KXW6" s="272"/>
      <c r="KXX6" s="272"/>
      <c r="KXY6" s="272"/>
      <c r="KXZ6" s="272"/>
      <c r="KYA6" s="272"/>
      <c r="KYB6" s="272"/>
      <c r="KYC6" s="272"/>
      <c r="KYD6" s="272"/>
      <c r="KYE6" s="272"/>
      <c r="KYF6" s="272"/>
      <c r="KYG6" s="272"/>
      <c r="KYH6" s="272"/>
      <c r="KYI6" s="272"/>
      <c r="KYJ6" s="272"/>
      <c r="KYK6" s="272"/>
      <c r="KYL6" s="272"/>
      <c r="KYM6" s="272"/>
      <c r="KYN6" s="272"/>
      <c r="KYO6" s="272"/>
      <c r="KYP6" s="272"/>
      <c r="KYQ6" s="272"/>
      <c r="KYR6" s="272"/>
      <c r="KYS6" s="272"/>
      <c r="KYT6" s="272"/>
      <c r="KYU6" s="272"/>
      <c r="KYV6" s="272"/>
      <c r="KYW6" s="272"/>
      <c r="KYX6" s="272"/>
      <c r="KYY6" s="272"/>
      <c r="KYZ6" s="272"/>
      <c r="KZA6" s="272"/>
      <c r="KZB6" s="272"/>
      <c r="KZC6" s="272"/>
      <c r="KZD6" s="272"/>
      <c r="KZE6" s="272"/>
      <c r="KZF6" s="272"/>
      <c r="KZG6" s="272"/>
      <c r="KZH6" s="272"/>
      <c r="KZI6" s="272"/>
      <c r="KZJ6" s="272"/>
      <c r="KZK6" s="272"/>
      <c r="KZL6" s="272"/>
      <c r="KZM6" s="272"/>
      <c r="KZN6" s="272"/>
      <c r="KZO6" s="272"/>
      <c r="KZP6" s="272"/>
      <c r="KZQ6" s="272"/>
      <c r="KZR6" s="272"/>
      <c r="KZS6" s="272"/>
      <c r="KZT6" s="272"/>
      <c r="KZU6" s="272"/>
      <c r="KZV6" s="272"/>
      <c r="KZW6" s="272"/>
      <c r="KZX6" s="272"/>
      <c r="KZY6" s="272"/>
      <c r="KZZ6" s="272"/>
      <c r="LAA6" s="272"/>
      <c r="LAB6" s="272"/>
      <c r="LAC6" s="272"/>
      <c r="LAD6" s="272"/>
      <c r="LAE6" s="272"/>
      <c r="LAF6" s="272"/>
      <c r="LAG6" s="272"/>
      <c r="LAH6" s="272"/>
      <c r="LAI6" s="272"/>
      <c r="LAJ6" s="272"/>
      <c r="LAK6" s="272"/>
      <c r="LAL6" s="272"/>
      <c r="LAM6" s="272"/>
      <c r="LAN6" s="272"/>
      <c r="LAO6" s="272"/>
      <c r="LAP6" s="272"/>
      <c r="LAQ6" s="272"/>
      <c r="LAR6" s="272"/>
      <c r="LAS6" s="272"/>
      <c r="LAT6" s="272"/>
      <c r="LAU6" s="272"/>
      <c r="LAV6" s="272"/>
      <c r="LAW6" s="272"/>
      <c r="LAX6" s="272"/>
      <c r="LAY6" s="272"/>
      <c r="LAZ6" s="272"/>
      <c r="LBA6" s="272"/>
      <c r="LBB6" s="272"/>
      <c r="LBC6" s="272"/>
      <c r="LBD6" s="272"/>
      <c r="LBE6" s="272"/>
      <c r="LBF6" s="272"/>
      <c r="LBG6" s="272"/>
      <c r="LBH6" s="272"/>
      <c r="LBI6" s="272"/>
      <c r="LBJ6" s="272"/>
      <c r="LBK6" s="272"/>
      <c r="LBL6" s="272"/>
      <c r="LBM6" s="272"/>
      <c r="LBN6" s="272"/>
      <c r="LBO6" s="272"/>
      <c r="LBP6" s="272"/>
      <c r="LBQ6" s="272"/>
      <c r="LBR6" s="272"/>
      <c r="LBS6" s="272"/>
      <c r="LBT6" s="272"/>
      <c r="LBU6" s="272"/>
      <c r="LBV6" s="272"/>
      <c r="LBW6" s="272"/>
      <c r="LBX6" s="272"/>
      <c r="LBY6" s="272"/>
      <c r="LBZ6" s="272"/>
      <c r="LCA6" s="272"/>
      <c r="LCB6" s="272"/>
      <c r="LCC6" s="272"/>
      <c r="LCD6" s="272"/>
      <c r="LCE6" s="272"/>
      <c r="LCF6" s="272"/>
      <c r="LCG6" s="272"/>
      <c r="LCH6" s="272"/>
      <c r="LCI6" s="272"/>
      <c r="LCJ6" s="272"/>
      <c r="LCK6" s="272"/>
      <c r="LCL6" s="272"/>
      <c r="LCM6" s="272"/>
      <c r="LCN6" s="272"/>
      <c r="LCO6" s="272"/>
      <c r="LCP6" s="272"/>
      <c r="LCQ6" s="272"/>
      <c r="LCR6" s="272"/>
      <c r="LCS6" s="272"/>
      <c r="LCT6" s="272"/>
      <c r="LCU6" s="272"/>
      <c r="LCV6" s="272"/>
      <c r="LCW6" s="272"/>
      <c r="LCX6" s="272"/>
      <c r="LCY6" s="272"/>
      <c r="LCZ6" s="272"/>
      <c r="LDA6" s="272"/>
      <c r="LDB6" s="272"/>
      <c r="LDC6" s="272"/>
      <c r="LDD6" s="272"/>
      <c r="LDE6" s="272"/>
      <c r="LDF6" s="272"/>
      <c r="LDG6" s="272"/>
      <c r="LDH6" s="272"/>
      <c r="LDI6" s="272"/>
      <c r="LDJ6" s="272"/>
      <c r="LDK6" s="272"/>
      <c r="LDL6" s="272"/>
      <c r="LDM6" s="272"/>
      <c r="LDN6" s="272"/>
      <c r="LDO6" s="272"/>
      <c r="LDP6" s="272"/>
      <c r="LDQ6" s="272"/>
      <c r="LDR6" s="272"/>
      <c r="LDS6" s="272"/>
      <c r="LDT6" s="272"/>
      <c r="LDU6" s="272"/>
      <c r="LDV6" s="272"/>
      <c r="LDW6" s="272"/>
      <c r="LDX6" s="272"/>
      <c r="LDY6" s="272"/>
      <c r="LDZ6" s="272"/>
      <c r="LEA6" s="272"/>
      <c r="LEB6" s="272"/>
      <c r="LEC6" s="272"/>
      <c r="LED6" s="272"/>
      <c r="LEE6" s="272"/>
      <c r="LEF6" s="272"/>
      <c r="LEG6" s="272"/>
      <c r="LEH6" s="272"/>
      <c r="LEI6" s="272"/>
      <c r="LEJ6" s="272"/>
      <c r="LEK6" s="272"/>
      <c r="LEL6" s="272"/>
      <c r="LEM6" s="272"/>
      <c r="LEN6" s="272"/>
      <c r="LEO6" s="272"/>
      <c r="LEP6" s="272"/>
      <c r="LEQ6" s="272"/>
      <c r="LER6" s="272"/>
      <c r="LES6" s="272"/>
      <c r="LET6" s="272"/>
      <c r="LEU6" s="272"/>
      <c r="LEV6" s="272"/>
      <c r="LEW6" s="272"/>
      <c r="LEX6" s="272"/>
      <c r="LEY6" s="272"/>
      <c r="LEZ6" s="272"/>
      <c r="LFA6" s="272"/>
      <c r="LFB6" s="272"/>
      <c r="LFC6" s="272"/>
      <c r="LFD6" s="272"/>
      <c r="LFE6" s="272"/>
      <c r="LFF6" s="272"/>
      <c r="LFG6" s="272"/>
      <c r="LFH6" s="272"/>
      <c r="LFI6" s="272"/>
      <c r="LFJ6" s="272"/>
      <c r="LFK6" s="272"/>
      <c r="LFL6" s="272"/>
      <c r="LFM6" s="272"/>
      <c r="LFN6" s="272"/>
      <c r="LFO6" s="272"/>
      <c r="LFP6" s="272"/>
      <c r="LFQ6" s="272"/>
      <c r="LFR6" s="272"/>
      <c r="LFS6" s="272"/>
      <c r="LFT6" s="272"/>
      <c r="LFU6" s="272"/>
      <c r="LFV6" s="272"/>
      <c r="LFW6" s="272"/>
      <c r="LFX6" s="272"/>
      <c r="LFY6" s="272"/>
      <c r="LFZ6" s="272"/>
      <c r="LGA6" s="272"/>
      <c r="LGB6" s="272"/>
      <c r="LGC6" s="272"/>
      <c r="LGD6" s="272"/>
      <c r="LGE6" s="272"/>
      <c r="LGF6" s="272"/>
      <c r="LGG6" s="272"/>
      <c r="LGH6" s="272"/>
      <c r="LGI6" s="272"/>
      <c r="LGJ6" s="272"/>
      <c r="LGK6" s="272"/>
      <c r="LGL6" s="272"/>
      <c r="LGM6" s="272"/>
      <c r="LGN6" s="272"/>
      <c r="LGO6" s="272"/>
      <c r="LGP6" s="272"/>
      <c r="LGQ6" s="272"/>
      <c r="LGR6" s="272"/>
      <c r="LGS6" s="272"/>
      <c r="LGT6" s="272"/>
      <c r="LGU6" s="272"/>
      <c r="LGV6" s="272"/>
      <c r="LGW6" s="272"/>
      <c r="LGX6" s="272"/>
      <c r="LGY6" s="272"/>
      <c r="LGZ6" s="272"/>
      <c r="LHA6" s="272"/>
      <c r="LHB6" s="272"/>
      <c r="LHC6" s="272"/>
      <c r="LHD6" s="272"/>
      <c r="LHE6" s="272"/>
      <c r="LHF6" s="272"/>
      <c r="LHG6" s="272"/>
      <c r="LHH6" s="272"/>
      <c r="LHI6" s="272"/>
      <c r="LHJ6" s="272"/>
      <c r="LHK6" s="272"/>
      <c r="LHL6" s="272"/>
      <c r="LHM6" s="272"/>
      <c r="LHN6" s="272"/>
      <c r="LHO6" s="272"/>
      <c r="LHP6" s="272"/>
      <c r="LHQ6" s="272"/>
      <c r="LHR6" s="272"/>
      <c r="LHS6" s="272"/>
      <c r="LHT6" s="272"/>
      <c r="LHU6" s="272"/>
      <c r="LHV6" s="272"/>
      <c r="LHW6" s="272"/>
      <c r="LHX6" s="272"/>
      <c r="LHY6" s="272"/>
      <c r="LHZ6" s="272"/>
      <c r="LIA6" s="272"/>
      <c r="LIB6" s="272"/>
      <c r="LIC6" s="272"/>
      <c r="LID6" s="272"/>
      <c r="LIE6" s="272"/>
      <c r="LIF6" s="272"/>
      <c r="LIG6" s="272"/>
      <c r="LIH6" s="272"/>
      <c r="LII6" s="272"/>
      <c r="LIJ6" s="272"/>
      <c r="LIK6" s="272"/>
      <c r="LIL6" s="272"/>
      <c r="LIM6" s="272"/>
      <c r="LIN6" s="272"/>
      <c r="LIO6" s="272"/>
      <c r="LIP6" s="272"/>
      <c r="LIQ6" s="272"/>
      <c r="LIR6" s="272"/>
      <c r="LIS6" s="272"/>
      <c r="LIT6" s="272"/>
      <c r="LIU6" s="272"/>
      <c r="LIV6" s="272"/>
      <c r="LIW6" s="272"/>
      <c r="LIX6" s="272"/>
      <c r="LIY6" s="272"/>
      <c r="LIZ6" s="272"/>
      <c r="LJA6" s="272"/>
      <c r="LJB6" s="272"/>
      <c r="LJC6" s="272"/>
      <c r="LJD6" s="272"/>
      <c r="LJE6" s="272"/>
      <c r="LJF6" s="272"/>
      <c r="LJG6" s="272"/>
      <c r="LJH6" s="272"/>
      <c r="LJI6" s="272"/>
      <c r="LJJ6" s="272"/>
      <c r="LJK6" s="272"/>
      <c r="LJL6" s="272"/>
      <c r="LJM6" s="272"/>
      <c r="LJN6" s="272"/>
      <c r="LJO6" s="272"/>
      <c r="LJP6" s="272"/>
      <c r="LJQ6" s="272"/>
      <c r="LJR6" s="272"/>
      <c r="LJS6" s="272"/>
      <c r="LJT6" s="272"/>
      <c r="LJU6" s="272"/>
      <c r="LJV6" s="272"/>
      <c r="LJW6" s="272"/>
      <c r="LJX6" s="272"/>
      <c r="LJY6" s="272"/>
      <c r="LJZ6" s="272"/>
      <c r="LKA6" s="272"/>
      <c r="LKB6" s="272"/>
      <c r="LKC6" s="272"/>
      <c r="LKD6" s="272"/>
      <c r="LKE6" s="272"/>
      <c r="LKF6" s="272"/>
      <c r="LKG6" s="272"/>
      <c r="LKH6" s="272"/>
      <c r="LKI6" s="272"/>
      <c r="LKJ6" s="272"/>
      <c r="LKK6" s="272"/>
      <c r="LKL6" s="272"/>
      <c r="LKM6" s="272"/>
      <c r="LKN6" s="272"/>
      <c r="LKO6" s="272"/>
      <c r="LKP6" s="272"/>
      <c r="LKQ6" s="272"/>
      <c r="LKR6" s="272"/>
      <c r="LKS6" s="272"/>
      <c r="LKT6" s="272"/>
      <c r="LKU6" s="272"/>
      <c r="LKV6" s="272"/>
      <c r="LKW6" s="272"/>
      <c r="LKX6" s="272"/>
      <c r="LKY6" s="272"/>
      <c r="LKZ6" s="272"/>
      <c r="LLA6" s="272"/>
      <c r="LLB6" s="272"/>
      <c r="LLC6" s="272"/>
      <c r="LLD6" s="272"/>
      <c r="LLE6" s="272"/>
      <c r="LLF6" s="272"/>
      <c r="LLG6" s="272"/>
      <c r="LLH6" s="272"/>
      <c r="LLI6" s="272"/>
      <c r="LLJ6" s="272"/>
      <c r="LLK6" s="272"/>
      <c r="LLL6" s="272"/>
      <c r="LLM6" s="272"/>
      <c r="LLN6" s="272"/>
      <c r="LLO6" s="272"/>
      <c r="LLP6" s="272"/>
      <c r="LLQ6" s="272"/>
      <c r="LLR6" s="272"/>
      <c r="LLS6" s="272"/>
      <c r="LLT6" s="272"/>
      <c r="LLU6" s="272"/>
      <c r="LLV6" s="272"/>
      <c r="LLW6" s="272"/>
      <c r="LLX6" s="272"/>
      <c r="LLY6" s="272"/>
      <c r="LLZ6" s="272"/>
      <c r="LMA6" s="272"/>
      <c r="LMB6" s="272"/>
      <c r="LMC6" s="272"/>
      <c r="LMD6" s="272"/>
      <c r="LME6" s="272"/>
      <c r="LMF6" s="272"/>
      <c r="LMG6" s="272"/>
      <c r="LMH6" s="272"/>
      <c r="LMI6" s="272"/>
      <c r="LMJ6" s="272"/>
      <c r="LMK6" s="272"/>
      <c r="LML6" s="272"/>
      <c r="LMM6" s="272"/>
      <c r="LMN6" s="272"/>
      <c r="LMO6" s="272"/>
      <c r="LMP6" s="272"/>
      <c r="LMQ6" s="272"/>
      <c r="LMR6" s="272"/>
      <c r="LMS6" s="272"/>
      <c r="LMT6" s="272"/>
      <c r="LMU6" s="272"/>
      <c r="LMV6" s="272"/>
      <c r="LMW6" s="272"/>
      <c r="LMX6" s="272"/>
      <c r="LMY6" s="272"/>
      <c r="LMZ6" s="272"/>
      <c r="LNA6" s="272"/>
      <c r="LNB6" s="272"/>
      <c r="LNC6" s="272"/>
      <c r="LND6" s="272"/>
      <c r="LNE6" s="272"/>
      <c r="LNF6" s="272"/>
      <c r="LNG6" s="272"/>
      <c r="LNH6" s="272"/>
      <c r="LNI6" s="272"/>
      <c r="LNJ6" s="272"/>
      <c r="LNK6" s="272"/>
      <c r="LNL6" s="272"/>
      <c r="LNM6" s="272"/>
      <c r="LNN6" s="272"/>
      <c r="LNO6" s="272"/>
      <c r="LNP6" s="272"/>
      <c r="LNQ6" s="272"/>
      <c r="LNR6" s="272"/>
      <c r="LNS6" s="272"/>
      <c r="LNT6" s="272"/>
      <c r="LNU6" s="272"/>
      <c r="LNV6" s="272"/>
      <c r="LNW6" s="272"/>
      <c r="LNX6" s="272"/>
      <c r="LNY6" s="272"/>
      <c r="LNZ6" s="272"/>
      <c r="LOA6" s="272"/>
      <c r="LOB6" s="272"/>
      <c r="LOC6" s="272"/>
      <c r="LOD6" s="272"/>
      <c r="LOE6" s="272"/>
      <c r="LOF6" s="272"/>
      <c r="LOG6" s="272"/>
      <c r="LOH6" s="272"/>
      <c r="LOI6" s="272"/>
      <c r="LOJ6" s="272"/>
      <c r="LOK6" s="272"/>
      <c r="LOL6" s="272"/>
      <c r="LOM6" s="272"/>
      <c r="LON6" s="272"/>
      <c r="LOO6" s="272"/>
      <c r="LOP6" s="272"/>
      <c r="LOQ6" s="272"/>
      <c r="LOR6" s="272"/>
      <c r="LOS6" s="272"/>
      <c r="LOT6" s="272"/>
      <c r="LOU6" s="272"/>
      <c r="LOV6" s="272"/>
      <c r="LOW6" s="272"/>
      <c r="LOX6" s="272"/>
      <c r="LOY6" s="272"/>
      <c r="LOZ6" s="272"/>
      <c r="LPA6" s="272"/>
      <c r="LPB6" s="272"/>
      <c r="LPC6" s="272"/>
      <c r="LPD6" s="272"/>
      <c r="LPE6" s="272"/>
      <c r="LPF6" s="272"/>
      <c r="LPG6" s="272"/>
      <c r="LPH6" s="272"/>
      <c r="LPI6" s="272"/>
      <c r="LPJ6" s="272"/>
      <c r="LPK6" s="272"/>
      <c r="LPL6" s="272"/>
      <c r="LPM6" s="272"/>
      <c r="LPN6" s="272"/>
      <c r="LPO6" s="272"/>
      <c r="LPP6" s="272"/>
      <c r="LPQ6" s="272"/>
      <c r="LPR6" s="272"/>
      <c r="LPS6" s="272"/>
      <c r="LPT6" s="272"/>
      <c r="LPU6" s="272"/>
      <c r="LPV6" s="272"/>
      <c r="LPW6" s="272"/>
      <c r="LPX6" s="272"/>
      <c r="LPY6" s="272"/>
      <c r="LPZ6" s="272"/>
      <c r="LQA6" s="272"/>
      <c r="LQB6" s="272"/>
      <c r="LQC6" s="272"/>
      <c r="LQD6" s="272"/>
      <c r="LQE6" s="272"/>
      <c r="LQF6" s="272"/>
      <c r="LQG6" s="272"/>
      <c r="LQH6" s="272"/>
      <c r="LQI6" s="272"/>
      <c r="LQJ6" s="272"/>
      <c r="LQK6" s="272"/>
      <c r="LQL6" s="272"/>
      <c r="LQM6" s="272"/>
      <c r="LQN6" s="272"/>
      <c r="LQO6" s="272"/>
      <c r="LQP6" s="272"/>
      <c r="LQQ6" s="272"/>
      <c r="LQR6" s="272"/>
      <c r="LQS6" s="272"/>
      <c r="LQT6" s="272"/>
      <c r="LQU6" s="272"/>
      <c r="LQV6" s="272"/>
      <c r="LQW6" s="272"/>
      <c r="LQX6" s="272"/>
      <c r="LQY6" s="272"/>
      <c r="LQZ6" s="272"/>
      <c r="LRA6" s="272"/>
      <c r="LRB6" s="272"/>
      <c r="LRC6" s="272"/>
      <c r="LRD6" s="272"/>
      <c r="LRE6" s="272"/>
      <c r="LRF6" s="272"/>
      <c r="LRG6" s="272"/>
      <c r="LRH6" s="272"/>
      <c r="LRI6" s="272"/>
      <c r="LRJ6" s="272"/>
      <c r="LRK6" s="272"/>
      <c r="LRL6" s="272"/>
      <c r="LRM6" s="272"/>
      <c r="LRN6" s="272"/>
      <c r="LRO6" s="272"/>
      <c r="LRP6" s="272"/>
      <c r="LRQ6" s="272"/>
      <c r="LRR6" s="272"/>
      <c r="LRS6" s="272"/>
      <c r="LRT6" s="272"/>
      <c r="LRU6" s="272"/>
      <c r="LRV6" s="272"/>
      <c r="LRW6" s="272"/>
      <c r="LRX6" s="272"/>
      <c r="LRY6" s="272"/>
      <c r="LRZ6" s="272"/>
      <c r="LSA6" s="272"/>
      <c r="LSB6" s="272"/>
      <c r="LSC6" s="272"/>
      <c r="LSD6" s="272"/>
      <c r="LSE6" s="272"/>
      <c r="LSF6" s="272"/>
      <c r="LSG6" s="272"/>
      <c r="LSH6" s="272"/>
      <c r="LSI6" s="272"/>
      <c r="LSJ6" s="272"/>
      <c r="LSK6" s="272"/>
      <c r="LSL6" s="272"/>
      <c r="LSM6" s="272"/>
      <c r="LSN6" s="272"/>
      <c r="LSO6" s="272"/>
      <c r="LSP6" s="272"/>
      <c r="LSQ6" s="272"/>
      <c r="LSR6" s="272"/>
      <c r="LSS6" s="272"/>
      <c r="LST6" s="272"/>
      <c r="LSU6" s="272"/>
      <c r="LSV6" s="272"/>
      <c r="LSW6" s="272"/>
      <c r="LSX6" s="272"/>
      <c r="LSY6" s="272"/>
      <c r="LSZ6" s="272"/>
      <c r="LTA6" s="272"/>
      <c r="LTB6" s="272"/>
      <c r="LTC6" s="272"/>
      <c r="LTD6" s="272"/>
      <c r="LTE6" s="272"/>
      <c r="LTF6" s="272"/>
      <c r="LTG6" s="272"/>
      <c r="LTH6" s="272"/>
      <c r="LTI6" s="272"/>
      <c r="LTJ6" s="272"/>
      <c r="LTK6" s="272"/>
      <c r="LTL6" s="272"/>
      <c r="LTM6" s="272"/>
      <c r="LTN6" s="272"/>
      <c r="LTO6" s="272"/>
      <c r="LTP6" s="272"/>
      <c r="LTQ6" s="272"/>
      <c r="LTR6" s="272"/>
      <c r="LTS6" s="272"/>
      <c r="LTT6" s="272"/>
      <c r="LTU6" s="272"/>
      <c r="LTV6" s="272"/>
      <c r="LTW6" s="272"/>
      <c r="LTX6" s="272"/>
      <c r="LTY6" s="272"/>
      <c r="LTZ6" s="272"/>
      <c r="LUA6" s="272"/>
      <c r="LUB6" s="272"/>
      <c r="LUC6" s="272"/>
      <c r="LUD6" s="272"/>
      <c r="LUE6" s="272"/>
      <c r="LUF6" s="272"/>
      <c r="LUG6" s="272"/>
      <c r="LUH6" s="272"/>
      <c r="LUI6" s="272"/>
      <c r="LUJ6" s="272"/>
      <c r="LUK6" s="272"/>
      <c r="LUL6" s="272"/>
      <c r="LUM6" s="272"/>
      <c r="LUN6" s="272"/>
      <c r="LUO6" s="272"/>
      <c r="LUP6" s="272"/>
      <c r="LUQ6" s="272"/>
      <c r="LUR6" s="272"/>
      <c r="LUS6" s="272"/>
      <c r="LUT6" s="272"/>
      <c r="LUU6" s="272"/>
      <c r="LUV6" s="272"/>
      <c r="LUW6" s="272"/>
      <c r="LUX6" s="272"/>
      <c r="LUY6" s="272"/>
      <c r="LUZ6" s="272"/>
      <c r="LVA6" s="272"/>
      <c r="LVB6" s="272"/>
      <c r="LVC6" s="272"/>
      <c r="LVD6" s="272"/>
      <c r="LVE6" s="272"/>
      <c r="LVF6" s="272"/>
      <c r="LVG6" s="272"/>
      <c r="LVH6" s="272"/>
      <c r="LVI6" s="272"/>
      <c r="LVJ6" s="272"/>
      <c r="LVK6" s="272"/>
      <c r="LVL6" s="272"/>
      <c r="LVM6" s="272"/>
      <c r="LVN6" s="272"/>
      <c r="LVO6" s="272"/>
      <c r="LVP6" s="272"/>
      <c r="LVQ6" s="272"/>
      <c r="LVR6" s="272"/>
      <c r="LVS6" s="272"/>
      <c r="LVT6" s="272"/>
      <c r="LVU6" s="272"/>
      <c r="LVV6" s="272"/>
      <c r="LVW6" s="272"/>
      <c r="LVX6" s="272"/>
      <c r="LVY6" s="272"/>
      <c r="LVZ6" s="272"/>
      <c r="LWA6" s="272"/>
      <c r="LWB6" s="272"/>
      <c r="LWC6" s="272"/>
      <c r="LWD6" s="272"/>
      <c r="LWE6" s="272"/>
      <c r="LWF6" s="272"/>
      <c r="LWG6" s="272"/>
      <c r="LWH6" s="272"/>
      <c r="LWI6" s="272"/>
      <c r="LWJ6" s="272"/>
      <c r="LWK6" s="272"/>
      <c r="LWL6" s="272"/>
      <c r="LWM6" s="272"/>
      <c r="LWN6" s="272"/>
      <c r="LWO6" s="272"/>
      <c r="LWP6" s="272"/>
      <c r="LWQ6" s="272"/>
      <c r="LWR6" s="272"/>
      <c r="LWS6" s="272"/>
      <c r="LWT6" s="272"/>
      <c r="LWU6" s="272"/>
      <c r="LWV6" s="272"/>
      <c r="LWW6" s="272"/>
      <c r="LWX6" s="272"/>
      <c r="LWY6" s="272"/>
      <c r="LWZ6" s="272"/>
      <c r="LXA6" s="272"/>
      <c r="LXB6" s="272"/>
      <c r="LXC6" s="272"/>
      <c r="LXD6" s="272"/>
      <c r="LXE6" s="272"/>
      <c r="LXF6" s="272"/>
      <c r="LXG6" s="272"/>
      <c r="LXH6" s="272"/>
      <c r="LXI6" s="272"/>
      <c r="LXJ6" s="272"/>
      <c r="LXK6" s="272"/>
      <c r="LXL6" s="272"/>
      <c r="LXM6" s="272"/>
      <c r="LXN6" s="272"/>
      <c r="LXO6" s="272"/>
      <c r="LXP6" s="272"/>
      <c r="LXQ6" s="272"/>
      <c r="LXR6" s="272"/>
      <c r="LXS6" s="272"/>
      <c r="LXT6" s="272"/>
      <c r="LXU6" s="272"/>
      <c r="LXV6" s="272"/>
      <c r="LXW6" s="272"/>
      <c r="LXX6" s="272"/>
      <c r="LXY6" s="272"/>
      <c r="LXZ6" s="272"/>
      <c r="LYA6" s="272"/>
      <c r="LYB6" s="272"/>
      <c r="LYC6" s="272"/>
      <c r="LYD6" s="272"/>
      <c r="LYE6" s="272"/>
      <c r="LYF6" s="272"/>
      <c r="LYG6" s="272"/>
      <c r="LYH6" s="272"/>
      <c r="LYI6" s="272"/>
      <c r="LYJ6" s="272"/>
      <c r="LYK6" s="272"/>
      <c r="LYL6" s="272"/>
      <c r="LYM6" s="272"/>
      <c r="LYN6" s="272"/>
      <c r="LYO6" s="272"/>
      <c r="LYP6" s="272"/>
      <c r="LYQ6" s="272"/>
      <c r="LYR6" s="272"/>
      <c r="LYS6" s="272"/>
      <c r="LYT6" s="272"/>
      <c r="LYU6" s="272"/>
      <c r="LYV6" s="272"/>
      <c r="LYW6" s="272"/>
      <c r="LYX6" s="272"/>
      <c r="LYY6" s="272"/>
      <c r="LYZ6" s="272"/>
      <c r="LZA6" s="272"/>
      <c r="LZB6" s="272"/>
      <c r="LZC6" s="272"/>
      <c r="LZD6" s="272"/>
      <c r="LZE6" s="272"/>
      <c r="LZF6" s="272"/>
      <c r="LZG6" s="272"/>
      <c r="LZH6" s="272"/>
      <c r="LZI6" s="272"/>
      <c r="LZJ6" s="272"/>
      <c r="LZK6" s="272"/>
      <c r="LZL6" s="272"/>
      <c r="LZM6" s="272"/>
      <c r="LZN6" s="272"/>
      <c r="LZO6" s="272"/>
      <c r="LZP6" s="272"/>
      <c r="LZQ6" s="272"/>
      <c r="LZR6" s="272"/>
      <c r="LZS6" s="272"/>
      <c r="LZT6" s="272"/>
      <c r="LZU6" s="272"/>
      <c r="LZV6" s="272"/>
      <c r="LZW6" s="272"/>
      <c r="LZX6" s="272"/>
      <c r="LZY6" s="272"/>
      <c r="LZZ6" s="272"/>
      <c r="MAA6" s="272"/>
      <c r="MAB6" s="272"/>
      <c r="MAC6" s="272"/>
      <c r="MAD6" s="272"/>
      <c r="MAE6" s="272"/>
      <c r="MAF6" s="272"/>
      <c r="MAG6" s="272"/>
      <c r="MAH6" s="272"/>
      <c r="MAI6" s="272"/>
      <c r="MAJ6" s="272"/>
      <c r="MAK6" s="272"/>
      <c r="MAL6" s="272"/>
      <c r="MAM6" s="272"/>
      <c r="MAN6" s="272"/>
      <c r="MAO6" s="272"/>
      <c r="MAP6" s="272"/>
      <c r="MAQ6" s="272"/>
      <c r="MAR6" s="272"/>
      <c r="MAS6" s="272"/>
      <c r="MAT6" s="272"/>
      <c r="MAU6" s="272"/>
      <c r="MAV6" s="272"/>
      <c r="MAW6" s="272"/>
      <c r="MAX6" s="272"/>
      <c r="MAY6" s="272"/>
      <c r="MAZ6" s="272"/>
      <c r="MBA6" s="272"/>
      <c r="MBB6" s="272"/>
      <c r="MBC6" s="272"/>
      <c r="MBD6" s="272"/>
      <c r="MBE6" s="272"/>
      <c r="MBF6" s="272"/>
      <c r="MBG6" s="272"/>
      <c r="MBH6" s="272"/>
      <c r="MBI6" s="272"/>
      <c r="MBJ6" s="272"/>
      <c r="MBK6" s="272"/>
      <c r="MBL6" s="272"/>
      <c r="MBM6" s="272"/>
      <c r="MBN6" s="272"/>
      <c r="MBO6" s="272"/>
      <c r="MBP6" s="272"/>
      <c r="MBQ6" s="272"/>
      <c r="MBR6" s="272"/>
      <c r="MBS6" s="272"/>
      <c r="MBT6" s="272"/>
      <c r="MBU6" s="272"/>
      <c r="MBV6" s="272"/>
      <c r="MBW6" s="272"/>
      <c r="MBX6" s="272"/>
      <c r="MBY6" s="272"/>
      <c r="MBZ6" s="272"/>
      <c r="MCA6" s="272"/>
      <c r="MCB6" s="272"/>
      <c r="MCC6" s="272"/>
      <c r="MCD6" s="272"/>
      <c r="MCE6" s="272"/>
      <c r="MCF6" s="272"/>
      <c r="MCG6" s="272"/>
      <c r="MCH6" s="272"/>
      <c r="MCI6" s="272"/>
      <c r="MCJ6" s="272"/>
      <c r="MCK6" s="272"/>
      <c r="MCL6" s="272"/>
      <c r="MCM6" s="272"/>
      <c r="MCN6" s="272"/>
      <c r="MCO6" s="272"/>
      <c r="MCP6" s="272"/>
      <c r="MCQ6" s="272"/>
      <c r="MCR6" s="272"/>
      <c r="MCS6" s="272"/>
      <c r="MCT6" s="272"/>
      <c r="MCU6" s="272"/>
      <c r="MCV6" s="272"/>
      <c r="MCW6" s="272"/>
      <c r="MCX6" s="272"/>
      <c r="MCY6" s="272"/>
      <c r="MCZ6" s="272"/>
      <c r="MDA6" s="272"/>
      <c r="MDB6" s="272"/>
      <c r="MDC6" s="272"/>
      <c r="MDD6" s="272"/>
      <c r="MDE6" s="272"/>
      <c r="MDF6" s="272"/>
      <c r="MDG6" s="272"/>
      <c r="MDH6" s="272"/>
      <c r="MDI6" s="272"/>
      <c r="MDJ6" s="272"/>
      <c r="MDK6" s="272"/>
      <c r="MDL6" s="272"/>
      <c r="MDM6" s="272"/>
      <c r="MDN6" s="272"/>
      <c r="MDO6" s="272"/>
      <c r="MDP6" s="272"/>
      <c r="MDQ6" s="272"/>
      <c r="MDR6" s="272"/>
      <c r="MDS6" s="272"/>
      <c r="MDT6" s="272"/>
      <c r="MDU6" s="272"/>
      <c r="MDV6" s="272"/>
      <c r="MDW6" s="272"/>
      <c r="MDX6" s="272"/>
      <c r="MDY6" s="272"/>
      <c r="MDZ6" s="272"/>
      <c r="MEA6" s="272"/>
      <c r="MEB6" s="272"/>
      <c r="MEC6" s="272"/>
      <c r="MED6" s="272"/>
      <c r="MEE6" s="272"/>
      <c r="MEF6" s="272"/>
      <c r="MEG6" s="272"/>
      <c r="MEH6" s="272"/>
      <c r="MEI6" s="272"/>
      <c r="MEJ6" s="272"/>
      <c r="MEK6" s="272"/>
      <c r="MEL6" s="272"/>
      <c r="MEM6" s="272"/>
      <c r="MEN6" s="272"/>
      <c r="MEO6" s="272"/>
      <c r="MEP6" s="272"/>
      <c r="MEQ6" s="272"/>
      <c r="MER6" s="272"/>
      <c r="MES6" s="272"/>
      <c r="MET6" s="272"/>
      <c r="MEU6" s="272"/>
      <c r="MEV6" s="272"/>
      <c r="MEW6" s="272"/>
      <c r="MEX6" s="272"/>
      <c r="MEY6" s="272"/>
      <c r="MEZ6" s="272"/>
      <c r="MFA6" s="272"/>
      <c r="MFB6" s="272"/>
      <c r="MFC6" s="272"/>
      <c r="MFD6" s="272"/>
      <c r="MFE6" s="272"/>
      <c r="MFF6" s="272"/>
      <c r="MFG6" s="272"/>
      <c r="MFH6" s="272"/>
      <c r="MFI6" s="272"/>
      <c r="MFJ6" s="272"/>
      <c r="MFK6" s="272"/>
      <c r="MFL6" s="272"/>
      <c r="MFM6" s="272"/>
      <c r="MFN6" s="272"/>
      <c r="MFO6" s="272"/>
      <c r="MFP6" s="272"/>
      <c r="MFQ6" s="272"/>
      <c r="MFR6" s="272"/>
      <c r="MFS6" s="272"/>
      <c r="MFT6" s="272"/>
      <c r="MFU6" s="272"/>
      <c r="MFV6" s="272"/>
      <c r="MFW6" s="272"/>
      <c r="MFX6" s="272"/>
      <c r="MFY6" s="272"/>
      <c r="MFZ6" s="272"/>
      <c r="MGA6" s="272"/>
      <c r="MGB6" s="272"/>
      <c r="MGC6" s="272"/>
      <c r="MGD6" s="272"/>
      <c r="MGE6" s="272"/>
      <c r="MGF6" s="272"/>
      <c r="MGG6" s="272"/>
      <c r="MGH6" s="272"/>
      <c r="MGI6" s="272"/>
      <c r="MGJ6" s="272"/>
      <c r="MGK6" s="272"/>
      <c r="MGL6" s="272"/>
      <c r="MGM6" s="272"/>
      <c r="MGN6" s="272"/>
      <c r="MGO6" s="272"/>
      <c r="MGP6" s="272"/>
      <c r="MGQ6" s="272"/>
      <c r="MGR6" s="272"/>
      <c r="MGS6" s="272"/>
      <c r="MGT6" s="272"/>
      <c r="MGU6" s="272"/>
      <c r="MGV6" s="272"/>
      <c r="MGW6" s="272"/>
      <c r="MGX6" s="272"/>
      <c r="MGY6" s="272"/>
      <c r="MGZ6" s="272"/>
      <c r="MHA6" s="272"/>
      <c r="MHB6" s="272"/>
      <c r="MHC6" s="272"/>
      <c r="MHD6" s="272"/>
      <c r="MHE6" s="272"/>
      <c r="MHF6" s="272"/>
      <c r="MHG6" s="272"/>
      <c r="MHH6" s="272"/>
      <c r="MHI6" s="272"/>
      <c r="MHJ6" s="272"/>
      <c r="MHK6" s="272"/>
      <c r="MHL6" s="272"/>
      <c r="MHM6" s="272"/>
      <c r="MHN6" s="272"/>
      <c r="MHO6" s="272"/>
      <c r="MHP6" s="272"/>
      <c r="MHQ6" s="272"/>
      <c r="MHR6" s="272"/>
      <c r="MHS6" s="272"/>
      <c r="MHT6" s="272"/>
      <c r="MHU6" s="272"/>
      <c r="MHV6" s="272"/>
      <c r="MHW6" s="272"/>
      <c r="MHX6" s="272"/>
      <c r="MHY6" s="272"/>
      <c r="MHZ6" s="272"/>
      <c r="MIA6" s="272"/>
      <c r="MIB6" s="272"/>
      <c r="MIC6" s="272"/>
      <c r="MID6" s="272"/>
      <c r="MIE6" s="272"/>
      <c r="MIF6" s="272"/>
      <c r="MIG6" s="272"/>
      <c r="MIH6" s="272"/>
      <c r="MII6" s="272"/>
      <c r="MIJ6" s="272"/>
      <c r="MIK6" s="272"/>
      <c r="MIL6" s="272"/>
      <c r="MIM6" s="272"/>
      <c r="MIN6" s="272"/>
      <c r="MIO6" s="272"/>
      <c r="MIP6" s="272"/>
      <c r="MIQ6" s="272"/>
      <c r="MIR6" s="272"/>
      <c r="MIS6" s="272"/>
      <c r="MIT6" s="272"/>
      <c r="MIU6" s="272"/>
      <c r="MIV6" s="272"/>
      <c r="MIW6" s="272"/>
      <c r="MIX6" s="272"/>
      <c r="MIY6" s="272"/>
      <c r="MIZ6" s="272"/>
      <c r="MJA6" s="272"/>
      <c r="MJB6" s="272"/>
      <c r="MJC6" s="272"/>
      <c r="MJD6" s="272"/>
      <c r="MJE6" s="272"/>
      <c r="MJF6" s="272"/>
      <c r="MJG6" s="272"/>
      <c r="MJH6" s="272"/>
      <c r="MJI6" s="272"/>
      <c r="MJJ6" s="272"/>
      <c r="MJK6" s="272"/>
      <c r="MJL6" s="272"/>
      <c r="MJM6" s="272"/>
      <c r="MJN6" s="272"/>
      <c r="MJO6" s="272"/>
      <c r="MJP6" s="272"/>
      <c r="MJQ6" s="272"/>
      <c r="MJR6" s="272"/>
      <c r="MJS6" s="272"/>
      <c r="MJT6" s="272"/>
      <c r="MJU6" s="272"/>
      <c r="MJV6" s="272"/>
      <c r="MJW6" s="272"/>
      <c r="MJX6" s="272"/>
      <c r="MJY6" s="272"/>
      <c r="MJZ6" s="272"/>
      <c r="MKA6" s="272"/>
      <c r="MKB6" s="272"/>
      <c r="MKC6" s="272"/>
      <c r="MKD6" s="272"/>
      <c r="MKE6" s="272"/>
      <c r="MKF6" s="272"/>
      <c r="MKG6" s="272"/>
      <c r="MKH6" s="272"/>
      <c r="MKI6" s="272"/>
      <c r="MKJ6" s="272"/>
      <c r="MKK6" s="272"/>
      <c r="MKL6" s="272"/>
      <c r="MKM6" s="272"/>
      <c r="MKN6" s="272"/>
      <c r="MKO6" s="272"/>
      <c r="MKP6" s="272"/>
      <c r="MKQ6" s="272"/>
      <c r="MKR6" s="272"/>
      <c r="MKS6" s="272"/>
      <c r="MKT6" s="272"/>
      <c r="MKU6" s="272"/>
      <c r="MKV6" s="272"/>
      <c r="MKW6" s="272"/>
      <c r="MKX6" s="272"/>
      <c r="MKY6" s="272"/>
      <c r="MKZ6" s="272"/>
      <c r="MLA6" s="272"/>
      <c r="MLB6" s="272"/>
      <c r="MLC6" s="272"/>
      <c r="MLD6" s="272"/>
      <c r="MLE6" s="272"/>
      <c r="MLF6" s="272"/>
      <c r="MLG6" s="272"/>
      <c r="MLH6" s="272"/>
      <c r="MLI6" s="272"/>
      <c r="MLJ6" s="272"/>
      <c r="MLK6" s="272"/>
      <c r="MLL6" s="272"/>
      <c r="MLM6" s="272"/>
      <c r="MLN6" s="272"/>
      <c r="MLO6" s="272"/>
      <c r="MLP6" s="272"/>
      <c r="MLQ6" s="272"/>
      <c r="MLR6" s="272"/>
      <c r="MLS6" s="272"/>
      <c r="MLT6" s="272"/>
      <c r="MLU6" s="272"/>
      <c r="MLV6" s="272"/>
      <c r="MLW6" s="272"/>
      <c r="MLX6" s="272"/>
      <c r="MLY6" s="272"/>
      <c r="MLZ6" s="272"/>
      <c r="MMA6" s="272"/>
      <c r="MMB6" s="272"/>
      <c r="MMC6" s="272"/>
      <c r="MMD6" s="272"/>
      <c r="MME6" s="272"/>
      <c r="MMF6" s="272"/>
      <c r="MMG6" s="272"/>
      <c r="MMH6" s="272"/>
      <c r="MMI6" s="272"/>
      <c r="MMJ6" s="272"/>
      <c r="MMK6" s="272"/>
      <c r="MML6" s="272"/>
      <c r="MMM6" s="272"/>
      <c r="MMN6" s="272"/>
      <c r="MMO6" s="272"/>
      <c r="MMP6" s="272"/>
      <c r="MMQ6" s="272"/>
      <c r="MMR6" s="272"/>
      <c r="MMS6" s="272"/>
      <c r="MMT6" s="272"/>
      <c r="MMU6" s="272"/>
      <c r="MMV6" s="272"/>
      <c r="MMW6" s="272"/>
      <c r="MMX6" s="272"/>
      <c r="MMY6" s="272"/>
      <c r="MMZ6" s="272"/>
      <c r="MNA6" s="272"/>
      <c r="MNB6" s="272"/>
      <c r="MNC6" s="272"/>
      <c r="MND6" s="272"/>
      <c r="MNE6" s="272"/>
      <c r="MNF6" s="272"/>
      <c r="MNG6" s="272"/>
      <c r="MNH6" s="272"/>
      <c r="MNI6" s="272"/>
      <c r="MNJ6" s="272"/>
      <c r="MNK6" s="272"/>
      <c r="MNL6" s="272"/>
      <c r="MNM6" s="272"/>
      <c r="MNN6" s="272"/>
      <c r="MNO6" s="272"/>
      <c r="MNP6" s="272"/>
      <c r="MNQ6" s="272"/>
      <c r="MNR6" s="272"/>
      <c r="MNS6" s="272"/>
      <c r="MNT6" s="272"/>
      <c r="MNU6" s="272"/>
      <c r="MNV6" s="272"/>
      <c r="MNW6" s="272"/>
      <c r="MNX6" s="272"/>
      <c r="MNY6" s="272"/>
      <c r="MNZ6" s="272"/>
      <c r="MOA6" s="272"/>
      <c r="MOB6" s="272"/>
      <c r="MOC6" s="272"/>
      <c r="MOD6" s="272"/>
      <c r="MOE6" s="272"/>
      <c r="MOF6" s="272"/>
      <c r="MOG6" s="272"/>
      <c r="MOH6" s="272"/>
      <c r="MOI6" s="272"/>
      <c r="MOJ6" s="272"/>
      <c r="MOK6" s="272"/>
      <c r="MOL6" s="272"/>
      <c r="MOM6" s="272"/>
      <c r="MON6" s="272"/>
      <c r="MOO6" s="272"/>
      <c r="MOP6" s="272"/>
      <c r="MOQ6" s="272"/>
      <c r="MOR6" s="272"/>
      <c r="MOS6" s="272"/>
      <c r="MOT6" s="272"/>
      <c r="MOU6" s="272"/>
      <c r="MOV6" s="272"/>
      <c r="MOW6" s="272"/>
      <c r="MOX6" s="272"/>
      <c r="MOY6" s="272"/>
      <c r="MOZ6" s="272"/>
      <c r="MPA6" s="272"/>
      <c r="MPB6" s="272"/>
      <c r="MPC6" s="272"/>
      <c r="MPD6" s="272"/>
      <c r="MPE6" s="272"/>
      <c r="MPF6" s="272"/>
      <c r="MPG6" s="272"/>
      <c r="MPH6" s="272"/>
      <c r="MPI6" s="272"/>
      <c r="MPJ6" s="272"/>
      <c r="MPK6" s="272"/>
      <c r="MPL6" s="272"/>
      <c r="MPM6" s="272"/>
      <c r="MPN6" s="272"/>
      <c r="MPO6" s="272"/>
      <c r="MPP6" s="272"/>
      <c r="MPQ6" s="272"/>
      <c r="MPR6" s="272"/>
      <c r="MPS6" s="272"/>
      <c r="MPT6" s="272"/>
      <c r="MPU6" s="272"/>
      <c r="MPV6" s="272"/>
      <c r="MPW6" s="272"/>
      <c r="MPX6" s="272"/>
      <c r="MPY6" s="272"/>
      <c r="MPZ6" s="272"/>
      <c r="MQA6" s="272"/>
      <c r="MQB6" s="272"/>
      <c r="MQC6" s="272"/>
      <c r="MQD6" s="272"/>
      <c r="MQE6" s="272"/>
      <c r="MQF6" s="272"/>
      <c r="MQG6" s="272"/>
      <c r="MQH6" s="272"/>
      <c r="MQI6" s="272"/>
      <c r="MQJ6" s="272"/>
      <c r="MQK6" s="272"/>
      <c r="MQL6" s="272"/>
      <c r="MQM6" s="272"/>
      <c r="MQN6" s="272"/>
      <c r="MQO6" s="272"/>
      <c r="MQP6" s="272"/>
      <c r="MQQ6" s="272"/>
      <c r="MQR6" s="272"/>
      <c r="MQS6" s="272"/>
      <c r="MQT6" s="272"/>
      <c r="MQU6" s="272"/>
      <c r="MQV6" s="272"/>
      <c r="MQW6" s="272"/>
      <c r="MQX6" s="272"/>
      <c r="MQY6" s="272"/>
      <c r="MQZ6" s="272"/>
      <c r="MRA6" s="272"/>
      <c r="MRB6" s="272"/>
      <c r="MRC6" s="272"/>
      <c r="MRD6" s="272"/>
      <c r="MRE6" s="272"/>
      <c r="MRF6" s="272"/>
      <c r="MRG6" s="272"/>
      <c r="MRH6" s="272"/>
      <c r="MRI6" s="272"/>
      <c r="MRJ6" s="272"/>
      <c r="MRK6" s="272"/>
      <c r="MRL6" s="272"/>
      <c r="MRM6" s="272"/>
      <c r="MRN6" s="272"/>
      <c r="MRO6" s="272"/>
      <c r="MRP6" s="272"/>
      <c r="MRQ6" s="272"/>
      <c r="MRR6" s="272"/>
      <c r="MRS6" s="272"/>
      <c r="MRT6" s="272"/>
      <c r="MRU6" s="272"/>
      <c r="MRV6" s="272"/>
      <c r="MRW6" s="272"/>
      <c r="MRX6" s="272"/>
      <c r="MRY6" s="272"/>
      <c r="MRZ6" s="272"/>
      <c r="MSA6" s="272"/>
      <c r="MSB6" s="272"/>
      <c r="MSC6" s="272"/>
      <c r="MSD6" s="272"/>
      <c r="MSE6" s="272"/>
      <c r="MSF6" s="272"/>
      <c r="MSG6" s="272"/>
      <c r="MSH6" s="272"/>
      <c r="MSI6" s="272"/>
      <c r="MSJ6" s="272"/>
      <c r="MSK6" s="272"/>
      <c r="MSL6" s="272"/>
      <c r="MSM6" s="272"/>
      <c r="MSN6" s="272"/>
      <c r="MSO6" s="272"/>
      <c r="MSP6" s="272"/>
      <c r="MSQ6" s="272"/>
      <c r="MSR6" s="272"/>
      <c r="MSS6" s="272"/>
      <c r="MST6" s="272"/>
      <c r="MSU6" s="272"/>
      <c r="MSV6" s="272"/>
      <c r="MSW6" s="272"/>
      <c r="MSX6" s="272"/>
      <c r="MSY6" s="272"/>
      <c r="MSZ6" s="272"/>
      <c r="MTA6" s="272"/>
      <c r="MTB6" s="272"/>
      <c r="MTC6" s="272"/>
      <c r="MTD6" s="272"/>
      <c r="MTE6" s="272"/>
      <c r="MTF6" s="272"/>
      <c r="MTG6" s="272"/>
      <c r="MTH6" s="272"/>
      <c r="MTI6" s="272"/>
      <c r="MTJ6" s="272"/>
      <c r="MTK6" s="272"/>
      <c r="MTL6" s="272"/>
      <c r="MTM6" s="272"/>
      <c r="MTN6" s="272"/>
      <c r="MTO6" s="272"/>
      <c r="MTP6" s="272"/>
      <c r="MTQ6" s="272"/>
      <c r="MTR6" s="272"/>
      <c r="MTS6" s="272"/>
      <c r="MTT6" s="272"/>
      <c r="MTU6" s="272"/>
      <c r="MTV6" s="272"/>
      <c r="MTW6" s="272"/>
      <c r="MTX6" s="272"/>
      <c r="MTY6" s="272"/>
      <c r="MTZ6" s="272"/>
      <c r="MUA6" s="272"/>
      <c r="MUB6" s="272"/>
      <c r="MUC6" s="272"/>
      <c r="MUD6" s="272"/>
      <c r="MUE6" s="272"/>
      <c r="MUF6" s="272"/>
      <c r="MUG6" s="272"/>
      <c r="MUH6" s="272"/>
      <c r="MUI6" s="272"/>
      <c r="MUJ6" s="272"/>
      <c r="MUK6" s="272"/>
      <c r="MUL6" s="272"/>
      <c r="MUM6" s="272"/>
      <c r="MUN6" s="272"/>
      <c r="MUO6" s="272"/>
      <c r="MUP6" s="272"/>
      <c r="MUQ6" s="272"/>
      <c r="MUR6" s="272"/>
      <c r="MUS6" s="272"/>
      <c r="MUT6" s="272"/>
      <c r="MUU6" s="272"/>
      <c r="MUV6" s="272"/>
      <c r="MUW6" s="272"/>
      <c r="MUX6" s="272"/>
      <c r="MUY6" s="272"/>
      <c r="MUZ6" s="272"/>
      <c r="MVA6" s="272"/>
      <c r="MVB6" s="272"/>
      <c r="MVC6" s="272"/>
      <c r="MVD6" s="272"/>
      <c r="MVE6" s="272"/>
      <c r="MVF6" s="272"/>
      <c r="MVG6" s="272"/>
      <c r="MVH6" s="272"/>
      <c r="MVI6" s="272"/>
      <c r="MVJ6" s="272"/>
      <c r="MVK6" s="272"/>
      <c r="MVL6" s="272"/>
      <c r="MVM6" s="272"/>
      <c r="MVN6" s="272"/>
      <c r="MVO6" s="272"/>
      <c r="MVP6" s="272"/>
      <c r="MVQ6" s="272"/>
      <c r="MVR6" s="272"/>
      <c r="MVS6" s="272"/>
      <c r="MVT6" s="272"/>
      <c r="MVU6" s="272"/>
      <c r="MVV6" s="272"/>
      <c r="MVW6" s="272"/>
      <c r="MVX6" s="272"/>
      <c r="MVY6" s="272"/>
      <c r="MVZ6" s="272"/>
      <c r="MWA6" s="272"/>
      <c r="MWB6" s="272"/>
      <c r="MWC6" s="272"/>
      <c r="MWD6" s="272"/>
      <c r="MWE6" s="272"/>
      <c r="MWF6" s="272"/>
      <c r="MWG6" s="272"/>
      <c r="MWH6" s="272"/>
      <c r="MWI6" s="272"/>
      <c r="MWJ6" s="272"/>
      <c r="MWK6" s="272"/>
      <c r="MWL6" s="272"/>
      <c r="MWM6" s="272"/>
      <c r="MWN6" s="272"/>
      <c r="MWO6" s="272"/>
      <c r="MWP6" s="272"/>
      <c r="MWQ6" s="272"/>
      <c r="MWR6" s="272"/>
      <c r="MWS6" s="272"/>
      <c r="MWT6" s="272"/>
      <c r="MWU6" s="272"/>
      <c r="MWV6" s="272"/>
      <c r="MWW6" s="272"/>
      <c r="MWX6" s="272"/>
      <c r="MWY6" s="272"/>
      <c r="MWZ6" s="272"/>
      <c r="MXA6" s="272"/>
      <c r="MXB6" s="272"/>
      <c r="MXC6" s="272"/>
      <c r="MXD6" s="272"/>
      <c r="MXE6" s="272"/>
      <c r="MXF6" s="272"/>
      <c r="MXG6" s="272"/>
      <c r="MXH6" s="272"/>
      <c r="MXI6" s="272"/>
      <c r="MXJ6" s="272"/>
      <c r="MXK6" s="272"/>
      <c r="MXL6" s="272"/>
      <c r="MXM6" s="272"/>
      <c r="MXN6" s="272"/>
      <c r="MXO6" s="272"/>
      <c r="MXP6" s="272"/>
      <c r="MXQ6" s="272"/>
      <c r="MXR6" s="272"/>
      <c r="MXS6" s="272"/>
      <c r="MXT6" s="272"/>
      <c r="MXU6" s="272"/>
      <c r="MXV6" s="272"/>
      <c r="MXW6" s="272"/>
      <c r="MXX6" s="272"/>
      <c r="MXY6" s="272"/>
      <c r="MXZ6" s="272"/>
      <c r="MYA6" s="272"/>
      <c r="MYB6" s="272"/>
      <c r="MYC6" s="272"/>
      <c r="MYD6" s="272"/>
      <c r="MYE6" s="272"/>
      <c r="MYF6" s="272"/>
      <c r="MYG6" s="272"/>
      <c r="MYH6" s="272"/>
      <c r="MYI6" s="272"/>
      <c r="MYJ6" s="272"/>
      <c r="MYK6" s="272"/>
      <c r="MYL6" s="272"/>
      <c r="MYM6" s="272"/>
      <c r="MYN6" s="272"/>
      <c r="MYO6" s="272"/>
      <c r="MYP6" s="272"/>
      <c r="MYQ6" s="272"/>
      <c r="MYR6" s="272"/>
      <c r="MYS6" s="272"/>
      <c r="MYT6" s="272"/>
      <c r="MYU6" s="272"/>
      <c r="MYV6" s="272"/>
      <c r="MYW6" s="272"/>
      <c r="MYX6" s="272"/>
      <c r="MYY6" s="272"/>
      <c r="MYZ6" s="272"/>
      <c r="MZA6" s="272"/>
      <c r="MZB6" s="272"/>
      <c r="MZC6" s="272"/>
      <c r="MZD6" s="272"/>
      <c r="MZE6" s="272"/>
      <c r="MZF6" s="272"/>
      <c r="MZG6" s="272"/>
      <c r="MZH6" s="272"/>
      <c r="MZI6" s="272"/>
      <c r="MZJ6" s="272"/>
      <c r="MZK6" s="272"/>
      <c r="MZL6" s="272"/>
      <c r="MZM6" s="272"/>
      <c r="MZN6" s="272"/>
      <c r="MZO6" s="272"/>
      <c r="MZP6" s="272"/>
      <c r="MZQ6" s="272"/>
      <c r="MZR6" s="272"/>
      <c r="MZS6" s="272"/>
      <c r="MZT6" s="272"/>
      <c r="MZU6" s="272"/>
      <c r="MZV6" s="272"/>
      <c r="MZW6" s="272"/>
      <c r="MZX6" s="272"/>
      <c r="MZY6" s="272"/>
      <c r="MZZ6" s="272"/>
      <c r="NAA6" s="272"/>
      <c r="NAB6" s="272"/>
      <c r="NAC6" s="272"/>
      <c r="NAD6" s="272"/>
      <c r="NAE6" s="272"/>
      <c r="NAF6" s="272"/>
      <c r="NAG6" s="272"/>
      <c r="NAH6" s="272"/>
      <c r="NAI6" s="272"/>
      <c r="NAJ6" s="272"/>
      <c r="NAK6" s="272"/>
      <c r="NAL6" s="272"/>
      <c r="NAM6" s="272"/>
      <c r="NAN6" s="272"/>
      <c r="NAO6" s="272"/>
      <c r="NAP6" s="272"/>
      <c r="NAQ6" s="272"/>
      <c r="NAR6" s="272"/>
      <c r="NAS6" s="272"/>
      <c r="NAT6" s="272"/>
      <c r="NAU6" s="272"/>
      <c r="NAV6" s="272"/>
      <c r="NAW6" s="272"/>
      <c r="NAX6" s="272"/>
      <c r="NAY6" s="272"/>
      <c r="NAZ6" s="272"/>
      <c r="NBA6" s="272"/>
      <c r="NBB6" s="272"/>
      <c r="NBC6" s="272"/>
      <c r="NBD6" s="272"/>
      <c r="NBE6" s="272"/>
      <c r="NBF6" s="272"/>
      <c r="NBG6" s="272"/>
      <c r="NBH6" s="272"/>
      <c r="NBI6" s="272"/>
      <c r="NBJ6" s="272"/>
      <c r="NBK6" s="272"/>
      <c r="NBL6" s="272"/>
      <c r="NBM6" s="272"/>
      <c r="NBN6" s="272"/>
      <c r="NBO6" s="272"/>
      <c r="NBP6" s="272"/>
      <c r="NBQ6" s="272"/>
      <c r="NBR6" s="272"/>
      <c r="NBS6" s="272"/>
      <c r="NBT6" s="272"/>
      <c r="NBU6" s="272"/>
      <c r="NBV6" s="272"/>
      <c r="NBW6" s="272"/>
      <c r="NBX6" s="272"/>
      <c r="NBY6" s="272"/>
      <c r="NBZ6" s="272"/>
      <c r="NCA6" s="272"/>
      <c r="NCB6" s="272"/>
      <c r="NCC6" s="272"/>
      <c r="NCD6" s="272"/>
      <c r="NCE6" s="272"/>
      <c r="NCF6" s="272"/>
      <c r="NCG6" s="272"/>
      <c r="NCH6" s="272"/>
      <c r="NCI6" s="272"/>
      <c r="NCJ6" s="272"/>
      <c r="NCK6" s="272"/>
      <c r="NCL6" s="272"/>
      <c r="NCM6" s="272"/>
      <c r="NCN6" s="272"/>
      <c r="NCO6" s="272"/>
      <c r="NCP6" s="272"/>
      <c r="NCQ6" s="272"/>
      <c r="NCR6" s="272"/>
      <c r="NCS6" s="272"/>
      <c r="NCT6" s="272"/>
      <c r="NCU6" s="272"/>
      <c r="NCV6" s="272"/>
      <c r="NCW6" s="272"/>
      <c r="NCX6" s="272"/>
      <c r="NCY6" s="272"/>
      <c r="NCZ6" s="272"/>
      <c r="NDA6" s="272"/>
      <c r="NDB6" s="272"/>
      <c r="NDC6" s="272"/>
      <c r="NDD6" s="272"/>
      <c r="NDE6" s="272"/>
      <c r="NDF6" s="272"/>
      <c r="NDG6" s="272"/>
      <c r="NDH6" s="272"/>
      <c r="NDI6" s="272"/>
      <c r="NDJ6" s="272"/>
      <c r="NDK6" s="272"/>
      <c r="NDL6" s="272"/>
      <c r="NDM6" s="272"/>
      <c r="NDN6" s="272"/>
      <c r="NDO6" s="272"/>
      <c r="NDP6" s="272"/>
      <c r="NDQ6" s="272"/>
      <c r="NDR6" s="272"/>
      <c r="NDS6" s="272"/>
      <c r="NDT6" s="272"/>
      <c r="NDU6" s="272"/>
      <c r="NDV6" s="272"/>
      <c r="NDW6" s="272"/>
      <c r="NDX6" s="272"/>
      <c r="NDY6" s="272"/>
      <c r="NDZ6" s="272"/>
      <c r="NEA6" s="272"/>
      <c r="NEB6" s="272"/>
      <c r="NEC6" s="272"/>
      <c r="NED6" s="272"/>
      <c r="NEE6" s="272"/>
      <c r="NEF6" s="272"/>
      <c r="NEG6" s="272"/>
      <c r="NEH6" s="272"/>
      <c r="NEI6" s="272"/>
      <c r="NEJ6" s="272"/>
      <c r="NEK6" s="272"/>
      <c r="NEL6" s="272"/>
      <c r="NEM6" s="272"/>
      <c r="NEN6" s="272"/>
      <c r="NEO6" s="272"/>
      <c r="NEP6" s="272"/>
      <c r="NEQ6" s="272"/>
      <c r="NER6" s="272"/>
      <c r="NES6" s="272"/>
      <c r="NET6" s="272"/>
      <c r="NEU6" s="272"/>
      <c r="NEV6" s="272"/>
      <c r="NEW6" s="272"/>
      <c r="NEX6" s="272"/>
      <c r="NEY6" s="272"/>
      <c r="NEZ6" s="272"/>
      <c r="NFA6" s="272"/>
      <c r="NFB6" s="272"/>
      <c r="NFC6" s="272"/>
      <c r="NFD6" s="272"/>
      <c r="NFE6" s="272"/>
      <c r="NFF6" s="272"/>
      <c r="NFG6" s="272"/>
      <c r="NFH6" s="272"/>
      <c r="NFI6" s="272"/>
      <c r="NFJ6" s="272"/>
      <c r="NFK6" s="272"/>
      <c r="NFL6" s="272"/>
      <c r="NFM6" s="272"/>
      <c r="NFN6" s="272"/>
      <c r="NFO6" s="272"/>
      <c r="NFP6" s="272"/>
      <c r="NFQ6" s="272"/>
      <c r="NFR6" s="272"/>
      <c r="NFS6" s="272"/>
      <c r="NFT6" s="272"/>
      <c r="NFU6" s="272"/>
      <c r="NFV6" s="272"/>
      <c r="NFW6" s="272"/>
      <c r="NFX6" s="272"/>
      <c r="NFY6" s="272"/>
      <c r="NFZ6" s="272"/>
      <c r="NGA6" s="272"/>
      <c r="NGB6" s="272"/>
      <c r="NGC6" s="272"/>
      <c r="NGD6" s="272"/>
      <c r="NGE6" s="272"/>
      <c r="NGF6" s="272"/>
      <c r="NGG6" s="272"/>
      <c r="NGH6" s="272"/>
      <c r="NGI6" s="272"/>
      <c r="NGJ6" s="272"/>
      <c r="NGK6" s="272"/>
      <c r="NGL6" s="272"/>
      <c r="NGM6" s="272"/>
      <c r="NGN6" s="272"/>
      <c r="NGO6" s="272"/>
      <c r="NGP6" s="272"/>
      <c r="NGQ6" s="272"/>
      <c r="NGR6" s="272"/>
      <c r="NGS6" s="272"/>
      <c r="NGT6" s="272"/>
      <c r="NGU6" s="272"/>
      <c r="NGV6" s="272"/>
      <c r="NGW6" s="272"/>
      <c r="NGX6" s="272"/>
      <c r="NGY6" s="272"/>
      <c r="NGZ6" s="272"/>
      <c r="NHA6" s="272"/>
      <c r="NHB6" s="272"/>
      <c r="NHC6" s="272"/>
      <c r="NHD6" s="272"/>
      <c r="NHE6" s="272"/>
      <c r="NHF6" s="272"/>
      <c r="NHG6" s="272"/>
      <c r="NHH6" s="272"/>
      <c r="NHI6" s="272"/>
      <c r="NHJ6" s="272"/>
      <c r="NHK6" s="272"/>
      <c r="NHL6" s="272"/>
      <c r="NHM6" s="272"/>
      <c r="NHN6" s="272"/>
      <c r="NHO6" s="272"/>
      <c r="NHP6" s="272"/>
      <c r="NHQ6" s="272"/>
      <c r="NHR6" s="272"/>
      <c r="NHS6" s="272"/>
      <c r="NHT6" s="272"/>
      <c r="NHU6" s="272"/>
      <c r="NHV6" s="272"/>
      <c r="NHW6" s="272"/>
      <c r="NHX6" s="272"/>
      <c r="NHY6" s="272"/>
      <c r="NHZ6" s="272"/>
      <c r="NIA6" s="272"/>
      <c r="NIB6" s="272"/>
      <c r="NIC6" s="272"/>
      <c r="NID6" s="272"/>
      <c r="NIE6" s="272"/>
      <c r="NIF6" s="272"/>
      <c r="NIG6" s="272"/>
      <c r="NIH6" s="272"/>
      <c r="NII6" s="272"/>
      <c r="NIJ6" s="272"/>
      <c r="NIK6" s="272"/>
      <c r="NIL6" s="272"/>
      <c r="NIM6" s="272"/>
      <c r="NIN6" s="272"/>
      <c r="NIO6" s="272"/>
      <c r="NIP6" s="272"/>
      <c r="NIQ6" s="272"/>
      <c r="NIR6" s="272"/>
      <c r="NIS6" s="272"/>
      <c r="NIT6" s="272"/>
      <c r="NIU6" s="272"/>
      <c r="NIV6" s="272"/>
      <c r="NIW6" s="272"/>
      <c r="NIX6" s="272"/>
      <c r="NIY6" s="272"/>
      <c r="NIZ6" s="272"/>
      <c r="NJA6" s="272"/>
      <c r="NJB6" s="272"/>
      <c r="NJC6" s="272"/>
      <c r="NJD6" s="272"/>
      <c r="NJE6" s="272"/>
      <c r="NJF6" s="272"/>
      <c r="NJG6" s="272"/>
      <c r="NJH6" s="272"/>
      <c r="NJI6" s="272"/>
      <c r="NJJ6" s="272"/>
      <c r="NJK6" s="272"/>
      <c r="NJL6" s="272"/>
      <c r="NJM6" s="272"/>
      <c r="NJN6" s="272"/>
      <c r="NJO6" s="272"/>
      <c r="NJP6" s="272"/>
      <c r="NJQ6" s="272"/>
      <c r="NJR6" s="272"/>
      <c r="NJS6" s="272"/>
      <c r="NJT6" s="272"/>
      <c r="NJU6" s="272"/>
      <c r="NJV6" s="272"/>
      <c r="NJW6" s="272"/>
      <c r="NJX6" s="272"/>
      <c r="NJY6" s="272"/>
      <c r="NJZ6" s="272"/>
      <c r="NKA6" s="272"/>
      <c r="NKB6" s="272"/>
      <c r="NKC6" s="272"/>
      <c r="NKD6" s="272"/>
      <c r="NKE6" s="272"/>
      <c r="NKF6" s="272"/>
      <c r="NKG6" s="272"/>
      <c r="NKH6" s="272"/>
      <c r="NKI6" s="272"/>
      <c r="NKJ6" s="272"/>
      <c r="NKK6" s="272"/>
      <c r="NKL6" s="272"/>
      <c r="NKM6" s="272"/>
      <c r="NKN6" s="272"/>
      <c r="NKO6" s="272"/>
      <c r="NKP6" s="272"/>
      <c r="NKQ6" s="272"/>
      <c r="NKR6" s="272"/>
      <c r="NKS6" s="272"/>
      <c r="NKT6" s="272"/>
      <c r="NKU6" s="272"/>
      <c r="NKV6" s="272"/>
      <c r="NKW6" s="272"/>
      <c r="NKX6" s="272"/>
      <c r="NKY6" s="272"/>
      <c r="NKZ6" s="272"/>
      <c r="NLA6" s="272"/>
      <c r="NLB6" s="272"/>
      <c r="NLC6" s="272"/>
      <c r="NLD6" s="272"/>
      <c r="NLE6" s="272"/>
      <c r="NLF6" s="272"/>
      <c r="NLG6" s="272"/>
      <c r="NLH6" s="272"/>
      <c r="NLI6" s="272"/>
      <c r="NLJ6" s="272"/>
      <c r="NLK6" s="272"/>
      <c r="NLL6" s="272"/>
      <c r="NLM6" s="272"/>
      <c r="NLN6" s="272"/>
      <c r="NLO6" s="272"/>
      <c r="NLP6" s="272"/>
      <c r="NLQ6" s="272"/>
      <c r="NLR6" s="272"/>
      <c r="NLS6" s="272"/>
      <c r="NLT6" s="272"/>
      <c r="NLU6" s="272"/>
      <c r="NLV6" s="272"/>
      <c r="NLW6" s="272"/>
      <c r="NLX6" s="272"/>
      <c r="NLY6" s="272"/>
      <c r="NLZ6" s="272"/>
      <c r="NMA6" s="272"/>
      <c r="NMB6" s="272"/>
      <c r="NMC6" s="272"/>
      <c r="NMD6" s="272"/>
      <c r="NME6" s="272"/>
      <c r="NMF6" s="272"/>
      <c r="NMG6" s="272"/>
      <c r="NMH6" s="272"/>
      <c r="NMI6" s="272"/>
      <c r="NMJ6" s="272"/>
      <c r="NMK6" s="272"/>
      <c r="NML6" s="272"/>
      <c r="NMM6" s="272"/>
      <c r="NMN6" s="272"/>
      <c r="NMO6" s="272"/>
      <c r="NMP6" s="272"/>
      <c r="NMQ6" s="272"/>
      <c r="NMR6" s="272"/>
      <c r="NMS6" s="272"/>
      <c r="NMT6" s="272"/>
      <c r="NMU6" s="272"/>
      <c r="NMV6" s="272"/>
      <c r="NMW6" s="272"/>
      <c r="NMX6" s="272"/>
      <c r="NMY6" s="272"/>
      <c r="NMZ6" s="272"/>
      <c r="NNA6" s="272"/>
      <c r="NNB6" s="272"/>
      <c r="NNC6" s="272"/>
      <c r="NND6" s="272"/>
      <c r="NNE6" s="272"/>
      <c r="NNF6" s="272"/>
      <c r="NNG6" s="272"/>
      <c r="NNH6" s="272"/>
      <c r="NNI6" s="272"/>
      <c r="NNJ6" s="272"/>
      <c r="NNK6" s="272"/>
      <c r="NNL6" s="272"/>
      <c r="NNM6" s="272"/>
      <c r="NNN6" s="272"/>
      <c r="NNO6" s="272"/>
      <c r="NNP6" s="272"/>
      <c r="NNQ6" s="272"/>
      <c r="NNR6" s="272"/>
      <c r="NNS6" s="272"/>
      <c r="NNT6" s="272"/>
      <c r="NNU6" s="272"/>
      <c r="NNV6" s="272"/>
      <c r="NNW6" s="272"/>
      <c r="NNX6" s="272"/>
      <c r="NNY6" s="272"/>
      <c r="NNZ6" s="272"/>
      <c r="NOA6" s="272"/>
      <c r="NOB6" s="272"/>
      <c r="NOC6" s="272"/>
      <c r="NOD6" s="272"/>
      <c r="NOE6" s="272"/>
      <c r="NOF6" s="272"/>
      <c r="NOG6" s="272"/>
      <c r="NOH6" s="272"/>
      <c r="NOI6" s="272"/>
      <c r="NOJ6" s="272"/>
      <c r="NOK6" s="272"/>
      <c r="NOL6" s="272"/>
      <c r="NOM6" s="272"/>
      <c r="NON6" s="272"/>
      <c r="NOO6" s="272"/>
      <c r="NOP6" s="272"/>
      <c r="NOQ6" s="272"/>
      <c r="NOR6" s="272"/>
      <c r="NOS6" s="272"/>
      <c r="NOT6" s="272"/>
      <c r="NOU6" s="272"/>
      <c r="NOV6" s="272"/>
      <c r="NOW6" s="272"/>
      <c r="NOX6" s="272"/>
      <c r="NOY6" s="272"/>
      <c r="NOZ6" s="272"/>
      <c r="NPA6" s="272"/>
      <c r="NPB6" s="272"/>
      <c r="NPC6" s="272"/>
      <c r="NPD6" s="272"/>
      <c r="NPE6" s="272"/>
      <c r="NPF6" s="272"/>
      <c r="NPG6" s="272"/>
      <c r="NPH6" s="272"/>
      <c r="NPI6" s="272"/>
      <c r="NPJ6" s="272"/>
      <c r="NPK6" s="272"/>
      <c r="NPL6" s="272"/>
      <c r="NPM6" s="272"/>
      <c r="NPN6" s="272"/>
      <c r="NPO6" s="272"/>
      <c r="NPP6" s="272"/>
      <c r="NPQ6" s="272"/>
      <c r="NPR6" s="272"/>
      <c r="NPS6" s="272"/>
      <c r="NPT6" s="272"/>
      <c r="NPU6" s="272"/>
      <c r="NPV6" s="272"/>
      <c r="NPW6" s="272"/>
      <c r="NPX6" s="272"/>
      <c r="NPY6" s="272"/>
      <c r="NPZ6" s="272"/>
      <c r="NQA6" s="272"/>
      <c r="NQB6" s="272"/>
      <c r="NQC6" s="272"/>
      <c r="NQD6" s="272"/>
      <c r="NQE6" s="272"/>
      <c r="NQF6" s="272"/>
      <c r="NQG6" s="272"/>
      <c r="NQH6" s="272"/>
      <c r="NQI6" s="272"/>
      <c r="NQJ6" s="272"/>
      <c r="NQK6" s="272"/>
      <c r="NQL6" s="272"/>
      <c r="NQM6" s="272"/>
      <c r="NQN6" s="272"/>
      <c r="NQO6" s="272"/>
      <c r="NQP6" s="272"/>
      <c r="NQQ6" s="272"/>
      <c r="NQR6" s="272"/>
      <c r="NQS6" s="272"/>
      <c r="NQT6" s="272"/>
      <c r="NQU6" s="272"/>
      <c r="NQV6" s="272"/>
      <c r="NQW6" s="272"/>
      <c r="NQX6" s="272"/>
      <c r="NQY6" s="272"/>
      <c r="NQZ6" s="272"/>
      <c r="NRA6" s="272"/>
      <c r="NRB6" s="272"/>
      <c r="NRC6" s="272"/>
      <c r="NRD6" s="272"/>
      <c r="NRE6" s="272"/>
      <c r="NRF6" s="272"/>
      <c r="NRG6" s="272"/>
      <c r="NRH6" s="272"/>
      <c r="NRI6" s="272"/>
      <c r="NRJ6" s="272"/>
      <c r="NRK6" s="272"/>
      <c r="NRL6" s="272"/>
      <c r="NRM6" s="272"/>
      <c r="NRN6" s="272"/>
      <c r="NRO6" s="272"/>
      <c r="NRP6" s="272"/>
      <c r="NRQ6" s="272"/>
      <c r="NRR6" s="272"/>
      <c r="NRS6" s="272"/>
      <c r="NRT6" s="272"/>
      <c r="NRU6" s="272"/>
      <c r="NRV6" s="272"/>
      <c r="NRW6" s="272"/>
      <c r="NRX6" s="272"/>
      <c r="NRY6" s="272"/>
      <c r="NRZ6" s="272"/>
      <c r="NSA6" s="272"/>
      <c r="NSB6" s="272"/>
      <c r="NSC6" s="272"/>
      <c r="NSD6" s="272"/>
      <c r="NSE6" s="272"/>
      <c r="NSF6" s="272"/>
      <c r="NSG6" s="272"/>
      <c r="NSH6" s="272"/>
      <c r="NSI6" s="272"/>
      <c r="NSJ6" s="272"/>
      <c r="NSK6" s="272"/>
      <c r="NSL6" s="272"/>
      <c r="NSM6" s="272"/>
      <c r="NSN6" s="272"/>
      <c r="NSO6" s="272"/>
      <c r="NSP6" s="272"/>
      <c r="NSQ6" s="272"/>
      <c r="NSR6" s="272"/>
      <c r="NSS6" s="272"/>
      <c r="NST6" s="272"/>
      <c r="NSU6" s="272"/>
      <c r="NSV6" s="272"/>
      <c r="NSW6" s="272"/>
      <c r="NSX6" s="272"/>
      <c r="NSY6" s="272"/>
      <c r="NSZ6" s="272"/>
      <c r="NTA6" s="272"/>
      <c r="NTB6" s="272"/>
      <c r="NTC6" s="272"/>
      <c r="NTD6" s="272"/>
      <c r="NTE6" s="272"/>
      <c r="NTF6" s="272"/>
      <c r="NTG6" s="272"/>
      <c r="NTH6" s="272"/>
      <c r="NTI6" s="272"/>
      <c r="NTJ6" s="272"/>
      <c r="NTK6" s="272"/>
      <c r="NTL6" s="272"/>
      <c r="NTM6" s="272"/>
      <c r="NTN6" s="272"/>
      <c r="NTO6" s="272"/>
      <c r="NTP6" s="272"/>
      <c r="NTQ6" s="272"/>
      <c r="NTR6" s="272"/>
      <c r="NTS6" s="272"/>
      <c r="NTT6" s="272"/>
      <c r="NTU6" s="272"/>
      <c r="NTV6" s="272"/>
      <c r="NTW6" s="272"/>
      <c r="NTX6" s="272"/>
      <c r="NTY6" s="272"/>
      <c r="NTZ6" s="272"/>
      <c r="NUA6" s="272"/>
      <c r="NUB6" s="272"/>
      <c r="NUC6" s="272"/>
      <c r="NUD6" s="272"/>
      <c r="NUE6" s="272"/>
      <c r="NUF6" s="272"/>
      <c r="NUG6" s="272"/>
      <c r="NUH6" s="272"/>
      <c r="NUI6" s="272"/>
      <c r="NUJ6" s="272"/>
      <c r="NUK6" s="272"/>
      <c r="NUL6" s="272"/>
      <c r="NUM6" s="272"/>
      <c r="NUN6" s="272"/>
      <c r="NUO6" s="272"/>
      <c r="NUP6" s="272"/>
      <c r="NUQ6" s="272"/>
      <c r="NUR6" s="272"/>
      <c r="NUS6" s="272"/>
      <c r="NUT6" s="272"/>
      <c r="NUU6" s="272"/>
      <c r="NUV6" s="272"/>
      <c r="NUW6" s="272"/>
      <c r="NUX6" s="272"/>
      <c r="NUY6" s="272"/>
      <c r="NUZ6" s="272"/>
      <c r="NVA6" s="272"/>
      <c r="NVB6" s="272"/>
      <c r="NVC6" s="272"/>
      <c r="NVD6" s="272"/>
      <c r="NVE6" s="272"/>
      <c r="NVF6" s="272"/>
      <c r="NVG6" s="272"/>
      <c r="NVH6" s="272"/>
      <c r="NVI6" s="272"/>
      <c r="NVJ6" s="272"/>
      <c r="NVK6" s="272"/>
      <c r="NVL6" s="272"/>
      <c r="NVM6" s="272"/>
      <c r="NVN6" s="272"/>
      <c r="NVO6" s="272"/>
      <c r="NVP6" s="272"/>
      <c r="NVQ6" s="272"/>
      <c r="NVR6" s="272"/>
      <c r="NVS6" s="272"/>
      <c r="NVT6" s="272"/>
      <c r="NVU6" s="272"/>
      <c r="NVV6" s="272"/>
      <c r="NVW6" s="272"/>
      <c r="NVX6" s="272"/>
      <c r="NVY6" s="272"/>
      <c r="NVZ6" s="272"/>
      <c r="NWA6" s="272"/>
      <c r="NWB6" s="272"/>
      <c r="NWC6" s="272"/>
      <c r="NWD6" s="272"/>
      <c r="NWE6" s="272"/>
      <c r="NWF6" s="272"/>
      <c r="NWG6" s="272"/>
      <c r="NWH6" s="272"/>
      <c r="NWI6" s="272"/>
      <c r="NWJ6" s="272"/>
      <c r="NWK6" s="272"/>
      <c r="NWL6" s="272"/>
      <c r="NWM6" s="272"/>
      <c r="NWN6" s="272"/>
      <c r="NWO6" s="272"/>
      <c r="NWP6" s="272"/>
      <c r="NWQ6" s="272"/>
      <c r="NWR6" s="272"/>
      <c r="NWS6" s="272"/>
      <c r="NWT6" s="272"/>
      <c r="NWU6" s="272"/>
      <c r="NWV6" s="272"/>
      <c r="NWW6" s="272"/>
      <c r="NWX6" s="272"/>
      <c r="NWY6" s="272"/>
      <c r="NWZ6" s="272"/>
      <c r="NXA6" s="272"/>
      <c r="NXB6" s="272"/>
      <c r="NXC6" s="272"/>
      <c r="NXD6" s="272"/>
      <c r="NXE6" s="272"/>
      <c r="NXF6" s="272"/>
      <c r="NXG6" s="272"/>
      <c r="NXH6" s="272"/>
      <c r="NXI6" s="272"/>
      <c r="NXJ6" s="272"/>
      <c r="NXK6" s="272"/>
      <c r="NXL6" s="272"/>
      <c r="NXM6" s="272"/>
      <c r="NXN6" s="272"/>
      <c r="NXO6" s="272"/>
      <c r="NXP6" s="272"/>
      <c r="NXQ6" s="272"/>
      <c r="NXR6" s="272"/>
      <c r="NXS6" s="272"/>
      <c r="NXT6" s="272"/>
      <c r="NXU6" s="272"/>
      <c r="NXV6" s="272"/>
      <c r="NXW6" s="272"/>
      <c r="NXX6" s="272"/>
      <c r="NXY6" s="272"/>
      <c r="NXZ6" s="272"/>
      <c r="NYA6" s="272"/>
      <c r="NYB6" s="272"/>
      <c r="NYC6" s="272"/>
      <c r="NYD6" s="272"/>
      <c r="NYE6" s="272"/>
      <c r="NYF6" s="272"/>
      <c r="NYG6" s="272"/>
      <c r="NYH6" s="272"/>
      <c r="NYI6" s="272"/>
      <c r="NYJ6" s="272"/>
      <c r="NYK6" s="272"/>
      <c r="NYL6" s="272"/>
      <c r="NYM6" s="272"/>
      <c r="NYN6" s="272"/>
      <c r="NYO6" s="272"/>
      <c r="NYP6" s="272"/>
      <c r="NYQ6" s="272"/>
      <c r="NYR6" s="272"/>
      <c r="NYS6" s="272"/>
      <c r="NYT6" s="272"/>
      <c r="NYU6" s="272"/>
      <c r="NYV6" s="272"/>
      <c r="NYW6" s="272"/>
      <c r="NYX6" s="272"/>
      <c r="NYY6" s="272"/>
      <c r="NYZ6" s="272"/>
      <c r="NZA6" s="272"/>
      <c r="NZB6" s="272"/>
      <c r="NZC6" s="272"/>
      <c r="NZD6" s="272"/>
      <c r="NZE6" s="272"/>
      <c r="NZF6" s="272"/>
      <c r="NZG6" s="272"/>
      <c r="NZH6" s="272"/>
      <c r="NZI6" s="272"/>
      <c r="NZJ6" s="272"/>
      <c r="NZK6" s="272"/>
      <c r="NZL6" s="272"/>
      <c r="NZM6" s="272"/>
      <c r="NZN6" s="272"/>
      <c r="NZO6" s="272"/>
      <c r="NZP6" s="272"/>
      <c r="NZQ6" s="272"/>
      <c r="NZR6" s="272"/>
      <c r="NZS6" s="272"/>
      <c r="NZT6" s="272"/>
      <c r="NZU6" s="272"/>
      <c r="NZV6" s="272"/>
      <c r="NZW6" s="272"/>
      <c r="NZX6" s="272"/>
      <c r="NZY6" s="272"/>
      <c r="NZZ6" s="272"/>
      <c r="OAA6" s="272"/>
      <c r="OAB6" s="272"/>
      <c r="OAC6" s="272"/>
      <c r="OAD6" s="272"/>
      <c r="OAE6" s="272"/>
      <c r="OAF6" s="272"/>
      <c r="OAG6" s="272"/>
      <c r="OAH6" s="272"/>
      <c r="OAI6" s="272"/>
      <c r="OAJ6" s="272"/>
      <c r="OAK6" s="272"/>
      <c r="OAL6" s="272"/>
      <c r="OAM6" s="272"/>
      <c r="OAN6" s="272"/>
      <c r="OAO6" s="272"/>
      <c r="OAP6" s="272"/>
      <c r="OAQ6" s="272"/>
      <c r="OAR6" s="272"/>
      <c r="OAS6" s="272"/>
      <c r="OAT6" s="272"/>
      <c r="OAU6" s="272"/>
      <c r="OAV6" s="272"/>
      <c r="OAW6" s="272"/>
      <c r="OAX6" s="272"/>
      <c r="OAY6" s="272"/>
      <c r="OAZ6" s="272"/>
      <c r="OBA6" s="272"/>
      <c r="OBB6" s="272"/>
      <c r="OBC6" s="272"/>
      <c r="OBD6" s="272"/>
      <c r="OBE6" s="272"/>
      <c r="OBF6" s="272"/>
      <c r="OBG6" s="272"/>
      <c r="OBH6" s="272"/>
      <c r="OBI6" s="272"/>
      <c r="OBJ6" s="272"/>
      <c r="OBK6" s="272"/>
      <c r="OBL6" s="272"/>
      <c r="OBM6" s="272"/>
      <c r="OBN6" s="272"/>
      <c r="OBO6" s="272"/>
      <c r="OBP6" s="272"/>
      <c r="OBQ6" s="272"/>
      <c r="OBR6" s="272"/>
      <c r="OBS6" s="272"/>
      <c r="OBT6" s="272"/>
      <c r="OBU6" s="272"/>
      <c r="OBV6" s="272"/>
      <c r="OBW6" s="272"/>
      <c r="OBX6" s="272"/>
      <c r="OBY6" s="272"/>
      <c r="OBZ6" s="272"/>
      <c r="OCA6" s="272"/>
      <c r="OCB6" s="272"/>
      <c r="OCC6" s="272"/>
      <c r="OCD6" s="272"/>
      <c r="OCE6" s="272"/>
      <c r="OCF6" s="272"/>
      <c r="OCG6" s="272"/>
      <c r="OCH6" s="272"/>
      <c r="OCI6" s="272"/>
      <c r="OCJ6" s="272"/>
      <c r="OCK6" s="272"/>
      <c r="OCL6" s="272"/>
      <c r="OCM6" s="272"/>
      <c r="OCN6" s="272"/>
      <c r="OCO6" s="272"/>
      <c r="OCP6" s="272"/>
      <c r="OCQ6" s="272"/>
      <c r="OCR6" s="272"/>
      <c r="OCS6" s="272"/>
      <c r="OCT6" s="272"/>
      <c r="OCU6" s="272"/>
      <c r="OCV6" s="272"/>
      <c r="OCW6" s="272"/>
      <c r="OCX6" s="272"/>
      <c r="OCY6" s="272"/>
      <c r="OCZ6" s="272"/>
      <c r="ODA6" s="272"/>
      <c r="ODB6" s="272"/>
      <c r="ODC6" s="272"/>
      <c r="ODD6" s="272"/>
      <c r="ODE6" s="272"/>
      <c r="ODF6" s="272"/>
      <c r="ODG6" s="272"/>
      <c r="ODH6" s="272"/>
      <c r="ODI6" s="272"/>
      <c r="ODJ6" s="272"/>
      <c r="ODK6" s="272"/>
      <c r="ODL6" s="272"/>
      <c r="ODM6" s="272"/>
      <c r="ODN6" s="272"/>
      <c r="ODO6" s="272"/>
      <c r="ODP6" s="272"/>
      <c r="ODQ6" s="272"/>
      <c r="ODR6" s="272"/>
      <c r="ODS6" s="272"/>
      <c r="ODT6" s="272"/>
      <c r="ODU6" s="272"/>
      <c r="ODV6" s="272"/>
      <c r="ODW6" s="272"/>
      <c r="ODX6" s="272"/>
      <c r="ODY6" s="272"/>
      <c r="ODZ6" s="272"/>
      <c r="OEA6" s="272"/>
      <c r="OEB6" s="272"/>
      <c r="OEC6" s="272"/>
      <c r="OED6" s="272"/>
      <c r="OEE6" s="272"/>
      <c r="OEF6" s="272"/>
      <c r="OEG6" s="272"/>
      <c r="OEH6" s="272"/>
      <c r="OEI6" s="272"/>
      <c r="OEJ6" s="272"/>
      <c r="OEK6" s="272"/>
      <c r="OEL6" s="272"/>
      <c r="OEM6" s="272"/>
      <c r="OEN6" s="272"/>
      <c r="OEO6" s="272"/>
      <c r="OEP6" s="272"/>
      <c r="OEQ6" s="272"/>
      <c r="OER6" s="272"/>
      <c r="OES6" s="272"/>
      <c r="OET6" s="272"/>
      <c r="OEU6" s="272"/>
      <c r="OEV6" s="272"/>
      <c r="OEW6" s="272"/>
      <c r="OEX6" s="272"/>
      <c r="OEY6" s="272"/>
      <c r="OEZ6" s="272"/>
      <c r="OFA6" s="272"/>
      <c r="OFB6" s="272"/>
      <c r="OFC6" s="272"/>
      <c r="OFD6" s="272"/>
      <c r="OFE6" s="272"/>
      <c r="OFF6" s="272"/>
      <c r="OFG6" s="272"/>
      <c r="OFH6" s="272"/>
      <c r="OFI6" s="272"/>
      <c r="OFJ6" s="272"/>
      <c r="OFK6" s="272"/>
      <c r="OFL6" s="272"/>
      <c r="OFM6" s="272"/>
      <c r="OFN6" s="272"/>
      <c r="OFO6" s="272"/>
      <c r="OFP6" s="272"/>
      <c r="OFQ6" s="272"/>
      <c r="OFR6" s="272"/>
      <c r="OFS6" s="272"/>
      <c r="OFT6" s="272"/>
      <c r="OFU6" s="272"/>
      <c r="OFV6" s="272"/>
      <c r="OFW6" s="272"/>
      <c r="OFX6" s="272"/>
      <c r="OFY6" s="272"/>
      <c r="OFZ6" s="272"/>
      <c r="OGA6" s="272"/>
      <c r="OGB6" s="272"/>
      <c r="OGC6" s="272"/>
      <c r="OGD6" s="272"/>
      <c r="OGE6" s="272"/>
      <c r="OGF6" s="272"/>
      <c r="OGG6" s="272"/>
      <c r="OGH6" s="272"/>
      <c r="OGI6" s="272"/>
      <c r="OGJ6" s="272"/>
      <c r="OGK6" s="272"/>
      <c r="OGL6" s="272"/>
      <c r="OGM6" s="272"/>
      <c r="OGN6" s="272"/>
      <c r="OGO6" s="272"/>
      <c r="OGP6" s="272"/>
      <c r="OGQ6" s="272"/>
      <c r="OGR6" s="272"/>
      <c r="OGS6" s="272"/>
      <c r="OGT6" s="272"/>
      <c r="OGU6" s="272"/>
      <c r="OGV6" s="272"/>
      <c r="OGW6" s="272"/>
      <c r="OGX6" s="272"/>
      <c r="OGY6" s="272"/>
      <c r="OGZ6" s="272"/>
      <c r="OHA6" s="272"/>
      <c r="OHB6" s="272"/>
      <c r="OHC6" s="272"/>
      <c r="OHD6" s="272"/>
      <c r="OHE6" s="272"/>
      <c r="OHF6" s="272"/>
      <c r="OHG6" s="272"/>
      <c r="OHH6" s="272"/>
      <c r="OHI6" s="272"/>
      <c r="OHJ6" s="272"/>
      <c r="OHK6" s="272"/>
      <c r="OHL6" s="272"/>
      <c r="OHM6" s="272"/>
      <c r="OHN6" s="272"/>
      <c r="OHO6" s="272"/>
      <c r="OHP6" s="272"/>
      <c r="OHQ6" s="272"/>
      <c r="OHR6" s="272"/>
      <c r="OHS6" s="272"/>
      <c r="OHT6" s="272"/>
      <c r="OHU6" s="272"/>
      <c r="OHV6" s="272"/>
      <c r="OHW6" s="272"/>
      <c r="OHX6" s="272"/>
      <c r="OHY6" s="272"/>
      <c r="OHZ6" s="272"/>
      <c r="OIA6" s="272"/>
      <c r="OIB6" s="272"/>
      <c r="OIC6" s="272"/>
      <c r="OID6" s="272"/>
      <c r="OIE6" s="272"/>
      <c r="OIF6" s="272"/>
      <c r="OIG6" s="272"/>
      <c r="OIH6" s="272"/>
      <c r="OII6" s="272"/>
      <c r="OIJ6" s="272"/>
      <c r="OIK6" s="272"/>
      <c r="OIL6" s="272"/>
      <c r="OIM6" s="272"/>
      <c r="OIN6" s="272"/>
      <c r="OIO6" s="272"/>
      <c r="OIP6" s="272"/>
      <c r="OIQ6" s="272"/>
      <c r="OIR6" s="272"/>
      <c r="OIS6" s="272"/>
      <c r="OIT6" s="272"/>
      <c r="OIU6" s="272"/>
      <c r="OIV6" s="272"/>
      <c r="OIW6" s="272"/>
      <c r="OIX6" s="272"/>
      <c r="OIY6" s="272"/>
      <c r="OIZ6" s="272"/>
      <c r="OJA6" s="272"/>
      <c r="OJB6" s="272"/>
      <c r="OJC6" s="272"/>
      <c r="OJD6" s="272"/>
      <c r="OJE6" s="272"/>
      <c r="OJF6" s="272"/>
      <c r="OJG6" s="272"/>
      <c r="OJH6" s="272"/>
      <c r="OJI6" s="272"/>
      <c r="OJJ6" s="272"/>
      <c r="OJK6" s="272"/>
      <c r="OJL6" s="272"/>
      <c r="OJM6" s="272"/>
      <c r="OJN6" s="272"/>
      <c r="OJO6" s="272"/>
      <c r="OJP6" s="272"/>
      <c r="OJQ6" s="272"/>
      <c r="OJR6" s="272"/>
      <c r="OJS6" s="272"/>
      <c r="OJT6" s="272"/>
      <c r="OJU6" s="272"/>
      <c r="OJV6" s="272"/>
      <c r="OJW6" s="272"/>
      <c r="OJX6" s="272"/>
      <c r="OJY6" s="272"/>
      <c r="OJZ6" s="272"/>
      <c r="OKA6" s="272"/>
      <c r="OKB6" s="272"/>
      <c r="OKC6" s="272"/>
      <c r="OKD6" s="272"/>
      <c r="OKE6" s="272"/>
      <c r="OKF6" s="272"/>
      <c r="OKG6" s="272"/>
      <c r="OKH6" s="272"/>
      <c r="OKI6" s="272"/>
      <c r="OKJ6" s="272"/>
      <c r="OKK6" s="272"/>
      <c r="OKL6" s="272"/>
      <c r="OKM6" s="272"/>
      <c r="OKN6" s="272"/>
      <c r="OKO6" s="272"/>
      <c r="OKP6" s="272"/>
      <c r="OKQ6" s="272"/>
      <c r="OKR6" s="272"/>
      <c r="OKS6" s="272"/>
      <c r="OKT6" s="272"/>
      <c r="OKU6" s="272"/>
      <c r="OKV6" s="272"/>
      <c r="OKW6" s="272"/>
      <c r="OKX6" s="272"/>
      <c r="OKY6" s="272"/>
      <c r="OKZ6" s="272"/>
      <c r="OLA6" s="272"/>
      <c r="OLB6" s="272"/>
      <c r="OLC6" s="272"/>
      <c r="OLD6" s="272"/>
      <c r="OLE6" s="272"/>
      <c r="OLF6" s="272"/>
      <c r="OLG6" s="272"/>
      <c r="OLH6" s="272"/>
      <c r="OLI6" s="272"/>
      <c r="OLJ6" s="272"/>
      <c r="OLK6" s="272"/>
      <c r="OLL6" s="272"/>
      <c r="OLM6" s="272"/>
      <c r="OLN6" s="272"/>
      <c r="OLO6" s="272"/>
      <c r="OLP6" s="272"/>
      <c r="OLQ6" s="272"/>
      <c r="OLR6" s="272"/>
      <c r="OLS6" s="272"/>
      <c r="OLT6" s="272"/>
      <c r="OLU6" s="272"/>
      <c r="OLV6" s="272"/>
      <c r="OLW6" s="272"/>
      <c r="OLX6" s="272"/>
      <c r="OLY6" s="272"/>
      <c r="OLZ6" s="272"/>
      <c r="OMA6" s="272"/>
      <c r="OMB6" s="272"/>
      <c r="OMC6" s="272"/>
      <c r="OMD6" s="272"/>
      <c r="OME6" s="272"/>
      <c r="OMF6" s="272"/>
      <c r="OMG6" s="272"/>
      <c r="OMH6" s="272"/>
      <c r="OMI6" s="272"/>
      <c r="OMJ6" s="272"/>
      <c r="OMK6" s="272"/>
      <c r="OML6" s="272"/>
      <c r="OMM6" s="272"/>
      <c r="OMN6" s="272"/>
      <c r="OMO6" s="272"/>
      <c r="OMP6" s="272"/>
      <c r="OMQ6" s="272"/>
      <c r="OMR6" s="272"/>
      <c r="OMS6" s="272"/>
      <c r="OMT6" s="272"/>
      <c r="OMU6" s="272"/>
      <c r="OMV6" s="272"/>
      <c r="OMW6" s="272"/>
      <c r="OMX6" s="272"/>
      <c r="OMY6" s="272"/>
      <c r="OMZ6" s="272"/>
      <c r="ONA6" s="272"/>
      <c r="ONB6" s="272"/>
      <c r="ONC6" s="272"/>
      <c r="OND6" s="272"/>
      <c r="ONE6" s="272"/>
      <c r="ONF6" s="272"/>
      <c r="ONG6" s="272"/>
      <c r="ONH6" s="272"/>
      <c r="ONI6" s="272"/>
      <c r="ONJ6" s="272"/>
      <c r="ONK6" s="272"/>
      <c r="ONL6" s="272"/>
      <c r="ONM6" s="272"/>
      <c r="ONN6" s="272"/>
      <c r="ONO6" s="272"/>
      <c r="ONP6" s="272"/>
      <c r="ONQ6" s="272"/>
      <c r="ONR6" s="272"/>
      <c r="ONS6" s="272"/>
      <c r="ONT6" s="272"/>
      <c r="ONU6" s="272"/>
      <c r="ONV6" s="272"/>
      <c r="ONW6" s="272"/>
      <c r="ONX6" s="272"/>
      <c r="ONY6" s="272"/>
      <c r="ONZ6" s="272"/>
      <c r="OOA6" s="272"/>
      <c r="OOB6" s="272"/>
      <c r="OOC6" s="272"/>
      <c r="OOD6" s="272"/>
      <c r="OOE6" s="272"/>
      <c r="OOF6" s="272"/>
      <c r="OOG6" s="272"/>
      <c r="OOH6" s="272"/>
      <c r="OOI6" s="272"/>
      <c r="OOJ6" s="272"/>
      <c r="OOK6" s="272"/>
      <c r="OOL6" s="272"/>
      <c r="OOM6" s="272"/>
      <c r="OON6" s="272"/>
      <c r="OOO6" s="272"/>
      <c r="OOP6" s="272"/>
      <c r="OOQ6" s="272"/>
      <c r="OOR6" s="272"/>
      <c r="OOS6" s="272"/>
      <c r="OOT6" s="272"/>
      <c r="OOU6" s="272"/>
      <c r="OOV6" s="272"/>
      <c r="OOW6" s="272"/>
      <c r="OOX6" s="272"/>
      <c r="OOY6" s="272"/>
      <c r="OOZ6" s="272"/>
      <c r="OPA6" s="272"/>
      <c r="OPB6" s="272"/>
      <c r="OPC6" s="272"/>
      <c r="OPD6" s="272"/>
      <c r="OPE6" s="272"/>
      <c r="OPF6" s="272"/>
      <c r="OPG6" s="272"/>
      <c r="OPH6" s="272"/>
      <c r="OPI6" s="272"/>
      <c r="OPJ6" s="272"/>
      <c r="OPK6" s="272"/>
      <c r="OPL6" s="272"/>
      <c r="OPM6" s="272"/>
      <c r="OPN6" s="272"/>
      <c r="OPO6" s="272"/>
      <c r="OPP6" s="272"/>
      <c r="OPQ6" s="272"/>
      <c r="OPR6" s="272"/>
      <c r="OPS6" s="272"/>
      <c r="OPT6" s="272"/>
      <c r="OPU6" s="272"/>
      <c r="OPV6" s="272"/>
      <c r="OPW6" s="272"/>
      <c r="OPX6" s="272"/>
      <c r="OPY6" s="272"/>
      <c r="OPZ6" s="272"/>
      <c r="OQA6" s="272"/>
      <c r="OQB6" s="272"/>
      <c r="OQC6" s="272"/>
      <c r="OQD6" s="272"/>
      <c r="OQE6" s="272"/>
      <c r="OQF6" s="272"/>
      <c r="OQG6" s="272"/>
      <c r="OQH6" s="272"/>
      <c r="OQI6" s="272"/>
      <c r="OQJ6" s="272"/>
      <c r="OQK6" s="272"/>
      <c r="OQL6" s="272"/>
      <c r="OQM6" s="272"/>
      <c r="OQN6" s="272"/>
      <c r="OQO6" s="272"/>
      <c r="OQP6" s="272"/>
      <c r="OQQ6" s="272"/>
      <c r="OQR6" s="272"/>
      <c r="OQS6" s="272"/>
      <c r="OQT6" s="272"/>
      <c r="OQU6" s="272"/>
      <c r="OQV6" s="272"/>
      <c r="OQW6" s="272"/>
      <c r="OQX6" s="272"/>
      <c r="OQY6" s="272"/>
      <c r="OQZ6" s="272"/>
      <c r="ORA6" s="272"/>
      <c r="ORB6" s="272"/>
      <c r="ORC6" s="272"/>
      <c r="ORD6" s="272"/>
      <c r="ORE6" s="272"/>
      <c r="ORF6" s="272"/>
      <c r="ORG6" s="272"/>
      <c r="ORH6" s="272"/>
      <c r="ORI6" s="272"/>
      <c r="ORJ6" s="272"/>
      <c r="ORK6" s="272"/>
      <c r="ORL6" s="272"/>
      <c r="ORM6" s="272"/>
      <c r="ORN6" s="272"/>
      <c r="ORO6" s="272"/>
      <c r="ORP6" s="272"/>
      <c r="ORQ6" s="272"/>
      <c r="ORR6" s="272"/>
      <c r="ORS6" s="272"/>
      <c r="ORT6" s="272"/>
      <c r="ORU6" s="272"/>
      <c r="ORV6" s="272"/>
      <c r="ORW6" s="272"/>
      <c r="ORX6" s="272"/>
      <c r="ORY6" s="272"/>
      <c r="ORZ6" s="272"/>
      <c r="OSA6" s="272"/>
      <c r="OSB6" s="272"/>
      <c r="OSC6" s="272"/>
      <c r="OSD6" s="272"/>
      <c r="OSE6" s="272"/>
      <c r="OSF6" s="272"/>
      <c r="OSG6" s="272"/>
      <c r="OSH6" s="272"/>
      <c r="OSI6" s="272"/>
      <c r="OSJ6" s="272"/>
      <c r="OSK6" s="272"/>
      <c r="OSL6" s="272"/>
      <c r="OSM6" s="272"/>
      <c r="OSN6" s="272"/>
      <c r="OSO6" s="272"/>
      <c r="OSP6" s="272"/>
      <c r="OSQ6" s="272"/>
      <c r="OSR6" s="272"/>
      <c r="OSS6" s="272"/>
      <c r="OST6" s="272"/>
      <c r="OSU6" s="272"/>
      <c r="OSV6" s="272"/>
      <c r="OSW6" s="272"/>
      <c r="OSX6" s="272"/>
      <c r="OSY6" s="272"/>
      <c r="OSZ6" s="272"/>
      <c r="OTA6" s="272"/>
      <c r="OTB6" s="272"/>
      <c r="OTC6" s="272"/>
      <c r="OTD6" s="272"/>
      <c r="OTE6" s="272"/>
      <c r="OTF6" s="272"/>
      <c r="OTG6" s="272"/>
      <c r="OTH6" s="272"/>
      <c r="OTI6" s="272"/>
      <c r="OTJ6" s="272"/>
      <c r="OTK6" s="272"/>
      <c r="OTL6" s="272"/>
      <c r="OTM6" s="272"/>
      <c r="OTN6" s="272"/>
      <c r="OTO6" s="272"/>
      <c r="OTP6" s="272"/>
      <c r="OTQ6" s="272"/>
      <c r="OTR6" s="272"/>
      <c r="OTS6" s="272"/>
      <c r="OTT6" s="272"/>
      <c r="OTU6" s="272"/>
      <c r="OTV6" s="272"/>
      <c r="OTW6" s="272"/>
      <c r="OTX6" s="272"/>
      <c r="OTY6" s="272"/>
      <c r="OTZ6" s="272"/>
      <c r="OUA6" s="272"/>
      <c r="OUB6" s="272"/>
      <c r="OUC6" s="272"/>
      <c r="OUD6" s="272"/>
      <c r="OUE6" s="272"/>
      <c r="OUF6" s="272"/>
      <c r="OUG6" s="272"/>
      <c r="OUH6" s="272"/>
      <c r="OUI6" s="272"/>
      <c r="OUJ6" s="272"/>
      <c r="OUK6" s="272"/>
      <c r="OUL6" s="272"/>
      <c r="OUM6" s="272"/>
      <c r="OUN6" s="272"/>
      <c r="OUO6" s="272"/>
      <c r="OUP6" s="272"/>
      <c r="OUQ6" s="272"/>
      <c r="OUR6" s="272"/>
      <c r="OUS6" s="272"/>
      <c r="OUT6" s="272"/>
      <c r="OUU6" s="272"/>
      <c r="OUV6" s="272"/>
      <c r="OUW6" s="272"/>
      <c r="OUX6" s="272"/>
      <c r="OUY6" s="272"/>
      <c r="OUZ6" s="272"/>
      <c r="OVA6" s="272"/>
      <c r="OVB6" s="272"/>
      <c r="OVC6" s="272"/>
      <c r="OVD6" s="272"/>
      <c r="OVE6" s="272"/>
      <c r="OVF6" s="272"/>
      <c r="OVG6" s="272"/>
      <c r="OVH6" s="272"/>
      <c r="OVI6" s="272"/>
      <c r="OVJ6" s="272"/>
      <c r="OVK6" s="272"/>
      <c r="OVL6" s="272"/>
      <c r="OVM6" s="272"/>
      <c r="OVN6" s="272"/>
      <c r="OVO6" s="272"/>
      <c r="OVP6" s="272"/>
      <c r="OVQ6" s="272"/>
      <c r="OVR6" s="272"/>
      <c r="OVS6" s="272"/>
      <c r="OVT6" s="272"/>
      <c r="OVU6" s="272"/>
      <c r="OVV6" s="272"/>
      <c r="OVW6" s="272"/>
      <c r="OVX6" s="272"/>
      <c r="OVY6" s="272"/>
      <c r="OVZ6" s="272"/>
      <c r="OWA6" s="272"/>
      <c r="OWB6" s="272"/>
      <c r="OWC6" s="272"/>
      <c r="OWD6" s="272"/>
      <c r="OWE6" s="272"/>
      <c r="OWF6" s="272"/>
      <c r="OWG6" s="272"/>
      <c r="OWH6" s="272"/>
      <c r="OWI6" s="272"/>
      <c r="OWJ6" s="272"/>
      <c r="OWK6" s="272"/>
      <c r="OWL6" s="272"/>
      <c r="OWM6" s="272"/>
      <c r="OWN6" s="272"/>
      <c r="OWO6" s="272"/>
      <c r="OWP6" s="272"/>
      <c r="OWQ6" s="272"/>
      <c r="OWR6" s="272"/>
      <c r="OWS6" s="272"/>
      <c r="OWT6" s="272"/>
      <c r="OWU6" s="272"/>
      <c r="OWV6" s="272"/>
      <c r="OWW6" s="272"/>
      <c r="OWX6" s="272"/>
      <c r="OWY6" s="272"/>
      <c r="OWZ6" s="272"/>
      <c r="OXA6" s="272"/>
      <c r="OXB6" s="272"/>
      <c r="OXC6" s="272"/>
      <c r="OXD6" s="272"/>
      <c r="OXE6" s="272"/>
      <c r="OXF6" s="272"/>
      <c r="OXG6" s="272"/>
      <c r="OXH6" s="272"/>
      <c r="OXI6" s="272"/>
      <c r="OXJ6" s="272"/>
      <c r="OXK6" s="272"/>
      <c r="OXL6" s="272"/>
      <c r="OXM6" s="272"/>
      <c r="OXN6" s="272"/>
      <c r="OXO6" s="272"/>
      <c r="OXP6" s="272"/>
      <c r="OXQ6" s="272"/>
      <c r="OXR6" s="272"/>
      <c r="OXS6" s="272"/>
      <c r="OXT6" s="272"/>
      <c r="OXU6" s="272"/>
      <c r="OXV6" s="272"/>
      <c r="OXW6" s="272"/>
      <c r="OXX6" s="272"/>
      <c r="OXY6" s="272"/>
      <c r="OXZ6" s="272"/>
      <c r="OYA6" s="272"/>
      <c r="OYB6" s="272"/>
      <c r="OYC6" s="272"/>
      <c r="OYD6" s="272"/>
      <c r="OYE6" s="272"/>
      <c r="OYF6" s="272"/>
      <c r="OYG6" s="272"/>
      <c r="OYH6" s="272"/>
      <c r="OYI6" s="272"/>
      <c r="OYJ6" s="272"/>
      <c r="OYK6" s="272"/>
      <c r="OYL6" s="272"/>
      <c r="OYM6" s="272"/>
      <c r="OYN6" s="272"/>
      <c r="OYO6" s="272"/>
      <c r="OYP6" s="272"/>
      <c r="OYQ6" s="272"/>
      <c r="OYR6" s="272"/>
      <c r="OYS6" s="272"/>
      <c r="OYT6" s="272"/>
      <c r="OYU6" s="272"/>
      <c r="OYV6" s="272"/>
      <c r="OYW6" s="272"/>
      <c r="OYX6" s="272"/>
      <c r="OYY6" s="272"/>
      <c r="OYZ6" s="272"/>
      <c r="OZA6" s="272"/>
      <c r="OZB6" s="272"/>
      <c r="OZC6" s="272"/>
      <c r="OZD6" s="272"/>
      <c r="OZE6" s="272"/>
      <c r="OZF6" s="272"/>
      <c r="OZG6" s="272"/>
      <c r="OZH6" s="272"/>
      <c r="OZI6" s="272"/>
      <c r="OZJ6" s="272"/>
      <c r="OZK6" s="272"/>
      <c r="OZL6" s="272"/>
      <c r="OZM6" s="272"/>
      <c r="OZN6" s="272"/>
      <c r="OZO6" s="272"/>
      <c r="OZP6" s="272"/>
      <c r="OZQ6" s="272"/>
      <c r="OZR6" s="272"/>
      <c r="OZS6" s="272"/>
      <c r="OZT6" s="272"/>
      <c r="OZU6" s="272"/>
      <c r="OZV6" s="272"/>
      <c r="OZW6" s="272"/>
      <c r="OZX6" s="272"/>
      <c r="OZY6" s="272"/>
      <c r="OZZ6" s="272"/>
      <c r="PAA6" s="272"/>
      <c r="PAB6" s="272"/>
      <c r="PAC6" s="272"/>
      <c r="PAD6" s="272"/>
      <c r="PAE6" s="272"/>
      <c r="PAF6" s="272"/>
      <c r="PAG6" s="272"/>
      <c r="PAH6" s="272"/>
      <c r="PAI6" s="272"/>
      <c r="PAJ6" s="272"/>
      <c r="PAK6" s="272"/>
      <c r="PAL6" s="272"/>
      <c r="PAM6" s="272"/>
      <c r="PAN6" s="272"/>
      <c r="PAO6" s="272"/>
      <c r="PAP6" s="272"/>
      <c r="PAQ6" s="272"/>
      <c r="PAR6" s="272"/>
      <c r="PAS6" s="272"/>
      <c r="PAT6" s="272"/>
      <c r="PAU6" s="272"/>
      <c r="PAV6" s="272"/>
      <c r="PAW6" s="272"/>
      <c r="PAX6" s="272"/>
      <c r="PAY6" s="272"/>
      <c r="PAZ6" s="272"/>
      <c r="PBA6" s="272"/>
      <c r="PBB6" s="272"/>
      <c r="PBC6" s="272"/>
      <c r="PBD6" s="272"/>
      <c r="PBE6" s="272"/>
      <c r="PBF6" s="272"/>
      <c r="PBG6" s="272"/>
      <c r="PBH6" s="272"/>
      <c r="PBI6" s="272"/>
      <c r="PBJ6" s="272"/>
      <c r="PBK6" s="272"/>
      <c r="PBL6" s="272"/>
      <c r="PBM6" s="272"/>
      <c r="PBN6" s="272"/>
      <c r="PBO6" s="272"/>
      <c r="PBP6" s="272"/>
      <c r="PBQ6" s="272"/>
      <c r="PBR6" s="272"/>
      <c r="PBS6" s="272"/>
      <c r="PBT6" s="272"/>
      <c r="PBU6" s="272"/>
      <c r="PBV6" s="272"/>
      <c r="PBW6" s="272"/>
      <c r="PBX6" s="272"/>
      <c r="PBY6" s="272"/>
      <c r="PBZ6" s="272"/>
      <c r="PCA6" s="272"/>
      <c r="PCB6" s="272"/>
      <c r="PCC6" s="272"/>
      <c r="PCD6" s="272"/>
      <c r="PCE6" s="272"/>
      <c r="PCF6" s="272"/>
      <c r="PCG6" s="272"/>
      <c r="PCH6" s="272"/>
      <c r="PCI6" s="272"/>
      <c r="PCJ6" s="272"/>
      <c r="PCK6" s="272"/>
      <c r="PCL6" s="272"/>
      <c r="PCM6" s="272"/>
      <c r="PCN6" s="272"/>
      <c r="PCO6" s="272"/>
      <c r="PCP6" s="272"/>
      <c r="PCQ6" s="272"/>
      <c r="PCR6" s="272"/>
      <c r="PCS6" s="272"/>
      <c r="PCT6" s="272"/>
      <c r="PCU6" s="272"/>
      <c r="PCV6" s="272"/>
      <c r="PCW6" s="272"/>
      <c r="PCX6" s="272"/>
      <c r="PCY6" s="272"/>
      <c r="PCZ6" s="272"/>
      <c r="PDA6" s="272"/>
      <c r="PDB6" s="272"/>
      <c r="PDC6" s="272"/>
      <c r="PDD6" s="272"/>
      <c r="PDE6" s="272"/>
      <c r="PDF6" s="272"/>
      <c r="PDG6" s="272"/>
      <c r="PDH6" s="272"/>
      <c r="PDI6" s="272"/>
      <c r="PDJ6" s="272"/>
      <c r="PDK6" s="272"/>
      <c r="PDL6" s="272"/>
      <c r="PDM6" s="272"/>
      <c r="PDN6" s="272"/>
      <c r="PDO6" s="272"/>
      <c r="PDP6" s="272"/>
      <c r="PDQ6" s="272"/>
      <c r="PDR6" s="272"/>
      <c r="PDS6" s="272"/>
      <c r="PDT6" s="272"/>
      <c r="PDU6" s="272"/>
      <c r="PDV6" s="272"/>
      <c r="PDW6" s="272"/>
      <c r="PDX6" s="272"/>
      <c r="PDY6" s="272"/>
      <c r="PDZ6" s="272"/>
      <c r="PEA6" s="272"/>
      <c r="PEB6" s="272"/>
      <c r="PEC6" s="272"/>
      <c r="PED6" s="272"/>
      <c r="PEE6" s="272"/>
      <c r="PEF6" s="272"/>
      <c r="PEG6" s="272"/>
      <c r="PEH6" s="272"/>
      <c r="PEI6" s="272"/>
      <c r="PEJ6" s="272"/>
      <c r="PEK6" s="272"/>
      <c r="PEL6" s="272"/>
      <c r="PEM6" s="272"/>
      <c r="PEN6" s="272"/>
      <c r="PEO6" s="272"/>
      <c r="PEP6" s="272"/>
      <c r="PEQ6" s="272"/>
      <c r="PER6" s="272"/>
      <c r="PES6" s="272"/>
      <c r="PET6" s="272"/>
      <c r="PEU6" s="272"/>
      <c r="PEV6" s="272"/>
      <c r="PEW6" s="272"/>
      <c r="PEX6" s="272"/>
      <c r="PEY6" s="272"/>
      <c r="PEZ6" s="272"/>
      <c r="PFA6" s="272"/>
      <c r="PFB6" s="272"/>
      <c r="PFC6" s="272"/>
      <c r="PFD6" s="272"/>
      <c r="PFE6" s="272"/>
      <c r="PFF6" s="272"/>
      <c r="PFG6" s="272"/>
      <c r="PFH6" s="272"/>
      <c r="PFI6" s="272"/>
      <c r="PFJ6" s="272"/>
      <c r="PFK6" s="272"/>
      <c r="PFL6" s="272"/>
      <c r="PFM6" s="272"/>
      <c r="PFN6" s="272"/>
      <c r="PFO6" s="272"/>
      <c r="PFP6" s="272"/>
      <c r="PFQ6" s="272"/>
      <c r="PFR6" s="272"/>
      <c r="PFS6" s="272"/>
      <c r="PFT6" s="272"/>
      <c r="PFU6" s="272"/>
      <c r="PFV6" s="272"/>
      <c r="PFW6" s="272"/>
      <c r="PFX6" s="272"/>
      <c r="PFY6" s="272"/>
      <c r="PFZ6" s="272"/>
      <c r="PGA6" s="272"/>
      <c r="PGB6" s="272"/>
      <c r="PGC6" s="272"/>
      <c r="PGD6" s="272"/>
      <c r="PGE6" s="272"/>
      <c r="PGF6" s="272"/>
      <c r="PGG6" s="272"/>
      <c r="PGH6" s="272"/>
      <c r="PGI6" s="272"/>
      <c r="PGJ6" s="272"/>
      <c r="PGK6" s="272"/>
      <c r="PGL6" s="272"/>
      <c r="PGM6" s="272"/>
      <c r="PGN6" s="272"/>
      <c r="PGO6" s="272"/>
      <c r="PGP6" s="272"/>
      <c r="PGQ6" s="272"/>
      <c r="PGR6" s="272"/>
      <c r="PGS6" s="272"/>
      <c r="PGT6" s="272"/>
      <c r="PGU6" s="272"/>
      <c r="PGV6" s="272"/>
      <c r="PGW6" s="272"/>
      <c r="PGX6" s="272"/>
      <c r="PGY6" s="272"/>
      <c r="PGZ6" s="272"/>
      <c r="PHA6" s="272"/>
      <c r="PHB6" s="272"/>
      <c r="PHC6" s="272"/>
      <c r="PHD6" s="272"/>
      <c r="PHE6" s="272"/>
      <c r="PHF6" s="272"/>
      <c r="PHG6" s="272"/>
      <c r="PHH6" s="272"/>
      <c r="PHI6" s="272"/>
      <c r="PHJ6" s="272"/>
      <c r="PHK6" s="272"/>
      <c r="PHL6" s="272"/>
      <c r="PHM6" s="272"/>
      <c r="PHN6" s="272"/>
      <c r="PHO6" s="272"/>
      <c r="PHP6" s="272"/>
      <c r="PHQ6" s="272"/>
      <c r="PHR6" s="272"/>
      <c r="PHS6" s="272"/>
      <c r="PHT6" s="272"/>
      <c r="PHU6" s="272"/>
      <c r="PHV6" s="272"/>
      <c r="PHW6" s="272"/>
      <c r="PHX6" s="272"/>
      <c r="PHY6" s="272"/>
      <c r="PHZ6" s="272"/>
      <c r="PIA6" s="272"/>
      <c r="PIB6" s="272"/>
      <c r="PIC6" s="272"/>
      <c r="PID6" s="272"/>
      <c r="PIE6" s="272"/>
      <c r="PIF6" s="272"/>
      <c r="PIG6" s="272"/>
      <c r="PIH6" s="272"/>
      <c r="PII6" s="272"/>
      <c r="PIJ6" s="272"/>
      <c r="PIK6" s="272"/>
      <c r="PIL6" s="272"/>
      <c r="PIM6" s="272"/>
      <c r="PIN6" s="272"/>
      <c r="PIO6" s="272"/>
      <c r="PIP6" s="272"/>
      <c r="PIQ6" s="272"/>
      <c r="PIR6" s="272"/>
      <c r="PIS6" s="272"/>
      <c r="PIT6" s="272"/>
      <c r="PIU6" s="272"/>
      <c r="PIV6" s="272"/>
      <c r="PIW6" s="272"/>
      <c r="PIX6" s="272"/>
      <c r="PIY6" s="272"/>
      <c r="PIZ6" s="272"/>
      <c r="PJA6" s="272"/>
      <c r="PJB6" s="272"/>
      <c r="PJC6" s="272"/>
      <c r="PJD6" s="272"/>
      <c r="PJE6" s="272"/>
      <c r="PJF6" s="272"/>
      <c r="PJG6" s="272"/>
      <c r="PJH6" s="272"/>
      <c r="PJI6" s="272"/>
      <c r="PJJ6" s="272"/>
      <c r="PJK6" s="272"/>
      <c r="PJL6" s="272"/>
      <c r="PJM6" s="272"/>
      <c r="PJN6" s="272"/>
      <c r="PJO6" s="272"/>
      <c r="PJP6" s="272"/>
      <c r="PJQ6" s="272"/>
      <c r="PJR6" s="272"/>
      <c r="PJS6" s="272"/>
      <c r="PJT6" s="272"/>
      <c r="PJU6" s="272"/>
      <c r="PJV6" s="272"/>
      <c r="PJW6" s="272"/>
      <c r="PJX6" s="272"/>
      <c r="PJY6" s="272"/>
      <c r="PJZ6" s="272"/>
      <c r="PKA6" s="272"/>
      <c r="PKB6" s="272"/>
      <c r="PKC6" s="272"/>
      <c r="PKD6" s="272"/>
      <c r="PKE6" s="272"/>
      <c r="PKF6" s="272"/>
      <c r="PKG6" s="272"/>
      <c r="PKH6" s="272"/>
      <c r="PKI6" s="272"/>
      <c r="PKJ6" s="272"/>
      <c r="PKK6" s="272"/>
      <c r="PKL6" s="272"/>
      <c r="PKM6" s="272"/>
      <c r="PKN6" s="272"/>
      <c r="PKO6" s="272"/>
      <c r="PKP6" s="272"/>
      <c r="PKQ6" s="272"/>
      <c r="PKR6" s="272"/>
      <c r="PKS6" s="272"/>
      <c r="PKT6" s="272"/>
      <c r="PKU6" s="272"/>
      <c r="PKV6" s="272"/>
      <c r="PKW6" s="272"/>
      <c r="PKX6" s="272"/>
      <c r="PKY6" s="272"/>
      <c r="PKZ6" s="272"/>
      <c r="PLA6" s="272"/>
      <c r="PLB6" s="272"/>
      <c r="PLC6" s="272"/>
      <c r="PLD6" s="272"/>
      <c r="PLE6" s="272"/>
      <c r="PLF6" s="272"/>
      <c r="PLG6" s="272"/>
      <c r="PLH6" s="272"/>
      <c r="PLI6" s="272"/>
      <c r="PLJ6" s="272"/>
      <c r="PLK6" s="272"/>
      <c r="PLL6" s="272"/>
      <c r="PLM6" s="272"/>
      <c r="PLN6" s="272"/>
      <c r="PLO6" s="272"/>
      <c r="PLP6" s="272"/>
      <c r="PLQ6" s="272"/>
      <c r="PLR6" s="272"/>
      <c r="PLS6" s="272"/>
      <c r="PLT6" s="272"/>
      <c r="PLU6" s="272"/>
      <c r="PLV6" s="272"/>
      <c r="PLW6" s="272"/>
      <c r="PLX6" s="272"/>
      <c r="PLY6" s="272"/>
      <c r="PLZ6" s="272"/>
      <c r="PMA6" s="272"/>
      <c r="PMB6" s="272"/>
      <c r="PMC6" s="272"/>
      <c r="PMD6" s="272"/>
      <c r="PME6" s="272"/>
      <c r="PMF6" s="272"/>
      <c r="PMG6" s="272"/>
      <c r="PMH6" s="272"/>
      <c r="PMI6" s="272"/>
      <c r="PMJ6" s="272"/>
      <c r="PMK6" s="272"/>
      <c r="PML6" s="272"/>
      <c r="PMM6" s="272"/>
      <c r="PMN6" s="272"/>
      <c r="PMO6" s="272"/>
      <c r="PMP6" s="272"/>
      <c r="PMQ6" s="272"/>
      <c r="PMR6" s="272"/>
      <c r="PMS6" s="272"/>
      <c r="PMT6" s="272"/>
      <c r="PMU6" s="272"/>
      <c r="PMV6" s="272"/>
      <c r="PMW6" s="272"/>
      <c r="PMX6" s="272"/>
      <c r="PMY6" s="272"/>
      <c r="PMZ6" s="272"/>
      <c r="PNA6" s="272"/>
      <c r="PNB6" s="272"/>
      <c r="PNC6" s="272"/>
      <c r="PND6" s="272"/>
      <c r="PNE6" s="272"/>
      <c r="PNF6" s="272"/>
      <c r="PNG6" s="272"/>
      <c r="PNH6" s="272"/>
      <c r="PNI6" s="272"/>
      <c r="PNJ6" s="272"/>
      <c r="PNK6" s="272"/>
      <c r="PNL6" s="272"/>
      <c r="PNM6" s="272"/>
      <c r="PNN6" s="272"/>
      <c r="PNO6" s="272"/>
      <c r="PNP6" s="272"/>
      <c r="PNQ6" s="272"/>
      <c r="PNR6" s="272"/>
      <c r="PNS6" s="272"/>
      <c r="PNT6" s="272"/>
      <c r="PNU6" s="272"/>
      <c r="PNV6" s="272"/>
      <c r="PNW6" s="272"/>
      <c r="PNX6" s="272"/>
      <c r="PNY6" s="272"/>
      <c r="PNZ6" s="272"/>
      <c r="POA6" s="272"/>
      <c r="POB6" s="272"/>
      <c r="POC6" s="272"/>
      <c r="POD6" s="272"/>
      <c r="POE6" s="272"/>
      <c r="POF6" s="272"/>
      <c r="POG6" s="272"/>
      <c r="POH6" s="272"/>
      <c r="POI6" s="272"/>
      <c r="POJ6" s="272"/>
      <c r="POK6" s="272"/>
      <c r="POL6" s="272"/>
      <c r="POM6" s="272"/>
      <c r="PON6" s="272"/>
      <c r="POO6" s="272"/>
      <c r="POP6" s="272"/>
      <c r="POQ6" s="272"/>
      <c r="POR6" s="272"/>
      <c r="POS6" s="272"/>
      <c r="POT6" s="272"/>
      <c r="POU6" s="272"/>
      <c r="POV6" s="272"/>
      <c r="POW6" s="272"/>
      <c r="POX6" s="272"/>
      <c r="POY6" s="272"/>
      <c r="POZ6" s="272"/>
      <c r="PPA6" s="272"/>
      <c r="PPB6" s="272"/>
      <c r="PPC6" s="272"/>
      <c r="PPD6" s="272"/>
      <c r="PPE6" s="272"/>
      <c r="PPF6" s="272"/>
      <c r="PPG6" s="272"/>
      <c r="PPH6" s="272"/>
      <c r="PPI6" s="272"/>
      <c r="PPJ6" s="272"/>
      <c r="PPK6" s="272"/>
      <c r="PPL6" s="272"/>
      <c r="PPM6" s="272"/>
      <c r="PPN6" s="272"/>
      <c r="PPO6" s="272"/>
      <c r="PPP6" s="272"/>
      <c r="PPQ6" s="272"/>
      <c r="PPR6" s="272"/>
      <c r="PPS6" s="272"/>
      <c r="PPT6" s="272"/>
      <c r="PPU6" s="272"/>
      <c r="PPV6" s="272"/>
      <c r="PPW6" s="272"/>
      <c r="PPX6" s="272"/>
      <c r="PPY6" s="272"/>
      <c r="PPZ6" s="272"/>
      <c r="PQA6" s="272"/>
      <c r="PQB6" s="272"/>
      <c r="PQC6" s="272"/>
      <c r="PQD6" s="272"/>
      <c r="PQE6" s="272"/>
      <c r="PQF6" s="272"/>
      <c r="PQG6" s="272"/>
      <c r="PQH6" s="272"/>
      <c r="PQI6" s="272"/>
      <c r="PQJ6" s="272"/>
      <c r="PQK6" s="272"/>
      <c r="PQL6" s="272"/>
      <c r="PQM6" s="272"/>
      <c r="PQN6" s="272"/>
      <c r="PQO6" s="272"/>
      <c r="PQP6" s="272"/>
      <c r="PQQ6" s="272"/>
      <c r="PQR6" s="272"/>
      <c r="PQS6" s="272"/>
      <c r="PQT6" s="272"/>
      <c r="PQU6" s="272"/>
      <c r="PQV6" s="272"/>
      <c r="PQW6" s="272"/>
      <c r="PQX6" s="272"/>
      <c r="PQY6" s="272"/>
      <c r="PQZ6" s="272"/>
      <c r="PRA6" s="272"/>
      <c r="PRB6" s="272"/>
      <c r="PRC6" s="272"/>
      <c r="PRD6" s="272"/>
      <c r="PRE6" s="272"/>
      <c r="PRF6" s="272"/>
      <c r="PRG6" s="272"/>
      <c r="PRH6" s="272"/>
      <c r="PRI6" s="272"/>
      <c r="PRJ6" s="272"/>
      <c r="PRK6" s="272"/>
      <c r="PRL6" s="272"/>
      <c r="PRM6" s="272"/>
      <c r="PRN6" s="272"/>
      <c r="PRO6" s="272"/>
      <c r="PRP6" s="272"/>
      <c r="PRQ6" s="272"/>
      <c r="PRR6" s="272"/>
      <c r="PRS6" s="272"/>
      <c r="PRT6" s="272"/>
      <c r="PRU6" s="272"/>
      <c r="PRV6" s="272"/>
      <c r="PRW6" s="272"/>
      <c r="PRX6" s="272"/>
      <c r="PRY6" s="272"/>
      <c r="PRZ6" s="272"/>
      <c r="PSA6" s="272"/>
      <c r="PSB6" s="272"/>
      <c r="PSC6" s="272"/>
      <c r="PSD6" s="272"/>
      <c r="PSE6" s="272"/>
      <c r="PSF6" s="272"/>
      <c r="PSG6" s="272"/>
      <c r="PSH6" s="272"/>
      <c r="PSI6" s="272"/>
      <c r="PSJ6" s="272"/>
      <c r="PSK6" s="272"/>
      <c r="PSL6" s="272"/>
      <c r="PSM6" s="272"/>
      <c r="PSN6" s="272"/>
      <c r="PSO6" s="272"/>
      <c r="PSP6" s="272"/>
      <c r="PSQ6" s="272"/>
      <c r="PSR6" s="272"/>
      <c r="PSS6" s="272"/>
      <c r="PST6" s="272"/>
      <c r="PSU6" s="272"/>
      <c r="PSV6" s="272"/>
      <c r="PSW6" s="272"/>
      <c r="PSX6" s="272"/>
      <c r="PSY6" s="272"/>
      <c r="PSZ6" s="272"/>
      <c r="PTA6" s="272"/>
      <c r="PTB6" s="272"/>
      <c r="PTC6" s="272"/>
      <c r="PTD6" s="272"/>
      <c r="PTE6" s="272"/>
      <c r="PTF6" s="272"/>
      <c r="PTG6" s="272"/>
      <c r="PTH6" s="272"/>
      <c r="PTI6" s="272"/>
      <c r="PTJ6" s="272"/>
      <c r="PTK6" s="272"/>
      <c r="PTL6" s="272"/>
      <c r="PTM6" s="272"/>
      <c r="PTN6" s="272"/>
      <c r="PTO6" s="272"/>
      <c r="PTP6" s="272"/>
      <c r="PTQ6" s="272"/>
      <c r="PTR6" s="272"/>
      <c r="PTS6" s="272"/>
      <c r="PTT6" s="272"/>
      <c r="PTU6" s="272"/>
      <c r="PTV6" s="272"/>
      <c r="PTW6" s="272"/>
      <c r="PTX6" s="272"/>
      <c r="PTY6" s="272"/>
      <c r="PTZ6" s="272"/>
      <c r="PUA6" s="272"/>
      <c r="PUB6" s="272"/>
      <c r="PUC6" s="272"/>
      <c r="PUD6" s="272"/>
      <c r="PUE6" s="272"/>
      <c r="PUF6" s="272"/>
      <c r="PUG6" s="272"/>
      <c r="PUH6" s="272"/>
      <c r="PUI6" s="272"/>
      <c r="PUJ6" s="272"/>
      <c r="PUK6" s="272"/>
      <c r="PUL6" s="272"/>
      <c r="PUM6" s="272"/>
      <c r="PUN6" s="272"/>
      <c r="PUO6" s="272"/>
      <c r="PUP6" s="272"/>
      <c r="PUQ6" s="272"/>
      <c r="PUR6" s="272"/>
      <c r="PUS6" s="272"/>
      <c r="PUT6" s="272"/>
      <c r="PUU6" s="272"/>
      <c r="PUV6" s="272"/>
      <c r="PUW6" s="272"/>
      <c r="PUX6" s="272"/>
      <c r="PUY6" s="272"/>
      <c r="PUZ6" s="272"/>
      <c r="PVA6" s="272"/>
      <c r="PVB6" s="272"/>
      <c r="PVC6" s="272"/>
      <c r="PVD6" s="272"/>
      <c r="PVE6" s="272"/>
      <c r="PVF6" s="272"/>
      <c r="PVG6" s="272"/>
      <c r="PVH6" s="272"/>
      <c r="PVI6" s="272"/>
      <c r="PVJ6" s="272"/>
      <c r="PVK6" s="272"/>
      <c r="PVL6" s="272"/>
      <c r="PVM6" s="272"/>
      <c r="PVN6" s="272"/>
      <c r="PVO6" s="272"/>
      <c r="PVP6" s="272"/>
      <c r="PVQ6" s="272"/>
      <c r="PVR6" s="272"/>
      <c r="PVS6" s="272"/>
      <c r="PVT6" s="272"/>
      <c r="PVU6" s="272"/>
      <c r="PVV6" s="272"/>
      <c r="PVW6" s="272"/>
      <c r="PVX6" s="272"/>
      <c r="PVY6" s="272"/>
      <c r="PVZ6" s="272"/>
      <c r="PWA6" s="272"/>
      <c r="PWB6" s="272"/>
      <c r="PWC6" s="272"/>
      <c r="PWD6" s="272"/>
      <c r="PWE6" s="272"/>
      <c r="PWF6" s="272"/>
      <c r="PWG6" s="272"/>
      <c r="PWH6" s="272"/>
      <c r="PWI6" s="272"/>
      <c r="PWJ6" s="272"/>
      <c r="PWK6" s="272"/>
      <c r="PWL6" s="272"/>
      <c r="PWM6" s="272"/>
      <c r="PWN6" s="272"/>
      <c r="PWO6" s="272"/>
      <c r="PWP6" s="272"/>
      <c r="PWQ6" s="272"/>
      <c r="PWR6" s="272"/>
      <c r="PWS6" s="272"/>
      <c r="PWT6" s="272"/>
      <c r="PWU6" s="272"/>
      <c r="PWV6" s="272"/>
      <c r="PWW6" s="272"/>
      <c r="PWX6" s="272"/>
      <c r="PWY6" s="272"/>
      <c r="PWZ6" s="272"/>
      <c r="PXA6" s="272"/>
      <c r="PXB6" s="272"/>
      <c r="PXC6" s="272"/>
      <c r="PXD6" s="272"/>
      <c r="PXE6" s="272"/>
      <c r="PXF6" s="272"/>
      <c r="PXG6" s="272"/>
      <c r="PXH6" s="272"/>
      <c r="PXI6" s="272"/>
      <c r="PXJ6" s="272"/>
      <c r="PXK6" s="272"/>
      <c r="PXL6" s="272"/>
      <c r="PXM6" s="272"/>
      <c r="PXN6" s="272"/>
      <c r="PXO6" s="272"/>
      <c r="PXP6" s="272"/>
      <c r="PXQ6" s="272"/>
      <c r="PXR6" s="272"/>
      <c r="PXS6" s="272"/>
      <c r="PXT6" s="272"/>
      <c r="PXU6" s="272"/>
      <c r="PXV6" s="272"/>
      <c r="PXW6" s="272"/>
      <c r="PXX6" s="272"/>
      <c r="PXY6" s="272"/>
      <c r="PXZ6" s="272"/>
      <c r="PYA6" s="272"/>
      <c r="PYB6" s="272"/>
      <c r="PYC6" s="272"/>
      <c r="PYD6" s="272"/>
      <c r="PYE6" s="272"/>
      <c r="PYF6" s="272"/>
      <c r="PYG6" s="272"/>
      <c r="PYH6" s="272"/>
      <c r="PYI6" s="272"/>
      <c r="PYJ6" s="272"/>
      <c r="PYK6" s="272"/>
      <c r="PYL6" s="272"/>
      <c r="PYM6" s="272"/>
      <c r="PYN6" s="272"/>
      <c r="PYO6" s="272"/>
      <c r="PYP6" s="272"/>
      <c r="PYQ6" s="272"/>
      <c r="PYR6" s="272"/>
      <c r="PYS6" s="272"/>
      <c r="PYT6" s="272"/>
      <c r="PYU6" s="272"/>
      <c r="PYV6" s="272"/>
      <c r="PYW6" s="272"/>
      <c r="PYX6" s="272"/>
      <c r="PYY6" s="272"/>
      <c r="PYZ6" s="272"/>
      <c r="PZA6" s="272"/>
      <c r="PZB6" s="272"/>
      <c r="PZC6" s="272"/>
      <c r="PZD6" s="272"/>
      <c r="PZE6" s="272"/>
      <c r="PZF6" s="272"/>
      <c r="PZG6" s="272"/>
      <c r="PZH6" s="272"/>
      <c r="PZI6" s="272"/>
      <c r="PZJ6" s="272"/>
      <c r="PZK6" s="272"/>
      <c r="PZL6" s="272"/>
      <c r="PZM6" s="272"/>
      <c r="PZN6" s="272"/>
      <c r="PZO6" s="272"/>
      <c r="PZP6" s="272"/>
      <c r="PZQ6" s="272"/>
      <c r="PZR6" s="272"/>
      <c r="PZS6" s="272"/>
      <c r="PZT6" s="272"/>
      <c r="PZU6" s="272"/>
      <c r="PZV6" s="272"/>
      <c r="PZW6" s="272"/>
      <c r="PZX6" s="272"/>
      <c r="PZY6" s="272"/>
      <c r="PZZ6" s="272"/>
      <c r="QAA6" s="272"/>
      <c r="QAB6" s="272"/>
      <c r="QAC6" s="272"/>
      <c r="QAD6" s="272"/>
      <c r="QAE6" s="272"/>
      <c r="QAF6" s="272"/>
      <c r="QAG6" s="272"/>
      <c r="QAH6" s="272"/>
      <c r="QAI6" s="272"/>
      <c r="QAJ6" s="272"/>
      <c r="QAK6" s="272"/>
      <c r="QAL6" s="272"/>
      <c r="QAM6" s="272"/>
      <c r="QAN6" s="272"/>
      <c r="QAO6" s="272"/>
      <c r="QAP6" s="272"/>
      <c r="QAQ6" s="272"/>
      <c r="QAR6" s="272"/>
      <c r="QAS6" s="272"/>
      <c r="QAT6" s="272"/>
      <c r="QAU6" s="272"/>
      <c r="QAV6" s="272"/>
      <c r="QAW6" s="272"/>
      <c r="QAX6" s="272"/>
      <c r="QAY6" s="272"/>
      <c r="QAZ6" s="272"/>
      <c r="QBA6" s="272"/>
      <c r="QBB6" s="272"/>
      <c r="QBC6" s="272"/>
      <c r="QBD6" s="272"/>
      <c r="QBE6" s="272"/>
      <c r="QBF6" s="272"/>
      <c r="QBG6" s="272"/>
      <c r="QBH6" s="272"/>
      <c r="QBI6" s="272"/>
      <c r="QBJ6" s="272"/>
      <c r="QBK6" s="272"/>
      <c r="QBL6" s="272"/>
      <c r="QBM6" s="272"/>
      <c r="QBN6" s="272"/>
      <c r="QBO6" s="272"/>
      <c r="QBP6" s="272"/>
      <c r="QBQ6" s="272"/>
      <c r="QBR6" s="272"/>
      <c r="QBS6" s="272"/>
      <c r="QBT6" s="272"/>
      <c r="QBU6" s="272"/>
      <c r="QBV6" s="272"/>
      <c r="QBW6" s="272"/>
      <c r="QBX6" s="272"/>
      <c r="QBY6" s="272"/>
      <c r="QBZ6" s="272"/>
      <c r="QCA6" s="272"/>
      <c r="QCB6" s="272"/>
      <c r="QCC6" s="272"/>
      <c r="QCD6" s="272"/>
      <c r="QCE6" s="272"/>
      <c r="QCF6" s="272"/>
      <c r="QCG6" s="272"/>
      <c r="QCH6" s="272"/>
      <c r="QCI6" s="272"/>
      <c r="QCJ6" s="272"/>
      <c r="QCK6" s="272"/>
      <c r="QCL6" s="272"/>
      <c r="QCM6" s="272"/>
      <c r="QCN6" s="272"/>
      <c r="QCO6" s="272"/>
      <c r="QCP6" s="272"/>
      <c r="QCQ6" s="272"/>
      <c r="QCR6" s="272"/>
      <c r="QCS6" s="272"/>
      <c r="QCT6" s="272"/>
      <c r="QCU6" s="272"/>
      <c r="QCV6" s="272"/>
      <c r="QCW6" s="272"/>
      <c r="QCX6" s="272"/>
      <c r="QCY6" s="272"/>
      <c r="QCZ6" s="272"/>
      <c r="QDA6" s="272"/>
      <c r="QDB6" s="272"/>
      <c r="QDC6" s="272"/>
      <c r="QDD6" s="272"/>
      <c r="QDE6" s="272"/>
      <c r="QDF6" s="272"/>
      <c r="QDG6" s="272"/>
      <c r="QDH6" s="272"/>
      <c r="QDI6" s="272"/>
      <c r="QDJ6" s="272"/>
      <c r="QDK6" s="272"/>
      <c r="QDL6" s="272"/>
      <c r="QDM6" s="272"/>
      <c r="QDN6" s="272"/>
      <c r="QDO6" s="272"/>
      <c r="QDP6" s="272"/>
      <c r="QDQ6" s="272"/>
      <c r="QDR6" s="272"/>
      <c r="QDS6" s="272"/>
      <c r="QDT6" s="272"/>
      <c r="QDU6" s="272"/>
      <c r="QDV6" s="272"/>
      <c r="QDW6" s="272"/>
      <c r="QDX6" s="272"/>
      <c r="QDY6" s="272"/>
      <c r="QDZ6" s="272"/>
      <c r="QEA6" s="272"/>
      <c r="QEB6" s="272"/>
      <c r="QEC6" s="272"/>
      <c r="QED6" s="272"/>
      <c r="QEE6" s="272"/>
      <c r="QEF6" s="272"/>
      <c r="QEG6" s="272"/>
      <c r="QEH6" s="272"/>
      <c r="QEI6" s="272"/>
      <c r="QEJ6" s="272"/>
      <c r="QEK6" s="272"/>
      <c r="QEL6" s="272"/>
      <c r="QEM6" s="272"/>
      <c r="QEN6" s="272"/>
      <c r="QEO6" s="272"/>
      <c r="QEP6" s="272"/>
      <c r="QEQ6" s="272"/>
      <c r="QER6" s="272"/>
      <c r="QES6" s="272"/>
      <c r="QET6" s="272"/>
      <c r="QEU6" s="272"/>
      <c r="QEV6" s="272"/>
      <c r="QEW6" s="272"/>
      <c r="QEX6" s="272"/>
      <c r="QEY6" s="272"/>
      <c r="QEZ6" s="272"/>
      <c r="QFA6" s="272"/>
      <c r="QFB6" s="272"/>
      <c r="QFC6" s="272"/>
      <c r="QFD6" s="272"/>
      <c r="QFE6" s="272"/>
      <c r="QFF6" s="272"/>
      <c r="QFG6" s="272"/>
      <c r="QFH6" s="272"/>
      <c r="QFI6" s="272"/>
      <c r="QFJ6" s="272"/>
      <c r="QFK6" s="272"/>
      <c r="QFL6" s="272"/>
      <c r="QFM6" s="272"/>
      <c r="QFN6" s="272"/>
      <c r="QFO6" s="272"/>
      <c r="QFP6" s="272"/>
      <c r="QFQ6" s="272"/>
      <c r="QFR6" s="272"/>
      <c r="QFS6" s="272"/>
      <c r="QFT6" s="272"/>
      <c r="QFU6" s="272"/>
      <c r="QFV6" s="272"/>
      <c r="QFW6" s="272"/>
      <c r="QFX6" s="272"/>
      <c r="QFY6" s="272"/>
      <c r="QFZ6" s="272"/>
      <c r="QGA6" s="272"/>
      <c r="QGB6" s="272"/>
      <c r="QGC6" s="272"/>
      <c r="QGD6" s="272"/>
      <c r="QGE6" s="272"/>
      <c r="QGF6" s="272"/>
      <c r="QGG6" s="272"/>
      <c r="QGH6" s="272"/>
      <c r="QGI6" s="272"/>
      <c r="QGJ6" s="272"/>
      <c r="QGK6" s="272"/>
      <c r="QGL6" s="272"/>
      <c r="QGM6" s="272"/>
      <c r="QGN6" s="272"/>
      <c r="QGO6" s="272"/>
      <c r="QGP6" s="272"/>
      <c r="QGQ6" s="272"/>
      <c r="QGR6" s="272"/>
      <c r="QGS6" s="272"/>
      <c r="QGT6" s="272"/>
      <c r="QGU6" s="272"/>
      <c r="QGV6" s="272"/>
      <c r="QGW6" s="272"/>
      <c r="QGX6" s="272"/>
      <c r="QGY6" s="272"/>
      <c r="QGZ6" s="272"/>
      <c r="QHA6" s="272"/>
      <c r="QHB6" s="272"/>
      <c r="QHC6" s="272"/>
      <c r="QHD6" s="272"/>
      <c r="QHE6" s="272"/>
      <c r="QHF6" s="272"/>
      <c r="QHG6" s="272"/>
      <c r="QHH6" s="272"/>
      <c r="QHI6" s="272"/>
      <c r="QHJ6" s="272"/>
      <c r="QHK6" s="272"/>
      <c r="QHL6" s="272"/>
      <c r="QHM6" s="272"/>
      <c r="QHN6" s="272"/>
      <c r="QHO6" s="272"/>
      <c r="QHP6" s="272"/>
      <c r="QHQ6" s="272"/>
      <c r="QHR6" s="272"/>
      <c r="QHS6" s="272"/>
      <c r="QHT6" s="272"/>
      <c r="QHU6" s="272"/>
      <c r="QHV6" s="272"/>
      <c r="QHW6" s="272"/>
      <c r="QHX6" s="272"/>
      <c r="QHY6" s="272"/>
      <c r="QHZ6" s="272"/>
      <c r="QIA6" s="272"/>
      <c r="QIB6" s="272"/>
      <c r="QIC6" s="272"/>
      <c r="QID6" s="272"/>
      <c r="QIE6" s="272"/>
      <c r="QIF6" s="272"/>
      <c r="QIG6" s="272"/>
      <c r="QIH6" s="272"/>
      <c r="QII6" s="272"/>
      <c r="QIJ6" s="272"/>
      <c r="QIK6" s="272"/>
      <c r="QIL6" s="272"/>
      <c r="QIM6" s="272"/>
      <c r="QIN6" s="272"/>
      <c r="QIO6" s="272"/>
      <c r="QIP6" s="272"/>
      <c r="QIQ6" s="272"/>
      <c r="QIR6" s="272"/>
      <c r="QIS6" s="272"/>
      <c r="QIT6" s="272"/>
      <c r="QIU6" s="272"/>
      <c r="QIV6" s="272"/>
      <c r="QIW6" s="272"/>
      <c r="QIX6" s="272"/>
      <c r="QIY6" s="272"/>
      <c r="QIZ6" s="272"/>
      <c r="QJA6" s="272"/>
      <c r="QJB6" s="272"/>
      <c r="QJC6" s="272"/>
      <c r="QJD6" s="272"/>
      <c r="QJE6" s="272"/>
      <c r="QJF6" s="272"/>
      <c r="QJG6" s="272"/>
      <c r="QJH6" s="272"/>
      <c r="QJI6" s="272"/>
      <c r="QJJ6" s="272"/>
      <c r="QJK6" s="272"/>
      <c r="QJL6" s="272"/>
      <c r="QJM6" s="272"/>
      <c r="QJN6" s="272"/>
      <c r="QJO6" s="272"/>
      <c r="QJP6" s="272"/>
      <c r="QJQ6" s="272"/>
      <c r="QJR6" s="272"/>
      <c r="QJS6" s="272"/>
      <c r="QJT6" s="272"/>
      <c r="QJU6" s="272"/>
      <c r="QJV6" s="272"/>
      <c r="QJW6" s="272"/>
      <c r="QJX6" s="272"/>
      <c r="QJY6" s="272"/>
      <c r="QJZ6" s="272"/>
      <c r="QKA6" s="272"/>
      <c r="QKB6" s="272"/>
      <c r="QKC6" s="272"/>
      <c r="QKD6" s="272"/>
      <c r="QKE6" s="272"/>
      <c r="QKF6" s="272"/>
      <c r="QKG6" s="272"/>
      <c r="QKH6" s="272"/>
      <c r="QKI6" s="272"/>
      <c r="QKJ6" s="272"/>
      <c r="QKK6" s="272"/>
      <c r="QKL6" s="272"/>
      <c r="QKM6" s="272"/>
      <c r="QKN6" s="272"/>
      <c r="QKO6" s="272"/>
      <c r="QKP6" s="272"/>
      <c r="QKQ6" s="272"/>
      <c r="QKR6" s="272"/>
      <c r="QKS6" s="272"/>
      <c r="QKT6" s="272"/>
      <c r="QKU6" s="272"/>
      <c r="QKV6" s="272"/>
      <c r="QKW6" s="272"/>
      <c r="QKX6" s="272"/>
      <c r="QKY6" s="272"/>
      <c r="QKZ6" s="272"/>
      <c r="QLA6" s="272"/>
      <c r="QLB6" s="272"/>
      <c r="QLC6" s="272"/>
      <c r="QLD6" s="272"/>
      <c r="QLE6" s="272"/>
      <c r="QLF6" s="272"/>
      <c r="QLG6" s="272"/>
      <c r="QLH6" s="272"/>
      <c r="QLI6" s="272"/>
      <c r="QLJ6" s="272"/>
      <c r="QLK6" s="272"/>
      <c r="QLL6" s="272"/>
      <c r="QLM6" s="272"/>
      <c r="QLN6" s="272"/>
      <c r="QLO6" s="272"/>
      <c r="QLP6" s="272"/>
      <c r="QLQ6" s="272"/>
      <c r="QLR6" s="272"/>
      <c r="QLS6" s="272"/>
      <c r="QLT6" s="272"/>
      <c r="QLU6" s="272"/>
      <c r="QLV6" s="272"/>
      <c r="QLW6" s="272"/>
      <c r="QLX6" s="272"/>
      <c r="QLY6" s="272"/>
      <c r="QLZ6" s="272"/>
      <c r="QMA6" s="272"/>
      <c r="QMB6" s="272"/>
      <c r="QMC6" s="272"/>
      <c r="QMD6" s="272"/>
      <c r="QME6" s="272"/>
      <c r="QMF6" s="272"/>
      <c r="QMG6" s="272"/>
      <c r="QMH6" s="272"/>
      <c r="QMI6" s="272"/>
      <c r="QMJ6" s="272"/>
      <c r="QMK6" s="272"/>
      <c r="QML6" s="272"/>
      <c r="QMM6" s="272"/>
      <c r="QMN6" s="272"/>
      <c r="QMO6" s="272"/>
      <c r="QMP6" s="272"/>
      <c r="QMQ6" s="272"/>
      <c r="QMR6" s="272"/>
      <c r="QMS6" s="272"/>
      <c r="QMT6" s="272"/>
      <c r="QMU6" s="272"/>
      <c r="QMV6" s="272"/>
      <c r="QMW6" s="272"/>
      <c r="QMX6" s="272"/>
      <c r="QMY6" s="272"/>
      <c r="QMZ6" s="272"/>
      <c r="QNA6" s="272"/>
      <c r="QNB6" s="272"/>
      <c r="QNC6" s="272"/>
      <c r="QND6" s="272"/>
      <c r="QNE6" s="272"/>
      <c r="QNF6" s="272"/>
      <c r="QNG6" s="272"/>
      <c r="QNH6" s="272"/>
      <c r="QNI6" s="272"/>
      <c r="QNJ6" s="272"/>
      <c r="QNK6" s="272"/>
      <c r="QNL6" s="272"/>
      <c r="QNM6" s="272"/>
      <c r="QNN6" s="272"/>
      <c r="QNO6" s="272"/>
      <c r="QNP6" s="272"/>
      <c r="QNQ6" s="272"/>
      <c r="QNR6" s="272"/>
      <c r="QNS6" s="272"/>
      <c r="QNT6" s="272"/>
      <c r="QNU6" s="272"/>
      <c r="QNV6" s="272"/>
      <c r="QNW6" s="272"/>
      <c r="QNX6" s="272"/>
      <c r="QNY6" s="272"/>
      <c r="QNZ6" s="272"/>
      <c r="QOA6" s="272"/>
      <c r="QOB6" s="272"/>
      <c r="QOC6" s="272"/>
      <c r="QOD6" s="272"/>
      <c r="QOE6" s="272"/>
      <c r="QOF6" s="272"/>
      <c r="QOG6" s="272"/>
      <c r="QOH6" s="272"/>
      <c r="QOI6" s="272"/>
      <c r="QOJ6" s="272"/>
      <c r="QOK6" s="272"/>
      <c r="QOL6" s="272"/>
      <c r="QOM6" s="272"/>
      <c r="QON6" s="272"/>
      <c r="QOO6" s="272"/>
      <c r="QOP6" s="272"/>
      <c r="QOQ6" s="272"/>
      <c r="QOR6" s="272"/>
      <c r="QOS6" s="272"/>
      <c r="QOT6" s="272"/>
      <c r="QOU6" s="272"/>
      <c r="QOV6" s="272"/>
      <c r="QOW6" s="272"/>
      <c r="QOX6" s="272"/>
      <c r="QOY6" s="272"/>
      <c r="QOZ6" s="272"/>
      <c r="QPA6" s="272"/>
      <c r="QPB6" s="272"/>
      <c r="QPC6" s="272"/>
      <c r="QPD6" s="272"/>
      <c r="QPE6" s="272"/>
      <c r="QPF6" s="272"/>
      <c r="QPG6" s="272"/>
      <c r="QPH6" s="272"/>
      <c r="QPI6" s="272"/>
      <c r="QPJ6" s="272"/>
      <c r="QPK6" s="272"/>
      <c r="QPL6" s="272"/>
      <c r="QPM6" s="272"/>
      <c r="QPN6" s="272"/>
      <c r="QPO6" s="272"/>
      <c r="QPP6" s="272"/>
      <c r="QPQ6" s="272"/>
      <c r="QPR6" s="272"/>
      <c r="QPS6" s="272"/>
      <c r="QPT6" s="272"/>
      <c r="QPU6" s="272"/>
      <c r="QPV6" s="272"/>
      <c r="QPW6" s="272"/>
      <c r="QPX6" s="272"/>
      <c r="QPY6" s="272"/>
      <c r="QPZ6" s="272"/>
      <c r="QQA6" s="272"/>
      <c r="QQB6" s="272"/>
      <c r="QQC6" s="272"/>
      <c r="QQD6" s="272"/>
      <c r="QQE6" s="272"/>
      <c r="QQF6" s="272"/>
      <c r="QQG6" s="272"/>
      <c r="QQH6" s="272"/>
      <c r="QQI6" s="272"/>
      <c r="QQJ6" s="272"/>
      <c r="QQK6" s="272"/>
      <c r="QQL6" s="272"/>
      <c r="QQM6" s="272"/>
      <c r="QQN6" s="272"/>
      <c r="QQO6" s="272"/>
      <c r="QQP6" s="272"/>
      <c r="QQQ6" s="272"/>
      <c r="QQR6" s="272"/>
      <c r="QQS6" s="272"/>
      <c r="QQT6" s="272"/>
      <c r="QQU6" s="272"/>
      <c r="QQV6" s="272"/>
      <c r="QQW6" s="272"/>
      <c r="QQX6" s="272"/>
      <c r="QQY6" s="272"/>
      <c r="QQZ6" s="272"/>
      <c r="QRA6" s="272"/>
      <c r="QRB6" s="272"/>
      <c r="QRC6" s="272"/>
      <c r="QRD6" s="272"/>
      <c r="QRE6" s="272"/>
      <c r="QRF6" s="272"/>
      <c r="QRG6" s="272"/>
      <c r="QRH6" s="272"/>
      <c r="QRI6" s="272"/>
      <c r="QRJ6" s="272"/>
      <c r="QRK6" s="272"/>
      <c r="QRL6" s="272"/>
      <c r="QRM6" s="272"/>
      <c r="QRN6" s="272"/>
      <c r="QRO6" s="272"/>
      <c r="QRP6" s="272"/>
      <c r="QRQ6" s="272"/>
      <c r="QRR6" s="272"/>
      <c r="QRS6" s="272"/>
      <c r="QRT6" s="272"/>
      <c r="QRU6" s="272"/>
      <c r="QRV6" s="272"/>
      <c r="QRW6" s="272"/>
      <c r="QRX6" s="272"/>
      <c r="QRY6" s="272"/>
      <c r="QRZ6" s="272"/>
      <c r="QSA6" s="272"/>
      <c r="QSB6" s="272"/>
      <c r="QSC6" s="272"/>
      <c r="QSD6" s="272"/>
      <c r="QSE6" s="272"/>
      <c r="QSF6" s="272"/>
      <c r="QSG6" s="272"/>
      <c r="QSH6" s="272"/>
      <c r="QSI6" s="272"/>
      <c r="QSJ6" s="272"/>
      <c r="QSK6" s="272"/>
      <c r="QSL6" s="272"/>
      <c r="QSM6" s="272"/>
      <c r="QSN6" s="272"/>
      <c r="QSO6" s="272"/>
      <c r="QSP6" s="272"/>
      <c r="QSQ6" s="272"/>
      <c r="QSR6" s="272"/>
      <c r="QSS6" s="272"/>
      <c r="QST6" s="272"/>
      <c r="QSU6" s="272"/>
      <c r="QSV6" s="272"/>
      <c r="QSW6" s="272"/>
      <c r="QSX6" s="272"/>
      <c r="QSY6" s="272"/>
      <c r="QSZ6" s="272"/>
      <c r="QTA6" s="272"/>
      <c r="QTB6" s="272"/>
      <c r="QTC6" s="272"/>
      <c r="QTD6" s="272"/>
      <c r="QTE6" s="272"/>
      <c r="QTF6" s="272"/>
      <c r="QTG6" s="272"/>
      <c r="QTH6" s="272"/>
      <c r="QTI6" s="272"/>
      <c r="QTJ6" s="272"/>
      <c r="QTK6" s="272"/>
      <c r="QTL6" s="272"/>
      <c r="QTM6" s="272"/>
      <c r="QTN6" s="272"/>
      <c r="QTO6" s="272"/>
      <c r="QTP6" s="272"/>
      <c r="QTQ6" s="272"/>
      <c r="QTR6" s="272"/>
      <c r="QTS6" s="272"/>
      <c r="QTT6" s="272"/>
      <c r="QTU6" s="272"/>
      <c r="QTV6" s="272"/>
      <c r="QTW6" s="272"/>
      <c r="QTX6" s="272"/>
      <c r="QTY6" s="272"/>
      <c r="QTZ6" s="272"/>
      <c r="QUA6" s="272"/>
      <c r="QUB6" s="272"/>
      <c r="QUC6" s="272"/>
      <c r="QUD6" s="272"/>
      <c r="QUE6" s="272"/>
      <c r="QUF6" s="272"/>
      <c r="QUG6" s="272"/>
      <c r="QUH6" s="272"/>
      <c r="QUI6" s="272"/>
      <c r="QUJ6" s="272"/>
      <c r="QUK6" s="272"/>
      <c r="QUL6" s="272"/>
      <c r="QUM6" s="272"/>
      <c r="QUN6" s="272"/>
      <c r="QUO6" s="272"/>
      <c r="QUP6" s="272"/>
      <c r="QUQ6" s="272"/>
      <c r="QUR6" s="272"/>
      <c r="QUS6" s="272"/>
      <c r="QUT6" s="272"/>
      <c r="QUU6" s="272"/>
      <c r="QUV6" s="272"/>
      <c r="QUW6" s="272"/>
      <c r="QUX6" s="272"/>
      <c r="QUY6" s="272"/>
      <c r="QUZ6" s="272"/>
      <c r="QVA6" s="272"/>
      <c r="QVB6" s="272"/>
      <c r="QVC6" s="272"/>
      <c r="QVD6" s="272"/>
      <c r="QVE6" s="272"/>
      <c r="QVF6" s="272"/>
      <c r="QVG6" s="272"/>
      <c r="QVH6" s="272"/>
      <c r="QVI6" s="272"/>
      <c r="QVJ6" s="272"/>
      <c r="QVK6" s="272"/>
      <c r="QVL6" s="272"/>
      <c r="QVM6" s="272"/>
      <c r="QVN6" s="272"/>
      <c r="QVO6" s="272"/>
      <c r="QVP6" s="272"/>
      <c r="QVQ6" s="272"/>
      <c r="QVR6" s="272"/>
      <c r="QVS6" s="272"/>
      <c r="QVT6" s="272"/>
      <c r="QVU6" s="272"/>
      <c r="QVV6" s="272"/>
      <c r="QVW6" s="272"/>
      <c r="QVX6" s="272"/>
      <c r="QVY6" s="272"/>
      <c r="QVZ6" s="272"/>
      <c r="QWA6" s="272"/>
      <c r="QWB6" s="272"/>
      <c r="QWC6" s="272"/>
      <c r="QWD6" s="272"/>
      <c r="QWE6" s="272"/>
      <c r="QWF6" s="272"/>
      <c r="QWG6" s="272"/>
      <c r="QWH6" s="272"/>
      <c r="QWI6" s="272"/>
      <c r="QWJ6" s="272"/>
      <c r="QWK6" s="272"/>
      <c r="QWL6" s="272"/>
      <c r="QWM6" s="272"/>
      <c r="QWN6" s="272"/>
      <c r="QWO6" s="272"/>
      <c r="QWP6" s="272"/>
      <c r="QWQ6" s="272"/>
      <c r="QWR6" s="272"/>
      <c r="QWS6" s="272"/>
      <c r="QWT6" s="272"/>
      <c r="QWU6" s="272"/>
      <c r="QWV6" s="272"/>
      <c r="QWW6" s="272"/>
      <c r="QWX6" s="272"/>
      <c r="QWY6" s="272"/>
      <c r="QWZ6" s="272"/>
      <c r="QXA6" s="272"/>
      <c r="QXB6" s="272"/>
      <c r="QXC6" s="272"/>
      <c r="QXD6" s="272"/>
      <c r="QXE6" s="272"/>
      <c r="QXF6" s="272"/>
      <c r="QXG6" s="272"/>
      <c r="QXH6" s="272"/>
      <c r="QXI6" s="272"/>
      <c r="QXJ6" s="272"/>
      <c r="QXK6" s="272"/>
      <c r="QXL6" s="272"/>
      <c r="QXM6" s="272"/>
      <c r="QXN6" s="272"/>
      <c r="QXO6" s="272"/>
      <c r="QXP6" s="272"/>
      <c r="QXQ6" s="272"/>
      <c r="QXR6" s="272"/>
      <c r="QXS6" s="272"/>
      <c r="QXT6" s="272"/>
      <c r="QXU6" s="272"/>
      <c r="QXV6" s="272"/>
      <c r="QXW6" s="272"/>
      <c r="QXX6" s="272"/>
      <c r="QXY6" s="272"/>
      <c r="QXZ6" s="272"/>
      <c r="QYA6" s="272"/>
      <c r="QYB6" s="272"/>
      <c r="QYC6" s="272"/>
      <c r="QYD6" s="272"/>
      <c r="QYE6" s="272"/>
      <c r="QYF6" s="272"/>
      <c r="QYG6" s="272"/>
      <c r="QYH6" s="272"/>
      <c r="QYI6" s="272"/>
      <c r="QYJ6" s="272"/>
      <c r="QYK6" s="272"/>
      <c r="QYL6" s="272"/>
      <c r="QYM6" s="272"/>
      <c r="QYN6" s="272"/>
      <c r="QYO6" s="272"/>
      <c r="QYP6" s="272"/>
      <c r="QYQ6" s="272"/>
      <c r="QYR6" s="272"/>
      <c r="QYS6" s="272"/>
      <c r="QYT6" s="272"/>
      <c r="QYU6" s="272"/>
      <c r="QYV6" s="272"/>
      <c r="QYW6" s="272"/>
      <c r="QYX6" s="272"/>
      <c r="QYY6" s="272"/>
      <c r="QYZ6" s="272"/>
      <c r="QZA6" s="272"/>
      <c r="QZB6" s="272"/>
      <c r="QZC6" s="272"/>
      <c r="QZD6" s="272"/>
      <c r="QZE6" s="272"/>
      <c r="QZF6" s="272"/>
      <c r="QZG6" s="272"/>
      <c r="QZH6" s="272"/>
      <c r="QZI6" s="272"/>
      <c r="QZJ6" s="272"/>
      <c r="QZK6" s="272"/>
      <c r="QZL6" s="272"/>
      <c r="QZM6" s="272"/>
      <c r="QZN6" s="272"/>
      <c r="QZO6" s="272"/>
      <c r="QZP6" s="272"/>
      <c r="QZQ6" s="272"/>
      <c r="QZR6" s="272"/>
      <c r="QZS6" s="272"/>
      <c r="QZT6" s="272"/>
      <c r="QZU6" s="272"/>
      <c r="QZV6" s="272"/>
      <c r="QZW6" s="272"/>
      <c r="QZX6" s="272"/>
      <c r="QZY6" s="272"/>
      <c r="QZZ6" s="272"/>
      <c r="RAA6" s="272"/>
      <c r="RAB6" s="272"/>
      <c r="RAC6" s="272"/>
      <c r="RAD6" s="272"/>
      <c r="RAE6" s="272"/>
      <c r="RAF6" s="272"/>
      <c r="RAG6" s="272"/>
      <c r="RAH6" s="272"/>
      <c r="RAI6" s="272"/>
      <c r="RAJ6" s="272"/>
      <c r="RAK6" s="272"/>
      <c r="RAL6" s="272"/>
      <c r="RAM6" s="272"/>
      <c r="RAN6" s="272"/>
      <c r="RAO6" s="272"/>
      <c r="RAP6" s="272"/>
      <c r="RAQ6" s="272"/>
      <c r="RAR6" s="272"/>
      <c r="RAS6" s="272"/>
      <c r="RAT6" s="272"/>
      <c r="RAU6" s="272"/>
      <c r="RAV6" s="272"/>
      <c r="RAW6" s="272"/>
      <c r="RAX6" s="272"/>
      <c r="RAY6" s="272"/>
      <c r="RAZ6" s="272"/>
      <c r="RBA6" s="272"/>
      <c r="RBB6" s="272"/>
      <c r="RBC6" s="272"/>
      <c r="RBD6" s="272"/>
      <c r="RBE6" s="272"/>
      <c r="RBF6" s="272"/>
      <c r="RBG6" s="272"/>
      <c r="RBH6" s="272"/>
      <c r="RBI6" s="272"/>
      <c r="RBJ6" s="272"/>
      <c r="RBK6" s="272"/>
      <c r="RBL6" s="272"/>
      <c r="RBM6" s="272"/>
      <c r="RBN6" s="272"/>
      <c r="RBO6" s="272"/>
      <c r="RBP6" s="272"/>
      <c r="RBQ6" s="272"/>
      <c r="RBR6" s="272"/>
      <c r="RBS6" s="272"/>
      <c r="RBT6" s="272"/>
      <c r="RBU6" s="272"/>
      <c r="RBV6" s="272"/>
      <c r="RBW6" s="272"/>
      <c r="RBX6" s="272"/>
      <c r="RBY6" s="272"/>
      <c r="RBZ6" s="272"/>
      <c r="RCA6" s="272"/>
      <c r="RCB6" s="272"/>
      <c r="RCC6" s="272"/>
      <c r="RCD6" s="272"/>
      <c r="RCE6" s="272"/>
      <c r="RCF6" s="272"/>
      <c r="RCG6" s="272"/>
      <c r="RCH6" s="272"/>
      <c r="RCI6" s="272"/>
      <c r="RCJ6" s="272"/>
      <c r="RCK6" s="272"/>
      <c r="RCL6" s="272"/>
      <c r="RCM6" s="272"/>
      <c r="RCN6" s="272"/>
      <c r="RCO6" s="272"/>
      <c r="RCP6" s="272"/>
      <c r="RCQ6" s="272"/>
      <c r="RCR6" s="272"/>
      <c r="RCS6" s="272"/>
      <c r="RCT6" s="272"/>
      <c r="RCU6" s="272"/>
      <c r="RCV6" s="272"/>
      <c r="RCW6" s="272"/>
      <c r="RCX6" s="272"/>
      <c r="RCY6" s="272"/>
      <c r="RCZ6" s="272"/>
      <c r="RDA6" s="272"/>
      <c r="RDB6" s="272"/>
      <c r="RDC6" s="272"/>
      <c r="RDD6" s="272"/>
      <c r="RDE6" s="272"/>
      <c r="RDF6" s="272"/>
      <c r="RDG6" s="272"/>
      <c r="RDH6" s="272"/>
      <c r="RDI6" s="272"/>
      <c r="RDJ6" s="272"/>
      <c r="RDK6" s="272"/>
      <c r="RDL6" s="272"/>
      <c r="RDM6" s="272"/>
      <c r="RDN6" s="272"/>
      <c r="RDO6" s="272"/>
      <c r="RDP6" s="272"/>
      <c r="RDQ6" s="272"/>
      <c r="RDR6" s="272"/>
      <c r="RDS6" s="272"/>
      <c r="RDT6" s="272"/>
      <c r="RDU6" s="272"/>
      <c r="RDV6" s="272"/>
      <c r="RDW6" s="272"/>
      <c r="RDX6" s="272"/>
      <c r="RDY6" s="272"/>
      <c r="RDZ6" s="272"/>
      <c r="REA6" s="272"/>
      <c r="REB6" s="272"/>
      <c r="REC6" s="272"/>
      <c r="RED6" s="272"/>
      <c r="REE6" s="272"/>
      <c r="REF6" s="272"/>
      <c r="REG6" s="272"/>
      <c r="REH6" s="272"/>
      <c r="REI6" s="272"/>
      <c r="REJ6" s="272"/>
      <c r="REK6" s="272"/>
      <c r="REL6" s="272"/>
      <c r="REM6" s="272"/>
      <c r="REN6" s="272"/>
      <c r="REO6" s="272"/>
      <c r="REP6" s="272"/>
      <c r="REQ6" s="272"/>
      <c r="RER6" s="272"/>
      <c r="RES6" s="272"/>
      <c r="RET6" s="272"/>
      <c r="REU6" s="272"/>
      <c r="REV6" s="272"/>
      <c r="REW6" s="272"/>
      <c r="REX6" s="272"/>
      <c r="REY6" s="272"/>
      <c r="REZ6" s="272"/>
      <c r="RFA6" s="272"/>
      <c r="RFB6" s="272"/>
      <c r="RFC6" s="272"/>
      <c r="RFD6" s="272"/>
      <c r="RFE6" s="272"/>
      <c r="RFF6" s="272"/>
      <c r="RFG6" s="272"/>
      <c r="RFH6" s="272"/>
      <c r="RFI6" s="272"/>
      <c r="RFJ6" s="272"/>
      <c r="RFK6" s="272"/>
      <c r="RFL6" s="272"/>
      <c r="RFM6" s="272"/>
      <c r="RFN6" s="272"/>
      <c r="RFO6" s="272"/>
      <c r="RFP6" s="272"/>
      <c r="RFQ6" s="272"/>
      <c r="RFR6" s="272"/>
      <c r="RFS6" s="272"/>
      <c r="RFT6" s="272"/>
      <c r="RFU6" s="272"/>
      <c r="RFV6" s="272"/>
      <c r="RFW6" s="272"/>
      <c r="RFX6" s="272"/>
      <c r="RFY6" s="272"/>
      <c r="RFZ6" s="272"/>
      <c r="RGA6" s="272"/>
      <c r="RGB6" s="272"/>
      <c r="RGC6" s="272"/>
      <c r="RGD6" s="272"/>
      <c r="RGE6" s="272"/>
      <c r="RGF6" s="272"/>
      <c r="RGG6" s="272"/>
      <c r="RGH6" s="272"/>
      <c r="RGI6" s="272"/>
      <c r="RGJ6" s="272"/>
      <c r="RGK6" s="272"/>
      <c r="RGL6" s="272"/>
      <c r="RGM6" s="272"/>
      <c r="RGN6" s="272"/>
      <c r="RGO6" s="272"/>
      <c r="RGP6" s="272"/>
      <c r="RGQ6" s="272"/>
      <c r="RGR6" s="272"/>
      <c r="RGS6" s="272"/>
      <c r="RGT6" s="272"/>
      <c r="RGU6" s="272"/>
      <c r="RGV6" s="272"/>
      <c r="RGW6" s="272"/>
      <c r="RGX6" s="272"/>
      <c r="RGY6" s="272"/>
      <c r="RGZ6" s="272"/>
      <c r="RHA6" s="272"/>
      <c r="RHB6" s="272"/>
      <c r="RHC6" s="272"/>
      <c r="RHD6" s="272"/>
      <c r="RHE6" s="272"/>
      <c r="RHF6" s="272"/>
      <c r="RHG6" s="272"/>
      <c r="RHH6" s="272"/>
      <c r="RHI6" s="272"/>
      <c r="RHJ6" s="272"/>
      <c r="RHK6" s="272"/>
      <c r="RHL6" s="272"/>
      <c r="RHM6" s="272"/>
      <c r="RHN6" s="272"/>
      <c r="RHO6" s="272"/>
      <c r="RHP6" s="272"/>
      <c r="RHQ6" s="272"/>
      <c r="RHR6" s="272"/>
      <c r="RHS6" s="272"/>
      <c r="RHT6" s="272"/>
      <c r="RHU6" s="272"/>
      <c r="RHV6" s="272"/>
      <c r="RHW6" s="272"/>
      <c r="RHX6" s="272"/>
      <c r="RHY6" s="272"/>
      <c r="RHZ6" s="272"/>
      <c r="RIA6" s="272"/>
      <c r="RIB6" s="272"/>
      <c r="RIC6" s="272"/>
      <c r="RID6" s="272"/>
      <c r="RIE6" s="272"/>
      <c r="RIF6" s="272"/>
      <c r="RIG6" s="272"/>
      <c r="RIH6" s="272"/>
      <c r="RII6" s="272"/>
      <c r="RIJ6" s="272"/>
      <c r="RIK6" s="272"/>
      <c r="RIL6" s="272"/>
      <c r="RIM6" s="272"/>
      <c r="RIN6" s="272"/>
      <c r="RIO6" s="272"/>
      <c r="RIP6" s="272"/>
      <c r="RIQ6" s="272"/>
      <c r="RIR6" s="272"/>
      <c r="RIS6" s="272"/>
      <c r="RIT6" s="272"/>
      <c r="RIU6" s="272"/>
      <c r="RIV6" s="272"/>
      <c r="RIW6" s="272"/>
      <c r="RIX6" s="272"/>
      <c r="RIY6" s="272"/>
      <c r="RIZ6" s="272"/>
      <c r="RJA6" s="272"/>
      <c r="RJB6" s="272"/>
      <c r="RJC6" s="272"/>
      <c r="RJD6" s="272"/>
      <c r="RJE6" s="272"/>
      <c r="RJF6" s="272"/>
      <c r="RJG6" s="272"/>
      <c r="RJH6" s="272"/>
      <c r="RJI6" s="272"/>
      <c r="RJJ6" s="272"/>
      <c r="RJK6" s="272"/>
      <c r="RJL6" s="272"/>
      <c r="RJM6" s="272"/>
      <c r="RJN6" s="272"/>
      <c r="RJO6" s="272"/>
      <c r="RJP6" s="272"/>
      <c r="RJQ6" s="272"/>
      <c r="RJR6" s="272"/>
      <c r="RJS6" s="272"/>
      <c r="RJT6" s="272"/>
      <c r="RJU6" s="272"/>
      <c r="RJV6" s="272"/>
      <c r="RJW6" s="272"/>
      <c r="RJX6" s="272"/>
      <c r="RJY6" s="272"/>
      <c r="RJZ6" s="272"/>
      <c r="RKA6" s="272"/>
      <c r="RKB6" s="272"/>
      <c r="RKC6" s="272"/>
      <c r="RKD6" s="272"/>
      <c r="RKE6" s="272"/>
      <c r="RKF6" s="272"/>
      <c r="RKG6" s="272"/>
      <c r="RKH6" s="272"/>
      <c r="RKI6" s="272"/>
      <c r="RKJ6" s="272"/>
      <c r="RKK6" s="272"/>
      <c r="RKL6" s="272"/>
      <c r="RKM6" s="272"/>
      <c r="RKN6" s="272"/>
      <c r="RKO6" s="272"/>
      <c r="RKP6" s="272"/>
      <c r="RKQ6" s="272"/>
      <c r="RKR6" s="272"/>
      <c r="RKS6" s="272"/>
      <c r="RKT6" s="272"/>
      <c r="RKU6" s="272"/>
      <c r="RKV6" s="272"/>
      <c r="RKW6" s="272"/>
      <c r="RKX6" s="272"/>
      <c r="RKY6" s="272"/>
      <c r="RKZ6" s="272"/>
      <c r="RLA6" s="272"/>
      <c r="RLB6" s="272"/>
      <c r="RLC6" s="272"/>
      <c r="RLD6" s="272"/>
      <c r="RLE6" s="272"/>
      <c r="RLF6" s="272"/>
      <c r="RLG6" s="272"/>
      <c r="RLH6" s="272"/>
      <c r="RLI6" s="272"/>
      <c r="RLJ6" s="272"/>
      <c r="RLK6" s="272"/>
      <c r="RLL6" s="272"/>
      <c r="RLM6" s="272"/>
      <c r="RLN6" s="272"/>
      <c r="RLO6" s="272"/>
      <c r="RLP6" s="272"/>
      <c r="RLQ6" s="272"/>
      <c r="RLR6" s="272"/>
      <c r="RLS6" s="272"/>
      <c r="RLT6" s="272"/>
      <c r="RLU6" s="272"/>
      <c r="RLV6" s="272"/>
      <c r="RLW6" s="272"/>
      <c r="RLX6" s="272"/>
      <c r="RLY6" s="272"/>
      <c r="RLZ6" s="272"/>
      <c r="RMA6" s="272"/>
      <c r="RMB6" s="272"/>
      <c r="RMC6" s="272"/>
      <c r="RMD6" s="272"/>
      <c r="RME6" s="272"/>
      <c r="RMF6" s="272"/>
      <c r="RMG6" s="272"/>
      <c r="RMH6" s="272"/>
      <c r="RMI6" s="272"/>
      <c r="RMJ6" s="272"/>
      <c r="RMK6" s="272"/>
      <c r="RML6" s="272"/>
      <c r="RMM6" s="272"/>
      <c r="RMN6" s="272"/>
      <c r="RMO6" s="272"/>
      <c r="RMP6" s="272"/>
      <c r="RMQ6" s="272"/>
      <c r="RMR6" s="272"/>
      <c r="RMS6" s="272"/>
      <c r="RMT6" s="272"/>
      <c r="RMU6" s="272"/>
      <c r="RMV6" s="272"/>
      <c r="RMW6" s="272"/>
      <c r="RMX6" s="272"/>
      <c r="RMY6" s="272"/>
      <c r="RMZ6" s="272"/>
      <c r="RNA6" s="272"/>
      <c r="RNB6" s="272"/>
      <c r="RNC6" s="272"/>
      <c r="RND6" s="272"/>
      <c r="RNE6" s="272"/>
      <c r="RNF6" s="272"/>
      <c r="RNG6" s="272"/>
      <c r="RNH6" s="272"/>
      <c r="RNI6" s="272"/>
      <c r="RNJ6" s="272"/>
      <c r="RNK6" s="272"/>
      <c r="RNL6" s="272"/>
      <c r="RNM6" s="272"/>
      <c r="RNN6" s="272"/>
      <c r="RNO6" s="272"/>
      <c r="RNP6" s="272"/>
      <c r="RNQ6" s="272"/>
      <c r="RNR6" s="272"/>
      <c r="RNS6" s="272"/>
      <c r="RNT6" s="272"/>
      <c r="RNU6" s="272"/>
      <c r="RNV6" s="272"/>
      <c r="RNW6" s="272"/>
      <c r="RNX6" s="272"/>
      <c r="RNY6" s="272"/>
      <c r="RNZ6" s="272"/>
      <c r="ROA6" s="272"/>
      <c r="ROB6" s="272"/>
      <c r="ROC6" s="272"/>
      <c r="ROD6" s="272"/>
      <c r="ROE6" s="272"/>
      <c r="ROF6" s="272"/>
      <c r="ROG6" s="272"/>
      <c r="ROH6" s="272"/>
      <c r="ROI6" s="272"/>
      <c r="ROJ6" s="272"/>
      <c r="ROK6" s="272"/>
      <c r="ROL6" s="272"/>
      <c r="ROM6" s="272"/>
      <c r="RON6" s="272"/>
      <c r="ROO6" s="272"/>
      <c r="ROP6" s="272"/>
      <c r="ROQ6" s="272"/>
      <c r="ROR6" s="272"/>
      <c r="ROS6" s="272"/>
      <c r="ROT6" s="272"/>
      <c r="ROU6" s="272"/>
      <c r="ROV6" s="272"/>
      <c r="ROW6" s="272"/>
      <c r="ROX6" s="272"/>
      <c r="ROY6" s="272"/>
      <c r="ROZ6" s="272"/>
      <c r="RPA6" s="272"/>
      <c r="RPB6" s="272"/>
      <c r="RPC6" s="272"/>
      <c r="RPD6" s="272"/>
      <c r="RPE6" s="272"/>
      <c r="RPF6" s="272"/>
      <c r="RPG6" s="272"/>
      <c r="RPH6" s="272"/>
      <c r="RPI6" s="272"/>
      <c r="RPJ6" s="272"/>
      <c r="RPK6" s="272"/>
      <c r="RPL6" s="272"/>
      <c r="RPM6" s="272"/>
      <c r="RPN6" s="272"/>
      <c r="RPO6" s="272"/>
      <c r="RPP6" s="272"/>
      <c r="RPQ6" s="272"/>
      <c r="RPR6" s="272"/>
      <c r="RPS6" s="272"/>
      <c r="RPT6" s="272"/>
      <c r="RPU6" s="272"/>
      <c r="RPV6" s="272"/>
      <c r="RPW6" s="272"/>
      <c r="RPX6" s="272"/>
      <c r="RPY6" s="272"/>
      <c r="RPZ6" s="272"/>
      <c r="RQA6" s="272"/>
      <c r="RQB6" s="272"/>
      <c r="RQC6" s="272"/>
      <c r="RQD6" s="272"/>
      <c r="RQE6" s="272"/>
      <c r="RQF6" s="272"/>
      <c r="RQG6" s="272"/>
      <c r="RQH6" s="272"/>
      <c r="RQI6" s="272"/>
      <c r="RQJ6" s="272"/>
      <c r="RQK6" s="272"/>
      <c r="RQL6" s="272"/>
      <c r="RQM6" s="272"/>
      <c r="RQN6" s="272"/>
      <c r="RQO6" s="272"/>
      <c r="RQP6" s="272"/>
      <c r="RQQ6" s="272"/>
      <c r="RQR6" s="272"/>
      <c r="RQS6" s="272"/>
      <c r="RQT6" s="272"/>
      <c r="RQU6" s="272"/>
      <c r="RQV6" s="272"/>
      <c r="RQW6" s="272"/>
      <c r="RQX6" s="272"/>
      <c r="RQY6" s="272"/>
      <c r="RQZ6" s="272"/>
      <c r="RRA6" s="272"/>
      <c r="RRB6" s="272"/>
      <c r="RRC6" s="272"/>
      <c r="RRD6" s="272"/>
      <c r="RRE6" s="272"/>
      <c r="RRF6" s="272"/>
      <c r="RRG6" s="272"/>
      <c r="RRH6" s="272"/>
      <c r="RRI6" s="272"/>
      <c r="RRJ6" s="272"/>
      <c r="RRK6" s="272"/>
      <c r="RRL6" s="272"/>
      <c r="RRM6" s="272"/>
      <c r="RRN6" s="272"/>
      <c r="RRO6" s="272"/>
      <c r="RRP6" s="272"/>
      <c r="RRQ6" s="272"/>
      <c r="RRR6" s="272"/>
      <c r="RRS6" s="272"/>
      <c r="RRT6" s="272"/>
      <c r="RRU6" s="272"/>
      <c r="RRV6" s="272"/>
      <c r="RRW6" s="272"/>
      <c r="RRX6" s="272"/>
      <c r="RRY6" s="272"/>
      <c r="RRZ6" s="272"/>
      <c r="RSA6" s="272"/>
      <c r="RSB6" s="272"/>
      <c r="RSC6" s="272"/>
      <c r="RSD6" s="272"/>
      <c r="RSE6" s="272"/>
      <c r="RSF6" s="272"/>
      <c r="RSG6" s="272"/>
      <c r="RSH6" s="272"/>
      <c r="RSI6" s="272"/>
      <c r="RSJ6" s="272"/>
      <c r="RSK6" s="272"/>
      <c r="RSL6" s="272"/>
      <c r="RSM6" s="272"/>
      <c r="RSN6" s="272"/>
      <c r="RSO6" s="272"/>
      <c r="RSP6" s="272"/>
      <c r="RSQ6" s="272"/>
      <c r="RSR6" s="272"/>
      <c r="RSS6" s="272"/>
      <c r="RST6" s="272"/>
      <c r="RSU6" s="272"/>
      <c r="RSV6" s="272"/>
      <c r="RSW6" s="272"/>
      <c r="RSX6" s="272"/>
      <c r="RSY6" s="272"/>
      <c r="RSZ6" s="272"/>
      <c r="RTA6" s="272"/>
      <c r="RTB6" s="272"/>
      <c r="RTC6" s="272"/>
      <c r="RTD6" s="272"/>
      <c r="RTE6" s="272"/>
      <c r="RTF6" s="272"/>
      <c r="RTG6" s="272"/>
      <c r="RTH6" s="272"/>
      <c r="RTI6" s="272"/>
      <c r="RTJ6" s="272"/>
      <c r="RTK6" s="272"/>
      <c r="RTL6" s="272"/>
      <c r="RTM6" s="272"/>
      <c r="RTN6" s="272"/>
      <c r="RTO6" s="272"/>
      <c r="RTP6" s="272"/>
      <c r="RTQ6" s="272"/>
      <c r="RTR6" s="272"/>
      <c r="RTS6" s="272"/>
      <c r="RTT6" s="272"/>
      <c r="RTU6" s="272"/>
      <c r="RTV6" s="272"/>
      <c r="RTW6" s="272"/>
      <c r="RTX6" s="272"/>
      <c r="RTY6" s="272"/>
      <c r="RTZ6" s="272"/>
      <c r="RUA6" s="272"/>
      <c r="RUB6" s="272"/>
      <c r="RUC6" s="272"/>
      <c r="RUD6" s="272"/>
      <c r="RUE6" s="272"/>
      <c r="RUF6" s="272"/>
      <c r="RUG6" s="272"/>
      <c r="RUH6" s="272"/>
      <c r="RUI6" s="272"/>
      <c r="RUJ6" s="272"/>
      <c r="RUK6" s="272"/>
      <c r="RUL6" s="272"/>
      <c r="RUM6" s="272"/>
      <c r="RUN6" s="272"/>
      <c r="RUO6" s="272"/>
      <c r="RUP6" s="272"/>
      <c r="RUQ6" s="272"/>
      <c r="RUR6" s="272"/>
      <c r="RUS6" s="272"/>
      <c r="RUT6" s="272"/>
      <c r="RUU6" s="272"/>
      <c r="RUV6" s="272"/>
      <c r="RUW6" s="272"/>
      <c r="RUX6" s="272"/>
      <c r="RUY6" s="272"/>
      <c r="RUZ6" s="272"/>
      <c r="RVA6" s="272"/>
      <c r="RVB6" s="272"/>
      <c r="RVC6" s="272"/>
      <c r="RVD6" s="272"/>
      <c r="RVE6" s="272"/>
      <c r="RVF6" s="272"/>
      <c r="RVG6" s="272"/>
      <c r="RVH6" s="272"/>
      <c r="RVI6" s="272"/>
      <c r="RVJ6" s="272"/>
      <c r="RVK6" s="272"/>
      <c r="RVL6" s="272"/>
      <c r="RVM6" s="272"/>
      <c r="RVN6" s="272"/>
      <c r="RVO6" s="272"/>
      <c r="RVP6" s="272"/>
      <c r="RVQ6" s="272"/>
      <c r="RVR6" s="272"/>
      <c r="RVS6" s="272"/>
      <c r="RVT6" s="272"/>
      <c r="RVU6" s="272"/>
      <c r="RVV6" s="272"/>
      <c r="RVW6" s="272"/>
      <c r="RVX6" s="272"/>
      <c r="RVY6" s="272"/>
      <c r="RVZ6" s="272"/>
      <c r="RWA6" s="272"/>
      <c r="RWB6" s="272"/>
      <c r="RWC6" s="272"/>
      <c r="RWD6" s="272"/>
      <c r="RWE6" s="272"/>
      <c r="RWF6" s="272"/>
      <c r="RWG6" s="272"/>
      <c r="RWH6" s="272"/>
      <c r="RWI6" s="272"/>
      <c r="RWJ6" s="272"/>
      <c r="RWK6" s="272"/>
      <c r="RWL6" s="272"/>
      <c r="RWM6" s="272"/>
      <c r="RWN6" s="272"/>
      <c r="RWO6" s="272"/>
      <c r="RWP6" s="272"/>
      <c r="RWQ6" s="272"/>
      <c r="RWR6" s="272"/>
      <c r="RWS6" s="272"/>
      <c r="RWT6" s="272"/>
      <c r="RWU6" s="272"/>
      <c r="RWV6" s="272"/>
      <c r="RWW6" s="272"/>
      <c r="RWX6" s="272"/>
      <c r="RWY6" s="272"/>
      <c r="RWZ6" s="272"/>
      <c r="RXA6" s="272"/>
      <c r="RXB6" s="272"/>
      <c r="RXC6" s="272"/>
      <c r="RXD6" s="272"/>
      <c r="RXE6" s="272"/>
      <c r="RXF6" s="272"/>
      <c r="RXG6" s="272"/>
      <c r="RXH6" s="272"/>
      <c r="RXI6" s="272"/>
      <c r="RXJ6" s="272"/>
      <c r="RXK6" s="272"/>
      <c r="RXL6" s="272"/>
      <c r="RXM6" s="272"/>
      <c r="RXN6" s="272"/>
      <c r="RXO6" s="272"/>
      <c r="RXP6" s="272"/>
      <c r="RXQ6" s="272"/>
      <c r="RXR6" s="272"/>
      <c r="RXS6" s="272"/>
      <c r="RXT6" s="272"/>
      <c r="RXU6" s="272"/>
      <c r="RXV6" s="272"/>
      <c r="RXW6" s="272"/>
      <c r="RXX6" s="272"/>
      <c r="RXY6" s="272"/>
      <c r="RXZ6" s="272"/>
      <c r="RYA6" s="272"/>
      <c r="RYB6" s="272"/>
      <c r="RYC6" s="272"/>
      <c r="RYD6" s="272"/>
      <c r="RYE6" s="272"/>
      <c r="RYF6" s="272"/>
      <c r="RYG6" s="272"/>
      <c r="RYH6" s="272"/>
      <c r="RYI6" s="272"/>
      <c r="RYJ6" s="272"/>
      <c r="RYK6" s="272"/>
      <c r="RYL6" s="272"/>
      <c r="RYM6" s="272"/>
      <c r="RYN6" s="272"/>
      <c r="RYO6" s="272"/>
      <c r="RYP6" s="272"/>
      <c r="RYQ6" s="272"/>
      <c r="RYR6" s="272"/>
      <c r="RYS6" s="272"/>
      <c r="RYT6" s="272"/>
      <c r="RYU6" s="272"/>
      <c r="RYV6" s="272"/>
      <c r="RYW6" s="272"/>
      <c r="RYX6" s="272"/>
      <c r="RYY6" s="272"/>
      <c r="RYZ6" s="272"/>
      <c r="RZA6" s="272"/>
      <c r="RZB6" s="272"/>
      <c r="RZC6" s="272"/>
      <c r="RZD6" s="272"/>
      <c r="RZE6" s="272"/>
      <c r="RZF6" s="272"/>
      <c r="RZG6" s="272"/>
      <c r="RZH6" s="272"/>
      <c r="RZI6" s="272"/>
      <c r="RZJ6" s="272"/>
      <c r="RZK6" s="272"/>
      <c r="RZL6" s="272"/>
      <c r="RZM6" s="272"/>
      <c r="RZN6" s="272"/>
      <c r="RZO6" s="272"/>
      <c r="RZP6" s="272"/>
      <c r="RZQ6" s="272"/>
      <c r="RZR6" s="272"/>
      <c r="RZS6" s="272"/>
      <c r="RZT6" s="272"/>
      <c r="RZU6" s="272"/>
      <c r="RZV6" s="272"/>
      <c r="RZW6" s="272"/>
      <c r="RZX6" s="272"/>
      <c r="RZY6" s="272"/>
      <c r="RZZ6" s="272"/>
      <c r="SAA6" s="272"/>
      <c r="SAB6" s="272"/>
      <c r="SAC6" s="272"/>
      <c r="SAD6" s="272"/>
      <c r="SAE6" s="272"/>
      <c r="SAF6" s="272"/>
      <c r="SAG6" s="272"/>
      <c r="SAH6" s="272"/>
      <c r="SAI6" s="272"/>
      <c r="SAJ6" s="272"/>
      <c r="SAK6" s="272"/>
      <c r="SAL6" s="272"/>
      <c r="SAM6" s="272"/>
      <c r="SAN6" s="272"/>
      <c r="SAO6" s="272"/>
      <c r="SAP6" s="272"/>
      <c r="SAQ6" s="272"/>
      <c r="SAR6" s="272"/>
      <c r="SAS6" s="272"/>
      <c r="SAT6" s="272"/>
      <c r="SAU6" s="272"/>
      <c r="SAV6" s="272"/>
      <c r="SAW6" s="272"/>
      <c r="SAX6" s="272"/>
      <c r="SAY6" s="272"/>
      <c r="SAZ6" s="272"/>
      <c r="SBA6" s="272"/>
      <c r="SBB6" s="272"/>
      <c r="SBC6" s="272"/>
      <c r="SBD6" s="272"/>
      <c r="SBE6" s="272"/>
      <c r="SBF6" s="272"/>
      <c r="SBG6" s="272"/>
      <c r="SBH6" s="272"/>
      <c r="SBI6" s="272"/>
      <c r="SBJ6" s="272"/>
      <c r="SBK6" s="272"/>
      <c r="SBL6" s="272"/>
      <c r="SBM6" s="272"/>
      <c r="SBN6" s="272"/>
      <c r="SBO6" s="272"/>
      <c r="SBP6" s="272"/>
      <c r="SBQ6" s="272"/>
      <c r="SBR6" s="272"/>
      <c r="SBS6" s="272"/>
      <c r="SBT6" s="272"/>
      <c r="SBU6" s="272"/>
      <c r="SBV6" s="272"/>
      <c r="SBW6" s="272"/>
      <c r="SBX6" s="272"/>
      <c r="SBY6" s="272"/>
      <c r="SBZ6" s="272"/>
      <c r="SCA6" s="272"/>
      <c r="SCB6" s="272"/>
      <c r="SCC6" s="272"/>
      <c r="SCD6" s="272"/>
      <c r="SCE6" s="272"/>
      <c r="SCF6" s="272"/>
      <c r="SCG6" s="272"/>
      <c r="SCH6" s="272"/>
      <c r="SCI6" s="272"/>
      <c r="SCJ6" s="272"/>
      <c r="SCK6" s="272"/>
      <c r="SCL6" s="272"/>
      <c r="SCM6" s="272"/>
      <c r="SCN6" s="272"/>
      <c r="SCO6" s="272"/>
      <c r="SCP6" s="272"/>
      <c r="SCQ6" s="272"/>
      <c r="SCR6" s="272"/>
      <c r="SCS6" s="272"/>
      <c r="SCT6" s="272"/>
      <c r="SCU6" s="272"/>
      <c r="SCV6" s="272"/>
      <c r="SCW6" s="272"/>
      <c r="SCX6" s="272"/>
      <c r="SCY6" s="272"/>
      <c r="SCZ6" s="272"/>
      <c r="SDA6" s="272"/>
      <c r="SDB6" s="272"/>
      <c r="SDC6" s="272"/>
      <c r="SDD6" s="272"/>
      <c r="SDE6" s="272"/>
      <c r="SDF6" s="272"/>
      <c r="SDG6" s="272"/>
      <c r="SDH6" s="272"/>
      <c r="SDI6" s="272"/>
      <c r="SDJ6" s="272"/>
      <c r="SDK6" s="272"/>
      <c r="SDL6" s="272"/>
      <c r="SDM6" s="272"/>
      <c r="SDN6" s="272"/>
      <c r="SDO6" s="272"/>
      <c r="SDP6" s="272"/>
      <c r="SDQ6" s="272"/>
      <c r="SDR6" s="272"/>
      <c r="SDS6" s="272"/>
      <c r="SDT6" s="272"/>
      <c r="SDU6" s="272"/>
      <c r="SDV6" s="272"/>
      <c r="SDW6" s="272"/>
      <c r="SDX6" s="272"/>
      <c r="SDY6" s="272"/>
      <c r="SDZ6" s="272"/>
      <c r="SEA6" s="272"/>
      <c r="SEB6" s="272"/>
      <c r="SEC6" s="272"/>
      <c r="SED6" s="272"/>
      <c r="SEE6" s="272"/>
      <c r="SEF6" s="272"/>
      <c r="SEG6" s="272"/>
      <c r="SEH6" s="272"/>
      <c r="SEI6" s="272"/>
      <c r="SEJ6" s="272"/>
      <c r="SEK6" s="272"/>
      <c r="SEL6" s="272"/>
      <c r="SEM6" s="272"/>
      <c r="SEN6" s="272"/>
      <c r="SEO6" s="272"/>
      <c r="SEP6" s="272"/>
      <c r="SEQ6" s="272"/>
      <c r="SER6" s="272"/>
      <c r="SES6" s="272"/>
      <c r="SET6" s="272"/>
      <c r="SEU6" s="272"/>
      <c r="SEV6" s="272"/>
      <c r="SEW6" s="272"/>
      <c r="SEX6" s="272"/>
      <c r="SEY6" s="272"/>
      <c r="SEZ6" s="272"/>
      <c r="SFA6" s="272"/>
      <c r="SFB6" s="272"/>
      <c r="SFC6" s="272"/>
      <c r="SFD6" s="272"/>
      <c r="SFE6" s="272"/>
      <c r="SFF6" s="272"/>
      <c r="SFG6" s="272"/>
      <c r="SFH6" s="272"/>
      <c r="SFI6" s="272"/>
      <c r="SFJ6" s="272"/>
      <c r="SFK6" s="272"/>
      <c r="SFL6" s="272"/>
      <c r="SFM6" s="272"/>
      <c r="SFN6" s="272"/>
      <c r="SFO6" s="272"/>
      <c r="SFP6" s="272"/>
      <c r="SFQ6" s="272"/>
      <c r="SFR6" s="272"/>
      <c r="SFS6" s="272"/>
      <c r="SFT6" s="272"/>
      <c r="SFU6" s="272"/>
      <c r="SFV6" s="272"/>
      <c r="SFW6" s="272"/>
      <c r="SFX6" s="272"/>
      <c r="SFY6" s="272"/>
      <c r="SFZ6" s="272"/>
      <c r="SGA6" s="272"/>
      <c r="SGB6" s="272"/>
      <c r="SGC6" s="272"/>
      <c r="SGD6" s="272"/>
      <c r="SGE6" s="272"/>
      <c r="SGF6" s="272"/>
      <c r="SGG6" s="272"/>
      <c r="SGH6" s="272"/>
      <c r="SGI6" s="272"/>
      <c r="SGJ6" s="272"/>
      <c r="SGK6" s="272"/>
      <c r="SGL6" s="272"/>
      <c r="SGM6" s="272"/>
      <c r="SGN6" s="272"/>
      <c r="SGO6" s="272"/>
      <c r="SGP6" s="272"/>
      <c r="SGQ6" s="272"/>
      <c r="SGR6" s="272"/>
      <c r="SGS6" s="272"/>
      <c r="SGT6" s="272"/>
      <c r="SGU6" s="272"/>
      <c r="SGV6" s="272"/>
      <c r="SGW6" s="272"/>
      <c r="SGX6" s="272"/>
      <c r="SGY6" s="272"/>
      <c r="SGZ6" s="272"/>
      <c r="SHA6" s="272"/>
      <c r="SHB6" s="272"/>
      <c r="SHC6" s="272"/>
      <c r="SHD6" s="272"/>
      <c r="SHE6" s="272"/>
      <c r="SHF6" s="272"/>
      <c r="SHG6" s="272"/>
      <c r="SHH6" s="272"/>
      <c r="SHI6" s="272"/>
      <c r="SHJ6" s="272"/>
      <c r="SHK6" s="272"/>
      <c r="SHL6" s="272"/>
      <c r="SHM6" s="272"/>
      <c r="SHN6" s="272"/>
      <c r="SHO6" s="272"/>
      <c r="SHP6" s="272"/>
      <c r="SHQ6" s="272"/>
      <c r="SHR6" s="272"/>
      <c r="SHS6" s="272"/>
      <c r="SHT6" s="272"/>
      <c r="SHU6" s="272"/>
      <c r="SHV6" s="272"/>
      <c r="SHW6" s="272"/>
      <c r="SHX6" s="272"/>
      <c r="SHY6" s="272"/>
      <c r="SHZ6" s="272"/>
      <c r="SIA6" s="272"/>
      <c r="SIB6" s="272"/>
      <c r="SIC6" s="272"/>
      <c r="SID6" s="272"/>
      <c r="SIE6" s="272"/>
      <c r="SIF6" s="272"/>
      <c r="SIG6" s="272"/>
      <c r="SIH6" s="272"/>
      <c r="SII6" s="272"/>
      <c r="SIJ6" s="272"/>
      <c r="SIK6" s="272"/>
      <c r="SIL6" s="272"/>
      <c r="SIM6" s="272"/>
      <c r="SIN6" s="272"/>
      <c r="SIO6" s="272"/>
      <c r="SIP6" s="272"/>
      <c r="SIQ6" s="272"/>
      <c r="SIR6" s="272"/>
      <c r="SIS6" s="272"/>
      <c r="SIT6" s="272"/>
      <c r="SIU6" s="272"/>
      <c r="SIV6" s="272"/>
      <c r="SIW6" s="272"/>
      <c r="SIX6" s="272"/>
      <c r="SIY6" s="272"/>
      <c r="SIZ6" s="272"/>
      <c r="SJA6" s="272"/>
      <c r="SJB6" s="272"/>
      <c r="SJC6" s="272"/>
      <c r="SJD6" s="272"/>
      <c r="SJE6" s="272"/>
      <c r="SJF6" s="272"/>
      <c r="SJG6" s="272"/>
      <c r="SJH6" s="272"/>
      <c r="SJI6" s="272"/>
      <c r="SJJ6" s="272"/>
      <c r="SJK6" s="272"/>
      <c r="SJL6" s="272"/>
      <c r="SJM6" s="272"/>
      <c r="SJN6" s="272"/>
      <c r="SJO6" s="272"/>
      <c r="SJP6" s="272"/>
      <c r="SJQ6" s="272"/>
      <c r="SJR6" s="272"/>
      <c r="SJS6" s="272"/>
      <c r="SJT6" s="272"/>
      <c r="SJU6" s="272"/>
      <c r="SJV6" s="272"/>
      <c r="SJW6" s="272"/>
      <c r="SJX6" s="272"/>
      <c r="SJY6" s="272"/>
      <c r="SJZ6" s="272"/>
      <c r="SKA6" s="272"/>
      <c r="SKB6" s="272"/>
      <c r="SKC6" s="272"/>
      <c r="SKD6" s="272"/>
      <c r="SKE6" s="272"/>
      <c r="SKF6" s="272"/>
      <c r="SKG6" s="272"/>
      <c r="SKH6" s="272"/>
      <c r="SKI6" s="272"/>
      <c r="SKJ6" s="272"/>
      <c r="SKK6" s="272"/>
      <c r="SKL6" s="272"/>
      <c r="SKM6" s="272"/>
      <c r="SKN6" s="272"/>
      <c r="SKO6" s="272"/>
      <c r="SKP6" s="272"/>
      <c r="SKQ6" s="272"/>
      <c r="SKR6" s="272"/>
      <c r="SKS6" s="272"/>
      <c r="SKT6" s="272"/>
      <c r="SKU6" s="272"/>
      <c r="SKV6" s="272"/>
      <c r="SKW6" s="272"/>
      <c r="SKX6" s="272"/>
      <c r="SKY6" s="272"/>
      <c r="SKZ6" s="272"/>
      <c r="SLA6" s="272"/>
      <c r="SLB6" s="272"/>
      <c r="SLC6" s="272"/>
      <c r="SLD6" s="272"/>
      <c r="SLE6" s="272"/>
      <c r="SLF6" s="272"/>
      <c r="SLG6" s="272"/>
      <c r="SLH6" s="272"/>
      <c r="SLI6" s="272"/>
      <c r="SLJ6" s="272"/>
      <c r="SLK6" s="272"/>
      <c r="SLL6" s="272"/>
      <c r="SLM6" s="272"/>
      <c r="SLN6" s="272"/>
      <c r="SLO6" s="272"/>
      <c r="SLP6" s="272"/>
      <c r="SLQ6" s="272"/>
      <c r="SLR6" s="272"/>
      <c r="SLS6" s="272"/>
      <c r="SLT6" s="272"/>
      <c r="SLU6" s="272"/>
      <c r="SLV6" s="272"/>
      <c r="SLW6" s="272"/>
      <c r="SLX6" s="272"/>
      <c r="SLY6" s="272"/>
      <c r="SLZ6" s="272"/>
      <c r="SMA6" s="272"/>
      <c r="SMB6" s="272"/>
      <c r="SMC6" s="272"/>
      <c r="SMD6" s="272"/>
      <c r="SME6" s="272"/>
      <c r="SMF6" s="272"/>
      <c r="SMG6" s="272"/>
      <c r="SMH6" s="272"/>
      <c r="SMI6" s="272"/>
      <c r="SMJ6" s="272"/>
      <c r="SMK6" s="272"/>
      <c r="SML6" s="272"/>
      <c r="SMM6" s="272"/>
      <c r="SMN6" s="272"/>
      <c r="SMO6" s="272"/>
      <c r="SMP6" s="272"/>
      <c r="SMQ6" s="272"/>
      <c r="SMR6" s="272"/>
      <c r="SMS6" s="272"/>
      <c r="SMT6" s="272"/>
      <c r="SMU6" s="272"/>
      <c r="SMV6" s="272"/>
      <c r="SMW6" s="272"/>
      <c r="SMX6" s="272"/>
      <c r="SMY6" s="272"/>
      <c r="SMZ6" s="272"/>
      <c r="SNA6" s="272"/>
      <c r="SNB6" s="272"/>
      <c r="SNC6" s="272"/>
      <c r="SND6" s="272"/>
      <c r="SNE6" s="272"/>
      <c r="SNF6" s="272"/>
      <c r="SNG6" s="272"/>
      <c r="SNH6" s="272"/>
      <c r="SNI6" s="272"/>
      <c r="SNJ6" s="272"/>
      <c r="SNK6" s="272"/>
      <c r="SNL6" s="272"/>
      <c r="SNM6" s="272"/>
      <c r="SNN6" s="272"/>
      <c r="SNO6" s="272"/>
      <c r="SNP6" s="272"/>
      <c r="SNQ6" s="272"/>
      <c r="SNR6" s="272"/>
      <c r="SNS6" s="272"/>
      <c r="SNT6" s="272"/>
      <c r="SNU6" s="272"/>
      <c r="SNV6" s="272"/>
      <c r="SNW6" s="272"/>
      <c r="SNX6" s="272"/>
      <c r="SNY6" s="272"/>
      <c r="SNZ6" s="272"/>
      <c r="SOA6" s="272"/>
      <c r="SOB6" s="272"/>
      <c r="SOC6" s="272"/>
      <c r="SOD6" s="272"/>
      <c r="SOE6" s="272"/>
      <c r="SOF6" s="272"/>
      <c r="SOG6" s="272"/>
      <c r="SOH6" s="272"/>
      <c r="SOI6" s="272"/>
      <c r="SOJ6" s="272"/>
      <c r="SOK6" s="272"/>
      <c r="SOL6" s="272"/>
      <c r="SOM6" s="272"/>
      <c r="SON6" s="272"/>
      <c r="SOO6" s="272"/>
      <c r="SOP6" s="272"/>
      <c r="SOQ6" s="272"/>
      <c r="SOR6" s="272"/>
      <c r="SOS6" s="272"/>
      <c r="SOT6" s="272"/>
      <c r="SOU6" s="272"/>
      <c r="SOV6" s="272"/>
      <c r="SOW6" s="272"/>
      <c r="SOX6" s="272"/>
      <c r="SOY6" s="272"/>
      <c r="SOZ6" s="272"/>
      <c r="SPA6" s="272"/>
      <c r="SPB6" s="272"/>
      <c r="SPC6" s="272"/>
      <c r="SPD6" s="272"/>
      <c r="SPE6" s="272"/>
      <c r="SPF6" s="272"/>
      <c r="SPG6" s="272"/>
      <c r="SPH6" s="272"/>
      <c r="SPI6" s="272"/>
      <c r="SPJ6" s="272"/>
      <c r="SPK6" s="272"/>
      <c r="SPL6" s="272"/>
      <c r="SPM6" s="272"/>
      <c r="SPN6" s="272"/>
      <c r="SPO6" s="272"/>
      <c r="SPP6" s="272"/>
      <c r="SPQ6" s="272"/>
      <c r="SPR6" s="272"/>
      <c r="SPS6" s="272"/>
      <c r="SPT6" s="272"/>
      <c r="SPU6" s="272"/>
      <c r="SPV6" s="272"/>
      <c r="SPW6" s="272"/>
      <c r="SPX6" s="272"/>
      <c r="SPY6" s="272"/>
      <c r="SPZ6" s="272"/>
      <c r="SQA6" s="272"/>
      <c r="SQB6" s="272"/>
      <c r="SQC6" s="272"/>
      <c r="SQD6" s="272"/>
      <c r="SQE6" s="272"/>
      <c r="SQF6" s="272"/>
      <c r="SQG6" s="272"/>
      <c r="SQH6" s="272"/>
      <c r="SQI6" s="272"/>
      <c r="SQJ6" s="272"/>
      <c r="SQK6" s="272"/>
      <c r="SQL6" s="272"/>
      <c r="SQM6" s="272"/>
      <c r="SQN6" s="272"/>
      <c r="SQO6" s="272"/>
      <c r="SQP6" s="272"/>
      <c r="SQQ6" s="272"/>
      <c r="SQR6" s="272"/>
      <c r="SQS6" s="272"/>
      <c r="SQT6" s="272"/>
      <c r="SQU6" s="272"/>
      <c r="SQV6" s="272"/>
      <c r="SQW6" s="272"/>
      <c r="SQX6" s="272"/>
      <c r="SQY6" s="272"/>
      <c r="SQZ6" s="272"/>
      <c r="SRA6" s="272"/>
      <c r="SRB6" s="272"/>
      <c r="SRC6" s="272"/>
      <c r="SRD6" s="272"/>
      <c r="SRE6" s="272"/>
      <c r="SRF6" s="272"/>
      <c r="SRG6" s="272"/>
      <c r="SRH6" s="272"/>
      <c r="SRI6" s="272"/>
      <c r="SRJ6" s="272"/>
      <c r="SRK6" s="272"/>
      <c r="SRL6" s="272"/>
      <c r="SRM6" s="272"/>
      <c r="SRN6" s="272"/>
      <c r="SRO6" s="272"/>
      <c r="SRP6" s="272"/>
      <c r="SRQ6" s="272"/>
      <c r="SRR6" s="272"/>
      <c r="SRS6" s="272"/>
      <c r="SRT6" s="272"/>
      <c r="SRU6" s="272"/>
      <c r="SRV6" s="272"/>
      <c r="SRW6" s="272"/>
      <c r="SRX6" s="272"/>
      <c r="SRY6" s="272"/>
      <c r="SRZ6" s="272"/>
      <c r="SSA6" s="272"/>
      <c r="SSB6" s="272"/>
      <c r="SSC6" s="272"/>
      <c r="SSD6" s="272"/>
      <c r="SSE6" s="272"/>
      <c r="SSF6" s="272"/>
      <c r="SSG6" s="272"/>
      <c r="SSH6" s="272"/>
      <c r="SSI6" s="272"/>
      <c r="SSJ6" s="272"/>
      <c r="SSK6" s="272"/>
      <c r="SSL6" s="272"/>
      <c r="SSM6" s="272"/>
      <c r="SSN6" s="272"/>
      <c r="SSO6" s="272"/>
      <c r="SSP6" s="272"/>
      <c r="SSQ6" s="272"/>
      <c r="SSR6" s="272"/>
      <c r="SSS6" s="272"/>
      <c r="SST6" s="272"/>
      <c r="SSU6" s="272"/>
      <c r="SSV6" s="272"/>
      <c r="SSW6" s="272"/>
      <c r="SSX6" s="272"/>
      <c r="SSY6" s="272"/>
      <c r="SSZ6" s="272"/>
      <c r="STA6" s="272"/>
      <c r="STB6" s="272"/>
      <c r="STC6" s="272"/>
      <c r="STD6" s="272"/>
      <c r="STE6" s="272"/>
      <c r="STF6" s="272"/>
      <c r="STG6" s="272"/>
      <c r="STH6" s="272"/>
      <c r="STI6" s="272"/>
      <c r="STJ6" s="272"/>
      <c r="STK6" s="272"/>
      <c r="STL6" s="272"/>
      <c r="STM6" s="272"/>
      <c r="STN6" s="272"/>
      <c r="STO6" s="272"/>
      <c r="STP6" s="272"/>
      <c r="STQ6" s="272"/>
      <c r="STR6" s="272"/>
      <c r="STS6" s="272"/>
      <c r="STT6" s="272"/>
      <c r="STU6" s="272"/>
      <c r="STV6" s="272"/>
      <c r="STW6" s="272"/>
      <c r="STX6" s="272"/>
      <c r="STY6" s="272"/>
      <c r="STZ6" s="272"/>
      <c r="SUA6" s="272"/>
      <c r="SUB6" s="272"/>
      <c r="SUC6" s="272"/>
      <c r="SUD6" s="272"/>
      <c r="SUE6" s="272"/>
      <c r="SUF6" s="272"/>
      <c r="SUG6" s="272"/>
      <c r="SUH6" s="272"/>
      <c r="SUI6" s="272"/>
      <c r="SUJ6" s="272"/>
      <c r="SUK6" s="272"/>
      <c r="SUL6" s="272"/>
      <c r="SUM6" s="272"/>
      <c r="SUN6" s="272"/>
      <c r="SUO6" s="272"/>
      <c r="SUP6" s="272"/>
      <c r="SUQ6" s="272"/>
      <c r="SUR6" s="272"/>
      <c r="SUS6" s="272"/>
      <c r="SUT6" s="272"/>
      <c r="SUU6" s="272"/>
      <c r="SUV6" s="272"/>
      <c r="SUW6" s="272"/>
      <c r="SUX6" s="272"/>
      <c r="SUY6" s="272"/>
      <c r="SUZ6" s="272"/>
      <c r="SVA6" s="272"/>
      <c r="SVB6" s="272"/>
      <c r="SVC6" s="272"/>
      <c r="SVD6" s="272"/>
      <c r="SVE6" s="272"/>
      <c r="SVF6" s="272"/>
      <c r="SVG6" s="272"/>
      <c r="SVH6" s="272"/>
      <c r="SVI6" s="272"/>
      <c r="SVJ6" s="272"/>
      <c r="SVK6" s="272"/>
      <c r="SVL6" s="272"/>
      <c r="SVM6" s="272"/>
      <c r="SVN6" s="272"/>
      <c r="SVO6" s="272"/>
      <c r="SVP6" s="272"/>
      <c r="SVQ6" s="272"/>
      <c r="SVR6" s="272"/>
      <c r="SVS6" s="272"/>
      <c r="SVT6" s="272"/>
      <c r="SVU6" s="272"/>
      <c r="SVV6" s="272"/>
      <c r="SVW6" s="272"/>
      <c r="SVX6" s="272"/>
      <c r="SVY6" s="272"/>
      <c r="SVZ6" s="272"/>
      <c r="SWA6" s="272"/>
      <c r="SWB6" s="272"/>
      <c r="SWC6" s="272"/>
      <c r="SWD6" s="272"/>
      <c r="SWE6" s="272"/>
      <c r="SWF6" s="272"/>
      <c r="SWG6" s="272"/>
      <c r="SWH6" s="272"/>
      <c r="SWI6" s="272"/>
      <c r="SWJ6" s="272"/>
      <c r="SWK6" s="272"/>
      <c r="SWL6" s="272"/>
      <c r="SWM6" s="272"/>
      <c r="SWN6" s="272"/>
      <c r="SWO6" s="272"/>
      <c r="SWP6" s="272"/>
      <c r="SWQ6" s="272"/>
      <c r="SWR6" s="272"/>
      <c r="SWS6" s="272"/>
      <c r="SWT6" s="272"/>
      <c r="SWU6" s="272"/>
      <c r="SWV6" s="272"/>
      <c r="SWW6" s="272"/>
      <c r="SWX6" s="272"/>
      <c r="SWY6" s="272"/>
      <c r="SWZ6" s="272"/>
      <c r="SXA6" s="272"/>
      <c r="SXB6" s="272"/>
      <c r="SXC6" s="272"/>
      <c r="SXD6" s="272"/>
      <c r="SXE6" s="272"/>
      <c r="SXF6" s="272"/>
      <c r="SXG6" s="272"/>
      <c r="SXH6" s="272"/>
      <c r="SXI6" s="272"/>
      <c r="SXJ6" s="272"/>
      <c r="SXK6" s="272"/>
      <c r="SXL6" s="272"/>
      <c r="SXM6" s="272"/>
      <c r="SXN6" s="272"/>
      <c r="SXO6" s="272"/>
      <c r="SXP6" s="272"/>
      <c r="SXQ6" s="272"/>
      <c r="SXR6" s="272"/>
      <c r="SXS6" s="272"/>
      <c r="SXT6" s="272"/>
      <c r="SXU6" s="272"/>
      <c r="SXV6" s="272"/>
      <c r="SXW6" s="272"/>
      <c r="SXX6" s="272"/>
      <c r="SXY6" s="272"/>
      <c r="SXZ6" s="272"/>
      <c r="SYA6" s="272"/>
      <c r="SYB6" s="272"/>
      <c r="SYC6" s="272"/>
      <c r="SYD6" s="272"/>
      <c r="SYE6" s="272"/>
      <c r="SYF6" s="272"/>
      <c r="SYG6" s="272"/>
      <c r="SYH6" s="272"/>
      <c r="SYI6" s="272"/>
      <c r="SYJ6" s="272"/>
      <c r="SYK6" s="272"/>
      <c r="SYL6" s="272"/>
      <c r="SYM6" s="272"/>
      <c r="SYN6" s="272"/>
      <c r="SYO6" s="272"/>
      <c r="SYP6" s="272"/>
      <c r="SYQ6" s="272"/>
      <c r="SYR6" s="272"/>
      <c r="SYS6" s="272"/>
      <c r="SYT6" s="272"/>
      <c r="SYU6" s="272"/>
      <c r="SYV6" s="272"/>
      <c r="SYW6" s="272"/>
      <c r="SYX6" s="272"/>
      <c r="SYY6" s="272"/>
      <c r="SYZ6" s="272"/>
      <c r="SZA6" s="272"/>
      <c r="SZB6" s="272"/>
      <c r="SZC6" s="272"/>
      <c r="SZD6" s="272"/>
      <c r="SZE6" s="272"/>
      <c r="SZF6" s="272"/>
      <c r="SZG6" s="272"/>
      <c r="SZH6" s="272"/>
      <c r="SZI6" s="272"/>
      <c r="SZJ6" s="272"/>
      <c r="SZK6" s="272"/>
      <c r="SZL6" s="272"/>
      <c r="SZM6" s="272"/>
      <c r="SZN6" s="272"/>
      <c r="SZO6" s="272"/>
      <c r="SZP6" s="272"/>
      <c r="SZQ6" s="272"/>
      <c r="SZR6" s="272"/>
      <c r="SZS6" s="272"/>
      <c r="SZT6" s="272"/>
      <c r="SZU6" s="272"/>
      <c r="SZV6" s="272"/>
      <c r="SZW6" s="272"/>
      <c r="SZX6" s="272"/>
      <c r="SZY6" s="272"/>
      <c r="SZZ6" s="272"/>
      <c r="TAA6" s="272"/>
      <c r="TAB6" s="272"/>
      <c r="TAC6" s="272"/>
      <c r="TAD6" s="272"/>
      <c r="TAE6" s="272"/>
      <c r="TAF6" s="272"/>
      <c r="TAG6" s="272"/>
      <c r="TAH6" s="272"/>
      <c r="TAI6" s="272"/>
      <c r="TAJ6" s="272"/>
      <c r="TAK6" s="272"/>
      <c r="TAL6" s="272"/>
      <c r="TAM6" s="272"/>
      <c r="TAN6" s="272"/>
      <c r="TAO6" s="272"/>
      <c r="TAP6" s="272"/>
      <c r="TAQ6" s="272"/>
      <c r="TAR6" s="272"/>
      <c r="TAS6" s="272"/>
      <c r="TAT6" s="272"/>
      <c r="TAU6" s="272"/>
      <c r="TAV6" s="272"/>
      <c r="TAW6" s="272"/>
      <c r="TAX6" s="272"/>
      <c r="TAY6" s="272"/>
      <c r="TAZ6" s="272"/>
      <c r="TBA6" s="272"/>
      <c r="TBB6" s="272"/>
      <c r="TBC6" s="272"/>
      <c r="TBD6" s="272"/>
      <c r="TBE6" s="272"/>
      <c r="TBF6" s="272"/>
      <c r="TBG6" s="272"/>
      <c r="TBH6" s="272"/>
      <c r="TBI6" s="272"/>
      <c r="TBJ6" s="272"/>
      <c r="TBK6" s="272"/>
      <c r="TBL6" s="272"/>
      <c r="TBM6" s="272"/>
      <c r="TBN6" s="272"/>
      <c r="TBO6" s="272"/>
      <c r="TBP6" s="272"/>
      <c r="TBQ6" s="272"/>
      <c r="TBR6" s="272"/>
      <c r="TBS6" s="272"/>
      <c r="TBT6" s="272"/>
      <c r="TBU6" s="272"/>
      <c r="TBV6" s="272"/>
      <c r="TBW6" s="272"/>
      <c r="TBX6" s="272"/>
      <c r="TBY6" s="272"/>
      <c r="TBZ6" s="272"/>
      <c r="TCA6" s="272"/>
      <c r="TCB6" s="272"/>
      <c r="TCC6" s="272"/>
      <c r="TCD6" s="272"/>
      <c r="TCE6" s="272"/>
      <c r="TCF6" s="272"/>
      <c r="TCG6" s="272"/>
      <c r="TCH6" s="272"/>
      <c r="TCI6" s="272"/>
      <c r="TCJ6" s="272"/>
      <c r="TCK6" s="272"/>
      <c r="TCL6" s="272"/>
      <c r="TCM6" s="272"/>
      <c r="TCN6" s="272"/>
      <c r="TCO6" s="272"/>
      <c r="TCP6" s="272"/>
      <c r="TCQ6" s="272"/>
      <c r="TCR6" s="272"/>
      <c r="TCS6" s="272"/>
      <c r="TCT6" s="272"/>
      <c r="TCU6" s="272"/>
      <c r="TCV6" s="272"/>
      <c r="TCW6" s="272"/>
      <c r="TCX6" s="272"/>
      <c r="TCY6" s="272"/>
      <c r="TCZ6" s="272"/>
      <c r="TDA6" s="272"/>
      <c r="TDB6" s="272"/>
      <c r="TDC6" s="272"/>
      <c r="TDD6" s="272"/>
      <c r="TDE6" s="272"/>
      <c r="TDF6" s="272"/>
      <c r="TDG6" s="272"/>
      <c r="TDH6" s="272"/>
      <c r="TDI6" s="272"/>
      <c r="TDJ6" s="272"/>
      <c r="TDK6" s="272"/>
      <c r="TDL6" s="272"/>
      <c r="TDM6" s="272"/>
      <c r="TDN6" s="272"/>
      <c r="TDO6" s="272"/>
      <c r="TDP6" s="272"/>
      <c r="TDQ6" s="272"/>
      <c r="TDR6" s="272"/>
      <c r="TDS6" s="272"/>
      <c r="TDT6" s="272"/>
      <c r="TDU6" s="272"/>
      <c r="TDV6" s="272"/>
      <c r="TDW6" s="272"/>
      <c r="TDX6" s="272"/>
      <c r="TDY6" s="272"/>
      <c r="TDZ6" s="272"/>
      <c r="TEA6" s="272"/>
      <c r="TEB6" s="272"/>
      <c r="TEC6" s="272"/>
      <c r="TED6" s="272"/>
      <c r="TEE6" s="272"/>
      <c r="TEF6" s="272"/>
      <c r="TEG6" s="272"/>
      <c r="TEH6" s="272"/>
      <c r="TEI6" s="272"/>
      <c r="TEJ6" s="272"/>
      <c r="TEK6" s="272"/>
      <c r="TEL6" s="272"/>
      <c r="TEM6" s="272"/>
      <c r="TEN6" s="272"/>
      <c r="TEO6" s="272"/>
      <c r="TEP6" s="272"/>
      <c r="TEQ6" s="272"/>
      <c r="TER6" s="272"/>
      <c r="TES6" s="272"/>
      <c r="TET6" s="272"/>
      <c r="TEU6" s="272"/>
      <c r="TEV6" s="272"/>
      <c r="TEW6" s="272"/>
      <c r="TEX6" s="272"/>
      <c r="TEY6" s="272"/>
      <c r="TEZ6" s="272"/>
      <c r="TFA6" s="272"/>
      <c r="TFB6" s="272"/>
      <c r="TFC6" s="272"/>
      <c r="TFD6" s="272"/>
      <c r="TFE6" s="272"/>
      <c r="TFF6" s="272"/>
      <c r="TFG6" s="272"/>
      <c r="TFH6" s="272"/>
      <c r="TFI6" s="272"/>
      <c r="TFJ6" s="272"/>
      <c r="TFK6" s="272"/>
      <c r="TFL6" s="272"/>
      <c r="TFM6" s="272"/>
      <c r="TFN6" s="272"/>
      <c r="TFO6" s="272"/>
      <c r="TFP6" s="272"/>
      <c r="TFQ6" s="272"/>
      <c r="TFR6" s="272"/>
      <c r="TFS6" s="272"/>
      <c r="TFT6" s="272"/>
      <c r="TFU6" s="272"/>
      <c r="TFV6" s="272"/>
      <c r="TFW6" s="272"/>
      <c r="TFX6" s="272"/>
      <c r="TFY6" s="272"/>
      <c r="TFZ6" s="272"/>
      <c r="TGA6" s="272"/>
      <c r="TGB6" s="272"/>
      <c r="TGC6" s="272"/>
      <c r="TGD6" s="272"/>
      <c r="TGE6" s="272"/>
      <c r="TGF6" s="272"/>
      <c r="TGG6" s="272"/>
      <c r="TGH6" s="272"/>
      <c r="TGI6" s="272"/>
      <c r="TGJ6" s="272"/>
      <c r="TGK6" s="272"/>
      <c r="TGL6" s="272"/>
      <c r="TGM6" s="272"/>
      <c r="TGN6" s="272"/>
      <c r="TGO6" s="272"/>
      <c r="TGP6" s="272"/>
      <c r="TGQ6" s="272"/>
      <c r="TGR6" s="272"/>
      <c r="TGS6" s="272"/>
      <c r="TGT6" s="272"/>
      <c r="TGU6" s="272"/>
      <c r="TGV6" s="272"/>
      <c r="TGW6" s="272"/>
      <c r="TGX6" s="272"/>
      <c r="TGY6" s="272"/>
      <c r="TGZ6" s="272"/>
      <c r="THA6" s="272"/>
      <c r="THB6" s="272"/>
      <c r="THC6" s="272"/>
      <c r="THD6" s="272"/>
      <c r="THE6" s="272"/>
      <c r="THF6" s="272"/>
      <c r="THG6" s="272"/>
      <c r="THH6" s="272"/>
      <c r="THI6" s="272"/>
      <c r="THJ6" s="272"/>
      <c r="THK6" s="272"/>
      <c r="THL6" s="272"/>
      <c r="THM6" s="272"/>
      <c r="THN6" s="272"/>
      <c r="THO6" s="272"/>
      <c r="THP6" s="272"/>
      <c r="THQ6" s="272"/>
      <c r="THR6" s="272"/>
      <c r="THS6" s="272"/>
      <c r="THT6" s="272"/>
      <c r="THU6" s="272"/>
      <c r="THV6" s="272"/>
      <c r="THW6" s="272"/>
      <c r="THX6" s="272"/>
      <c r="THY6" s="272"/>
      <c r="THZ6" s="272"/>
      <c r="TIA6" s="272"/>
      <c r="TIB6" s="272"/>
      <c r="TIC6" s="272"/>
      <c r="TID6" s="272"/>
      <c r="TIE6" s="272"/>
      <c r="TIF6" s="272"/>
      <c r="TIG6" s="272"/>
      <c r="TIH6" s="272"/>
      <c r="TII6" s="272"/>
      <c r="TIJ6" s="272"/>
      <c r="TIK6" s="272"/>
      <c r="TIL6" s="272"/>
      <c r="TIM6" s="272"/>
      <c r="TIN6" s="272"/>
      <c r="TIO6" s="272"/>
      <c r="TIP6" s="272"/>
      <c r="TIQ6" s="272"/>
      <c r="TIR6" s="272"/>
      <c r="TIS6" s="272"/>
      <c r="TIT6" s="272"/>
      <c r="TIU6" s="272"/>
      <c r="TIV6" s="272"/>
      <c r="TIW6" s="272"/>
      <c r="TIX6" s="272"/>
      <c r="TIY6" s="272"/>
      <c r="TIZ6" s="272"/>
      <c r="TJA6" s="272"/>
      <c r="TJB6" s="272"/>
      <c r="TJC6" s="272"/>
      <c r="TJD6" s="272"/>
      <c r="TJE6" s="272"/>
      <c r="TJF6" s="272"/>
      <c r="TJG6" s="272"/>
      <c r="TJH6" s="272"/>
      <c r="TJI6" s="272"/>
      <c r="TJJ6" s="272"/>
      <c r="TJK6" s="272"/>
      <c r="TJL6" s="272"/>
      <c r="TJM6" s="272"/>
      <c r="TJN6" s="272"/>
      <c r="TJO6" s="272"/>
      <c r="TJP6" s="272"/>
      <c r="TJQ6" s="272"/>
      <c r="TJR6" s="272"/>
      <c r="TJS6" s="272"/>
      <c r="TJT6" s="272"/>
      <c r="TJU6" s="272"/>
      <c r="TJV6" s="272"/>
      <c r="TJW6" s="272"/>
      <c r="TJX6" s="272"/>
      <c r="TJY6" s="272"/>
      <c r="TJZ6" s="272"/>
      <c r="TKA6" s="272"/>
      <c r="TKB6" s="272"/>
      <c r="TKC6" s="272"/>
      <c r="TKD6" s="272"/>
      <c r="TKE6" s="272"/>
      <c r="TKF6" s="272"/>
      <c r="TKG6" s="272"/>
      <c r="TKH6" s="272"/>
      <c r="TKI6" s="272"/>
      <c r="TKJ6" s="272"/>
      <c r="TKK6" s="272"/>
      <c r="TKL6" s="272"/>
      <c r="TKM6" s="272"/>
      <c r="TKN6" s="272"/>
      <c r="TKO6" s="272"/>
      <c r="TKP6" s="272"/>
      <c r="TKQ6" s="272"/>
      <c r="TKR6" s="272"/>
      <c r="TKS6" s="272"/>
      <c r="TKT6" s="272"/>
      <c r="TKU6" s="272"/>
      <c r="TKV6" s="272"/>
      <c r="TKW6" s="272"/>
      <c r="TKX6" s="272"/>
      <c r="TKY6" s="272"/>
      <c r="TKZ6" s="272"/>
      <c r="TLA6" s="272"/>
      <c r="TLB6" s="272"/>
      <c r="TLC6" s="272"/>
      <c r="TLD6" s="272"/>
      <c r="TLE6" s="272"/>
      <c r="TLF6" s="272"/>
      <c r="TLG6" s="272"/>
      <c r="TLH6" s="272"/>
      <c r="TLI6" s="272"/>
      <c r="TLJ6" s="272"/>
      <c r="TLK6" s="272"/>
      <c r="TLL6" s="272"/>
      <c r="TLM6" s="272"/>
      <c r="TLN6" s="272"/>
      <c r="TLO6" s="272"/>
      <c r="TLP6" s="272"/>
      <c r="TLQ6" s="272"/>
      <c r="TLR6" s="272"/>
      <c r="TLS6" s="272"/>
      <c r="TLT6" s="272"/>
      <c r="TLU6" s="272"/>
      <c r="TLV6" s="272"/>
      <c r="TLW6" s="272"/>
      <c r="TLX6" s="272"/>
      <c r="TLY6" s="272"/>
      <c r="TLZ6" s="272"/>
      <c r="TMA6" s="272"/>
      <c r="TMB6" s="272"/>
      <c r="TMC6" s="272"/>
      <c r="TMD6" s="272"/>
      <c r="TME6" s="272"/>
      <c r="TMF6" s="272"/>
      <c r="TMG6" s="272"/>
      <c r="TMH6" s="272"/>
      <c r="TMI6" s="272"/>
      <c r="TMJ6" s="272"/>
      <c r="TMK6" s="272"/>
      <c r="TML6" s="272"/>
      <c r="TMM6" s="272"/>
      <c r="TMN6" s="272"/>
      <c r="TMO6" s="272"/>
      <c r="TMP6" s="272"/>
      <c r="TMQ6" s="272"/>
      <c r="TMR6" s="272"/>
      <c r="TMS6" s="272"/>
      <c r="TMT6" s="272"/>
      <c r="TMU6" s="272"/>
      <c r="TMV6" s="272"/>
      <c r="TMW6" s="272"/>
      <c r="TMX6" s="272"/>
      <c r="TMY6" s="272"/>
      <c r="TMZ6" s="272"/>
      <c r="TNA6" s="272"/>
      <c r="TNB6" s="272"/>
      <c r="TNC6" s="272"/>
      <c r="TND6" s="272"/>
      <c r="TNE6" s="272"/>
      <c r="TNF6" s="272"/>
      <c r="TNG6" s="272"/>
      <c r="TNH6" s="272"/>
      <c r="TNI6" s="272"/>
      <c r="TNJ6" s="272"/>
      <c r="TNK6" s="272"/>
      <c r="TNL6" s="272"/>
      <c r="TNM6" s="272"/>
      <c r="TNN6" s="272"/>
      <c r="TNO6" s="272"/>
      <c r="TNP6" s="272"/>
      <c r="TNQ6" s="272"/>
      <c r="TNR6" s="272"/>
      <c r="TNS6" s="272"/>
      <c r="TNT6" s="272"/>
      <c r="TNU6" s="272"/>
      <c r="TNV6" s="272"/>
      <c r="TNW6" s="272"/>
      <c r="TNX6" s="272"/>
      <c r="TNY6" s="272"/>
      <c r="TNZ6" s="272"/>
      <c r="TOA6" s="272"/>
      <c r="TOB6" s="272"/>
      <c r="TOC6" s="272"/>
      <c r="TOD6" s="272"/>
      <c r="TOE6" s="272"/>
      <c r="TOF6" s="272"/>
      <c r="TOG6" s="272"/>
      <c r="TOH6" s="272"/>
      <c r="TOI6" s="272"/>
      <c r="TOJ6" s="272"/>
      <c r="TOK6" s="272"/>
      <c r="TOL6" s="272"/>
      <c r="TOM6" s="272"/>
      <c r="TON6" s="272"/>
      <c r="TOO6" s="272"/>
      <c r="TOP6" s="272"/>
      <c r="TOQ6" s="272"/>
      <c r="TOR6" s="272"/>
      <c r="TOS6" s="272"/>
      <c r="TOT6" s="272"/>
      <c r="TOU6" s="272"/>
      <c r="TOV6" s="272"/>
      <c r="TOW6" s="272"/>
      <c r="TOX6" s="272"/>
      <c r="TOY6" s="272"/>
      <c r="TOZ6" s="272"/>
      <c r="TPA6" s="272"/>
      <c r="TPB6" s="272"/>
      <c r="TPC6" s="272"/>
      <c r="TPD6" s="272"/>
      <c r="TPE6" s="272"/>
      <c r="TPF6" s="272"/>
      <c r="TPG6" s="272"/>
      <c r="TPH6" s="272"/>
      <c r="TPI6" s="272"/>
      <c r="TPJ6" s="272"/>
      <c r="TPK6" s="272"/>
      <c r="TPL6" s="272"/>
      <c r="TPM6" s="272"/>
      <c r="TPN6" s="272"/>
      <c r="TPO6" s="272"/>
      <c r="TPP6" s="272"/>
      <c r="TPQ6" s="272"/>
      <c r="TPR6" s="272"/>
      <c r="TPS6" s="272"/>
      <c r="TPT6" s="272"/>
      <c r="TPU6" s="272"/>
      <c r="TPV6" s="272"/>
      <c r="TPW6" s="272"/>
      <c r="TPX6" s="272"/>
      <c r="TPY6" s="272"/>
      <c r="TPZ6" s="272"/>
      <c r="TQA6" s="272"/>
      <c r="TQB6" s="272"/>
      <c r="TQC6" s="272"/>
      <c r="TQD6" s="272"/>
      <c r="TQE6" s="272"/>
      <c r="TQF6" s="272"/>
      <c r="TQG6" s="272"/>
      <c r="TQH6" s="272"/>
      <c r="TQI6" s="272"/>
      <c r="TQJ6" s="272"/>
      <c r="TQK6" s="272"/>
      <c r="TQL6" s="272"/>
      <c r="TQM6" s="272"/>
      <c r="TQN6" s="272"/>
      <c r="TQO6" s="272"/>
      <c r="TQP6" s="272"/>
      <c r="TQQ6" s="272"/>
      <c r="TQR6" s="272"/>
      <c r="TQS6" s="272"/>
      <c r="TQT6" s="272"/>
      <c r="TQU6" s="272"/>
      <c r="TQV6" s="272"/>
      <c r="TQW6" s="272"/>
      <c r="TQX6" s="272"/>
      <c r="TQY6" s="272"/>
      <c r="TQZ6" s="272"/>
      <c r="TRA6" s="272"/>
      <c r="TRB6" s="272"/>
      <c r="TRC6" s="272"/>
      <c r="TRD6" s="272"/>
      <c r="TRE6" s="272"/>
      <c r="TRF6" s="272"/>
      <c r="TRG6" s="272"/>
      <c r="TRH6" s="272"/>
      <c r="TRI6" s="272"/>
      <c r="TRJ6" s="272"/>
      <c r="TRK6" s="272"/>
      <c r="TRL6" s="272"/>
      <c r="TRM6" s="272"/>
      <c r="TRN6" s="272"/>
      <c r="TRO6" s="272"/>
      <c r="TRP6" s="272"/>
      <c r="TRQ6" s="272"/>
      <c r="TRR6" s="272"/>
      <c r="TRS6" s="272"/>
      <c r="TRT6" s="272"/>
      <c r="TRU6" s="272"/>
      <c r="TRV6" s="272"/>
      <c r="TRW6" s="272"/>
      <c r="TRX6" s="272"/>
      <c r="TRY6" s="272"/>
      <c r="TRZ6" s="272"/>
      <c r="TSA6" s="272"/>
      <c r="TSB6" s="272"/>
      <c r="TSC6" s="272"/>
      <c r="TSD6" s="272"/>
      <c r="TSE6" s="272"/>
      <c r="TSF6" s="272"/>
      <c r="TSG6" s="272"/>
      <c r="TSH6" s="272"/>
      <c r="TSI6" s="272"/>
      <c r="TSJ6" s="272"/>
      <c r="TSK6" s="272"/>
      <c r="TSL6" s="272"/>
      <c r="TSM6" s="272"/>
      <c r="TSN6" s="272"/>
      <c r="TSO6" s="272"/>
      <c r="TSP6" s="272"/>
      <c r="TSQ6" s="272"/>
      <c r="TSR6" s="272"/>
      <c r="TSS6" s="272"/>
      <c r="TST6" s="272"/>
      <c r="TSU6" s="272"/>
      <c r="TSV6" s="272"/>
      <c r="TSW6" s="272"/>
      <c r="TSX6" s="272"/>
      <c r="TSY6" s="272"/>
      <c r="TSZ6" s="272"/>
      <c r="TTA6" s="272"/>
      <c r="TTB6" s="272"/>
      <c r="TTC6" s="272"/>
      <c r="TTD6" s="272"/>
      <c r="TTE6" s="272"/>
      <c r="TTF6" s="272"/>
      <c r="TTG6" s="272"/>
      <c r="TTH6" s="272"/>
      <c r="TTI6" s="272"/>
      <c r="TTJ6" s="272"/>
      <c r="TTK6" s="272"/>
      <c r="TTL6" s="272"/>
      <c r="TTM6" s="272"/>
      <c r="TTN6" s="272"/>
      <c r="TTO6" s="272"/>
      <c r="TTP6" s="272"/>
      <c r="TTQ6" s="272"/>
      <c r="TTR6" s="272"/>
      <c r="TTS6" s="272"/>
      <c r="TTT6" s="272"/>
      <c r="TTU6" s="272"/>
      <c r="TTV6" s="272"/>
      <c r="TTW6" s="272"/>
      <c r="TTX6" s="272"/>
      <c r="TTY6" s="272"/>
      <c r="TTZ6" s="272"/>
      <c r="TUA6" s="272"/>
      <c r="TUB6" s="272"/>
      <c r="TUC6" s="272"/>
      <c r="TUD6" s="272"/>
      <c r="TUE6" s="272"/>
      <c r="TUF6" s="272"/>
      <c r="TUG6" s="272"/>
      <c r="TUH6" s="272"/>
      <c r="TUI6" s="272"/>
      <c r="TUJ6" s="272"/>
      <c r="TUK6" s="272"/>
      <c r="TUL6" s="272"/>
      <c r="TUM6" s="272"/>
      <c r="TUN6" s="272"/>
      <c r="TUO6" s="272"/>
      <c r="TUP6" s="272"/>
      <c r="TUQ6" s="272"/>
      <c r="TUR6" s="272"/>
      <c r="TUS6" s="272"/>
      <c r="TUT6" s="272"/>
      <c r="TUU6" s="272"/>
      <c r="TUV6" s="272"/>
      <c r="TUW6" s="272"/>
      <c r="TUX6" s="272"/>
      <c r="TUY6" s="272"/>
      <c r="TUZ6" s="272"/>
      <c r="TVA6" s="272"/>
      <c r="TVB6" s="272"/>
      <c r="TVC6" s="272"/>
      <c r="TVD6" s="272"/>
      <c r="TVE6" s="272"/>
      <c r="TVF6" s="272"/>
      <c r="TVG6" s="272"/>
      <c r="TVH6" s="272"/>
      <c r="TVI6" s="272"/>
      <c r="TVJ6" s="272"/>
      <c r="TVK6" s="272"/>
      <c r="TVL6" s="272"/>
      <c r="TVM6" s="272"/>
      <c r="TVN6" s="272"/>
      <c r="TVO6" s="272"/>
      <c r="TVP6" s="272"/>
      <c r="TVQ6" s="272"/>
      <c r="TVR6" s="272"/>
      <c r="TVS6" s="272"/>
      <c r="TVT6" s="272"/>
      <c r="TVU6" s="272"/>
      <c r="TVV6" s="272"/>
      <c r="TVW6" s="272"/>
      <c r="TVX6" s="272"/>
      <c r="TVY6" s="272"/>
      <c r="TVZ6" s="272"/>
      <c r="TWA6" s="272"/>
      <c r="TWB6" s="272"/>
      <c r="TWC6" s="272"/>
      <c r="TWD6" s="272"/>
      <c r="TWE6" s="272"/>
      <c r="TWF6" s="272"/>
      <c r="TWG6" s="272"/>
      <c r="TWH6" s="272"/>
      <c r="TWI6" s="272"/>
      <c r="TWJ6" s="272"/>
      <c r="TWK6" s="272"/>
      <c r="TWL6" s="272"/>
      <c r="TWM6" s="272"/>
      <c r="TWN6" s="272"/>
      <c r="TWO6" s="272"/>
      <c r="TWP6" s="272"/>
      <c r="TWQ6" s="272"/>
      <c r="TWR6" s="272"/>
      <c r="TWS6" s="272"/>
      <c r="TWT6" s="272"/>
      <c r="TWU6" s="272"/>
      <c r="TWV6" s="272"/>
      <c r="TWW6" s="272"/>
      <c r="TWX6" s="272"/>
      <c r="TWY6" s="272"/>
      <c r="TWZ6" s="272"/>
      <c r="TXA6" s="272"/>
      <c r="TXB6" s="272"/>
      <c r="TXC6" s="272"/>
      <c r="TXD6" s="272"/>
      <c r="TXE6" s="272"/>
      <c r="TXF6" s="272"/>
      <c r="TXG6" s="272"/>
      <c r="TXH6" s="272"/>
      <c r="TXI6" s="272"/>
      <c r="TXJ6" s="272"/>
      <c r="TXK6" s="272"/>
      <c r="TXL6" s="272"/>
      <c r="TXM6" s="272"/>
      <c r="TXN6" s="272"/>
      <c r="TXO6" s="272"/>
      <c r="TXP6" s="272"/>
      <c r="TXQ6" s="272"/>
      <c r="TXR6" s="272"/>
      <c r="TXS6" s="272"/>
      <c r="TXT6" s="272"/>
      <c r="TXU6" s="272"/>
      <c r="TXV6" s="272"/>
      <c r="TXW6" s="272"/>
      <c r="TXX6" s="272"/>
      <c r="TXY6" s="272"/>
      <c r="TXZ6" s="272"/>
      <c r="TYA6" s="272"/>
      <c r="TYB6" s="272"/>
      <c r="TYC6" s="272"/>
      <c r="TYD6" s="272"/>
      <c r="TYE6" s="272"/>
      <c r="TYF6" s="272"/>
      <c r="TYG6" s="272"/>
      <c r="TYH6" s="272"/>
      <c r="TYI6" s="272"/>
      <c r="TYJ6" s="272"/>
      <c r="TYK6" s="272"/>
      <c r="TYL6" s="272"/>
      <c r="TYM6" s="272"/>
      <c r="TYN6" s="272"/>
      <c r="TYO6" s="272"/>
      <c r="TYP6" s="272"/>
      <c r="TYQ6" s="272"/>
      <c r="TYR6" s="272"/>
      <c r="TYS6" s="272"/>
      <c r="TYT6" s="272"/>
      <c r="TYU6" s="272"/>
      <c r="TYV6" s="272"/>
      <c r="TYW6" s="272"/>
      <c r="TYX6" s="272"/>
      <c r="TYY6" s="272"/>
      <c r="TYZ6" s="272"/>
      <c r="TZA6" s="272"/>
      <c r="TZB6" s="272"/>
      <c r="TZC6" s="272"/>
      <c r="TZD6" s="272"/>
      <c r="TZE6" s="272"/>
      <c r="TZF6" s="272"/>
      <c r="TZG6" s="272"/>
      <c r="TZH6" s="272"/>
      <c r="TZI6" s="272"/>
      <c r="TZJ6" s="272"/>
      <c r="TZK6" s="272"/>
      <c r="TZL6" s="272"/>
      <c r="TZM6" s="272"/>
      <c r="TZN6" s="272"/>
      <c r="TZO6" s="272"/>
      <c r="TZP6" s="272"/>
      <c r="TZQ6" s="272"/>
      <c r="TZR6" s="272"/>
      <c r="TZS6" s="272"/>
      <c r="TZT6" s="272"/>
      <c r="TZU6" s="272"/>
      <c r="TZV6" s="272"/>
      <c r="TZW6" s="272"/>
      <c r="TZX6" s="272"/>
      <c r="TZY6" s="272"/>
      <c r="TZZ6" s="272"/>
      <c r="UAA6" s="272"/>
      <c r="UAB6" s="272"/>
      <c r="UAC6" s="272"/>
      <c r="UAD6" s="272"/>
      <c r="UAE6" s="272"/>
      <c r="UAF6" s="272"/>
      <c r="UAG6" s="272"/>
      <c r="UAH6" s="272"/>
      <c r="UAI6" s="272"/>
      <c r="UAJ6" s="272"/>
      <c r="UAK6" s="272"/>
      <c r="UAL6" s="272"/>
      <c r="UAM6" s="272"/>
      <c r="UAN6" s="272"/>
      <c r="UAO6" s="272"/>
      <c r="UAP6" s="272"/>
      <c r="UAQ6" s="272"/>
      <c r="UAR6" s="272"/>
      <c r="UAS6" s="272"/>
      <c r="UAT6" s="272"/>
      <c r="UAU6" s="272"/>
      <c r="UAV6" s="272"/>
      <c r="UAW6" s="272"/>
      <c r="UAX6" s="272"/>
      <c r="UAY6" s="272"/>
      <c r="UAZ6" s="272"/>
      <c r="UBA6" s="272"/>
      <c r="UBB6" s="272"/>
      <c r="UBC6" s="272"/>
      <c r="UBD6" s="272"/>
      <c r="UBE6" s="272"/>
      <c r="UBF6" s="272"/>
      <c r="UBG6" s="272"/>
      <c r="UBH6" s="272"/>
      <c r="UBI6" s="272"/>
      <c r="UBJ6" s="272"/>
      <c r="UBK6" s="272"/>
      <c r="UBL6" s="272"/>
      <c r="UBM6" s="272"/>
      <c r="UBN6" s="272"/>
      <c r="UBO6" s="272"/>
      <c r="UBP6" s="272"/>
      <c r="UBQ6" s="272"/>
      <c r="UBR6" s="272"/>
      <c r="UBS6" s="272"/>
      <c r="UBT6" s="272"/>
      <c r="UBU6" s="272"/>
      <c r="UBV6" s="272"/>
      <c r="UBW6" s="272"/>
      <c r="UBX6" s="272"/>
      <c r="UBY6" s="272"/>
      <c r="UBZ6" s="272"/>
      <c r="UCA6" s="272"/>
      <c r="UCB6" s="272"/>
      <c r="UCC6" s="272"/>
      <c r="UCD6" s="272"/>
      <c r="UCE6" s="272"/>
      <c r="UCF6" s="272"/>
      <c r="UCG6" s="272"/>
      <c r="UCH6" s="272"/>
      <c r="UCI6" s="272"/>
      <c r="UCJ6" s="272"/>
      <c r="UCK6" s="272"/>
      <c r="UCL6" s="272"/>
      <c r="UCM6" s="272"/>
      <c r="UCN6" s="272"/>
      <c r="UCO6" s="272"/>
      <c r="UCP6" s="272"/>
      <c r="UCQ6" s="272"/>
      <c r="UCR6" s="272"/>
      <c r="UCS6" s="272"/>
      <c r="UCT6" s="272"/>
      <c r="UCU6" s="272"/>
      <c r="UCV6" s="272"/>
      <c r="UCW6" s="272"/>
      <c r="UCX6" s="272"/>
      <c r="UCY6" s="272"/>
      <c r="UCZ6" s="272"/>
      <c r="UDA6" s="272"/>
      <c r="UDB6" s="272"/>
      <c r="UDC6" s="272"/>
      <c r="UDD6" s="272"/>
      <c r="UDE6" s="272"/>
      <c r="UDF6" s="272"/>
      <c r="UDG6" s="272"/>
      <c r="UDH6" s="272"/>
      <c r="UDI6" s="272"/>
      <c r="UDJ6" s="272"/>
      <c r="UDK6" s="272"/>
      <c r="UDL6" s="272"/>
      <c r="UDM6" s="272"/>
      <c r="UDN6" s="272"/>
      <c r="UDO6" s="272"/>
      <c r="UDP6" s="272"/>
      <c r="UDQ6" s="272"/>
      <c r="UDR6" s="272"/>
      <c r="UDS6" s="272"/>
      <c r="UDT6" s="272"/>
      <c r="UDU6" s="272"/>
      <c r="UDV6" s="272"/>
      <c r="UDW6" s="272"/>
      <c r="UDX6" s="272"/>
      <c r="UDY6" s="272"/>
      <c r="UDZ6" s="272"/>
      <c r="UEA6" s="272"/>
      <c r="UEB6" s="272"/>
      <c r="UEC6" s="272"/>
      <c r="UED6" s="272"/>
      <c r="UEE6" s="272"/>
      <c r="UEF6" s="272"/>
      <c r="UEG6" s="272"/>
      <c r="UEH6" s="272"/>
      <c r="UEI6" s="272"/>
      <c r="UEJ6" s="272"/>
      <c r="UEK6" s="272"/>
      <c r="UEL6" s="272"/>
      <c r="UEM6" s="272"/>
      <c r="UEN6" s="272"/>
      <c r="UEO6" s="272"/>
      <c r="UEP6" s="272"/>
      <c r="UEQ6" s="272"/>
      <c r="UER6" s="272"/>
      <c r="UES6" s="272"/>
      <c r="UET6" s="272"/>
      <c r="UEU6" s="272"/>
      <c r="UEV6" s="272"/>
      <c r="UEW6" s="272"/>
      <c r="UEX6" s="272"/>
      <c r="UEY6" s="272"/>
      <c r="UEZ6" s="272"/>
      <c r="UFA6" s="272"/>
      <c r="UFB6" s="272"/>
      <c r="UFC6" s="272"/>
      <c r="UFD6" s="272"/>
      <c r="UFE6" s="272"/>
      <c r="UFF6" s="272"/>
      <c r="UFG6" s="272"/>
      <c r="UFH6" s="272"/>
      <c r="UFI6" s="272"/>
      <c r="UFJ6" s="272"/>
      <c r="UFK6" s="272"/>
      <c r="UFL6" s="272"/>
      <c r="UFM6" s="272"/>
      <c r="UFN6" s="272"/>
      <c r="UFO6" s="272"/>
      <c r="UFP6" s="272"/>
      <c r="UFQ6" s="272"/>
      <c r="UFR6" s="272"/>
      <c r="UFS6" s="272"/>
      <c r="UFT6" s="272"/>
      <c r="UFU6" s="272"/>
      <c r="UFV6" s="272"/>
      <c r="UFW6" s="272"/>
      <c r="UFX6" s="272"/>
      <c r="UFY6" s="272"/>
      <c r="UFZ6" s="272"/>
      <c r="UGA6" s="272"/>
      <c r="UGB6" s="272"/>
      <c r="UGC6" s="272"/>
      <c r="UGD6" s="272"/>
      <c r="UGE6" s="272"/>
      <c r="UGF6" s="272"/>
      <c r="UGG6" s="272"/>
      <c r="UGH6" s="272"/>
      <c r="UGI6" s="272"/>
      <c r="UGJ6" s="272"/>
      <c r="UGK6" s="272"/>
      <c r="UGL6" s="272"/>
      <c r="UGM6" s="272"/>
      <c r="UGN6" s="272"/>
      <c r="UGO6" s="272"/>
      <c r="UGP6" s="272"/>
      <c r="UGQ6" s="272"/>
      <c r="UGR6" s="272"/>
      <c r="UGS6" s="272"/>
      <c r="UGT6" s="272"/>
      <c r="UGU6" s="272"/>
      <c r="UGV6" s="272"/>
      <c r="UGW6" s="272"/>
      <c r="UGX6" s="272"/>
      <c r="UGY6" s="272"/>
      <c r="UGZ6" s="272"/>
      <c r="UHA6" s="272"/>
      <c r="UHB6" s="272"/>
      <c r="UHC6" s="272"/>
      <c r="UHD6" s="272"/>
      <c r="UHE6" s="272"/>
      <c r="UHF6" s="272"/>
      <c r="UHG6" s="272"/>
      <c r="UHH6" s="272"/>
      <c r="UHI6" s="272"/>
      <c r="UHJ6" s="272"/>
      <c r="UHK6" s="272"/>
      <c r="UHL6" s="272"/>
      <c r="UHM6" s="272"/>
      <c r="UHN6" s="272"/>
      <c r="UHO6" s="272"/>
      <c r="UHP6" s="272"/>
      <c r="UHQ6" s="272"/>
      <c r="UHR6" s="272"/>
      <c r="UHS6" s="272"/>
      <c r="UHT6" s="272"/>
      <c r="UHU6" s="272"/>
      <c r="UHV6" s="272"/>
      <c r="UHW6" s="272"/>
      <c r="UHX6" s="272"/>
      <c r="UHY6" s="272"/>
      <c r="UHZ6" s="272"/>
      <c r="UIA6" s="272"/>
      <c r="UIB6" s="272"/>
      <c r="UIC6" s="272"/>
      <c r="UID6" s="272"/>
      <c r="UIE6" s="272"/>
      <c r="UIF6" s="272"/>
      <c r="UIG6" s="272"/>
      <c r="UIH6" s="272"/>
      <c r="UII6" s="272"/>
      <c r="UIJ6" s="272"/>
      <c r="UIK6" s="272"/>
      <c r="UIL6" s="272"/>
      <c r="UIM6" s="272"/>
      <c r="UIN6" s="272"/>
      <c r="UIO6" s="272"/>
      <c r="UIP6" s="272"/>
      <c r="UIQ6" s="272"/>
      <c r="UIR6" s="272"/>
      <c r="UIS6" s="272"/>
      <c r="UIT6" s="272"/>
      <c r="UIU6" s="272"/>
      <c r="UIV6" s="272"/>
      <c r="UIW6" s="272"/>
      <c r="UIX6" s="272"/>
      <c r="UIY6" s="272"/>
      <c r="UIZ6" s="272"/>
      <c r="UJA6" s="272"/>
      <c r="UJB6" s="272"/>
      <c r="UJC6" s="272"/>
      <c r="UJD6" s="272"/>
      <c r="UJE6" s="272"/>
      <c r="UJF6" s="272"/>
      <c r="UJG6" s="272"/>
      <c r="UJH6" s="272"/>
      <c r="UJI6" s="272"/>
      <c r="UJJ6" s="272"/>
      <c r="UJK6" s="272"/>
      <c r="UJL6" s="272"/>
      <c r="UJM6" s="272"/>
      <c r="UJN6" s="272"/>
      <c r="UJO6" s="272"/>
      <c r="UJP6" s="272"/>
      <c r="UJQ6" s="272"/>
      <c r="UJR6" s="272"/>
      <c r="UJS6" s="272"/>
      <c r="UJT6" s="272"/>
      <c r="UJU6" s="272"/>
      <c r="UJV6" s="272"/>
      <c r="UJW6" s="272"/>
      <c r="UJX6" s="272"/>
      <c r="UJY6" s="272"/>
      <c r="UJZ6" s="272"/>
      <c r="UKA6" s="272"/>
      <c r="UKB6" s="272"/>
      <c r="UKC6" s="272"/>
      <c r="UKD6" s="272"/>
      <c r="UKE6" s="272"/>
      <c r="UKF6" s="272"/>
      <c r="UKG6" s="272"/>
      <c r="UKH6" s="272"/>
      <c r="UKI6" s="272"/>
      <c r="UKJ6" s="272"/>
      <c r="UKK6" s="272"/>
      <c r="UKL6" s="272"/>
      <c r="UKM6" s="272"/>
      <c r="UKN6" s="272"/>
      <c r="UKO6" s="272"/>
      <c r="UKP6" s="272"/>
      <c r="UKQ6" s="272"/>
      <c r="UKR6" s="272"/>
      <c r="UKS6" s="272"/>
      <c r="UKT6" s="272"/>
      <c r="UKU6" s="272"/>
      <c r="UKV6" s="272"/>
      <c r="UKW6" s="272"/>
      <c r="UKX6" s="272"/>
      <c r="UKY6" s="272"/>
      <c r="UKZ6" s="272"/>
      <c r="ULA6" s="272"/>
      <c r="ULB6" s="272"/>
      <c r="ULC6" s="272"/>
      <c r="ULD6" s="272"/>
      <c r="ULE6" s="272"/>
      <c r="ULF6" s="272"/>
      <c r="ULG6" s="272"/>
      <c r="ULH6" s="272"/>
      <c r="ULI6" s="272"/>
      <c r="ULJ6" s="272"/>
      <c r="ULK6" s="272"/>
      <c r="ULL6" s="272"/>
      <c r="ULM6" s="272"/>
      <c r="ULN6" s="272"/>
      <c r="ULO6" s="272"/>
      <c r="ULP6" s="272"/>
      <c r="ULQ6" s="272"/>
      <c r="ULR6" s="272"/>
      <c r="ULS6" s="272"/>
      <c r="ULT6" s="272"/>
      <c r="ULU6" s="272"/>
      <c r="ULV6" s="272"/>
      <c r="ULW6" s="272"/>
      <c r="ULX6" s="272"/>
      <c r="ULY6" s="272"/>
      <c r="ULZ6" s="272"/>
      <c r="UMA6" s="272"/>
      <c r="UMB6" s="272"/>
      <c r="UMC6" s="272"/>
      <c r="UMD6" s="272"/>
      <c r="UME6" s="272"/>
      <c r="UMF6" s="272"/>
      <c r="UMG6" s="272"/>
      <c r="UMH6" s="272"/>
      <c r="UMI6" s="272"/>
      <c r="UMJ6" s="272"/>
      <c r="UMK6" s="272"/>
      <c r="UML6" s="272"/>
      <c r="UMM6" s="272"/>
      <c r="UMN6" s="272"/>
      <c r="UMO6" s="272"/>
      <c r="UMP6" s="272"/>
      <c r="UMQ6" s="272"/>
      <c r="UMR6" s="272"/>
      <c r="UMS6" s="272"/>
      <c r="UMT6" s="272"/>
      <c r="UMU6" s="272"/>
      <c r="UMV6" s="272"/>
      <c r="UMW6" s="272"/>
      <c r="UMX6" s="272"/>
      <c r="UMY6" s="272"/>
      <c r="UMZ6" s="272"/>
      <c r="UNA6" s="272"/>
      <c r="UNB6" s="272"/>
      <c r="UNC6" s="272"/>
      <c r="UND6" s="272"/>
      <c r="UNE6" s="272"/>
      <c r="UNF6" s="272"/>
      <c r="UNG6" s="272"/>
      <c r="UNH6" s="272"/>
      <c r="UNI6" s="272"/>
      <c r="UNJ6" s="272"/>
      <c r="UNK6" s="272"/>
      <c r="UNL6" s="272"/>
      <c r="UNM6" s="272"/>
      <c r="UNN6" s="272"/>
      <c r="UNO6" s="272"/>
      <c r="UNP6" s="272"/>
      <c r="UNQ6" s="272"/>
      <c r="UNR6" s="272"/>
      <c r="UNS6" s="272"/>
      <c r="UNT6" s="272"/>
      <c r="UNU6" s="272"/>
      <c r="UNV6" s="272"/>
      <c r="UNW6" s="272"/>
      <c r="UNX6" s="272"/>
      <c r="UNY6" s="272"/>
      <c r="UNZ6" s="272"/>
      <c r="UOA6" s="272"/>
      <c r="UOB6" s="272"/>
      <c r="UOC6" s="272"/>
      <c r="UOD6" s="272"/>
      <c r="UOE6" s="272"/>
      <c r="UOF6" s="272"/>
      <c r="UOG6" s="272"/>
      <c r="UOH6" s="272"/>
      <c r="UOI6" s="272"/>
      <c r="UOJ6" s="272"/>
      <c r="UOK6" s="272"/>
      <c r="UOL6" s="272"/>
      <c r="UOM6" s="272"/>
      <c r="UON6" s="272"/>
      <c r="UOO6" s="272"/>
      <c r="UOP6" s="272"/>
      <c r="UOQ6" s="272"/>
      <c r="UOR6" s="272"/>
      <c r="UOS6" s="272"/>
      <c r="UOT6" s="272"/>
      <c r="UOU6" s="272"/>
      <c r="UOV6" s="272"/>
      <c r="UOW6" s="272"/>
      <c r="UOX6" s="272"/>
      <c r="UOY6" s="272"/>
      <c r="UOZ6" s="272"/>
      <c r="UPA6" s="272"/>
      <c r="UPB6" s="272"/>
      <c r="UPC6" s="272"/>
      <c r="UPD6" s="272"/>
      <c r="UPE6" s="272"/>
      <c r="UPF6" s="272"/>
      <c r="UPG6" s="272"/>
      <c r="UPH6" s="272"/>
      <c r="UPI6" s="272"/>
      <c r="UPJ6" s="272"/>
      <c r="UPK6" s="272"/>
      <c r="UPL6" s="272"/>
      <c r="UPM6" s="272"/>
      <c r="UPN6" s="272"/>
      <c r="UPO6" s="272"/>
      <c r="UPP6" s="272"/>
      <c r="UPQ6" s="272"/>
      <c r="UPR6" s="272"/>
      <c r="UPS6" s="272"/>
      <c r="UPT6" s="272"/>
      <c r="UPU6" s="272"/>
      <c r="UPV6" s="272"/>
      <c r="UPW6" s="272"/>
      <c r="UPX6" s="272"/>
      <c r="UPY6" s="272"/>
      <c r="UPZ6" s="272"/>
      <c r="UQA6" s="272"/>
      <c r="UQB6" s="272"/>
      <c r="UQC6" s="272"/>
      <c r="UQD6" s="272"/>
      <c r="UQE6" s="272"/>
      <c r="UQF6" s="272"/>
      <c r="UQG6" s="272"/>
      <c r="UQH6" s="272"/>
      <c r="UQI6" s="272"/>
      <c r="UQJ6" s="272"/>
      <c r="UQK6" s="272"/>
      <c r="UQL6" s="272"/>
      <c r="UQM6" s="272"/>
      <c r="UQN6" s="272"/>
      <c r="UQO6" s="272"/>
      <c r="UQP6" s="272"/>
      <c r="UQQ6" s="272"/>
      <c r="UQR6" s="272"/>
      <c r="UQS6" s="272"/>
      <c r="UQT6" s="272"/>
      <c r="UQU6" s="272"/>
      <c r="UQV6" s="272"/>
      <c r="UQW6" s="272"/>
      <c r="UQX6" s="272"/>
      <c r="UQY6" s="272"/>
      <c r="UQZ6" s="272"/>
      <c r="URA6" s="272"/>
      <c r="URB6" s="272"/>
      <c r="URC6" s="272"/>
      <c r="URD6" s="272"/>
      <c r="URE6" s="272"/>
      <c r="URF6" s="272"/>
      <c r="URG6" s="272"/>
      <c r="URH6" s="272"/>
      <c r="URI6" s="272"/>
      <c r="URJ6" s="272"/>
      <c r="URK6" s="272"/>
      <c r="URL6" s="272"/>
      <c r="URM6" s="272"/>
      <c r="URN6" s="272"/>
      <c r="URO6" s="272"/>
      <c r="URP6" s="272"/>
      <c r="URQ6" s="272"/>
      <c r="URR6" s="272"/>
      <c r="URS6" s="272"/>
      <c r="URT6" s="272"/>
      <c r="URU6" s="272"/>
      <c r="URV6" s="272"/>
      <c r="URW6" s="272"/>
      <c r="URX6" s="272"/>
      <c r="URY6" s="272"/>
      <c r="URZ6" s="272"/>
      <c r="USA6" s="272"/>
      <c r="USB6" s="272"/>
      <c r="USC6" s="272"/>
      <c r="USD6" s="272"/>
      <c r="USE6" s="272"/>
      <c r="USF6" s="272"/>
      <c r="USG6" s="272"/>
      <c r="USH6" s="272"/>
      <c r="USI6" s="272"/>
      <c r="USJ6" s="272"/>
      <c r="USK6" s="272"/>
      <c r="USL6" s="272"/>
      <c r="USM6" s="272"/>
      <c r="USN6" s="272"/>
      <c r="USO6" s="272"/>
      <c r="USP6" s="272"/>
      <c r="USQ6" s="272"/>
      <c r="USR6" s="272"/>
      <c r="USS6" s="272"/>
      <c r="UST6" s="272"/>
      <c r="USU6" s="272"/>
      <c r="USV6" s="272"/>
      <c r="USW6" s="272"/>
      <c r="USX6" s="272"/>
      <c r="USY6" s="272"/>
      <c r="USZ6" s="272"/>
      <c r="UTA6" s="272"/>
      <c r="UTB6" s="272"/>
      <c r="UTC6" s="272"/>
      <c r="UTD6" s="272"/>
      <c r="UTE6" s="272"/>
      <c r="UTF6" s="272"/>
      <c r="UTG6" s="272"/>
      <c r="UTH6" s="272"/>
      <c r="UTI6" s="272"/>
      <c r="UTJ6" s="272"/>
      <c r="UTK6" s="272"/>
      <c r="UTL6" s="272"/>
      <c r="UTM6" s="272"/>
      <c r="UTN6" s="272"/>
      <c r="UTO6" s="272"/>
      <c r="UTP6" s="272"/>
      <c r="UTQ6" s="272"/>
      <c r="UTR6" s="272"/>
      <c r="UTS6" s="272"/>
      <c r="UTT6" s="272"/>
      <c r="UTU6" s="272"/>
      <c r="UTV6" s="272"/>
      <c r="UTW6" s="272"/>
      <c r="UTX6" s="272"/>
      <c r="UTY6" s="272"/>
      <c r="UTZ6" s="272"/>
      <c r="UUA6" s="272"/>
      <c r="UUB6" s="272"/>
      <c r="UUC6" s="272"/>
      <c r="UUD6" s="272"/>
      <c r="UUE6" s="272"/>
      <c r="UUF6" s="272"/>
      <c r="UUG6" s="272"/>
      <c r="UUH6" s="272"/>
      <c r="UUI6" s="272"/>
      <c r="UUJ6" s="272"/>
      <c r="UUK6" s="272"/>
      <c r="UUL6" s="272"/>
      <c r="UUM6" s="272"/>
      <c r="UUN6" s="272"/>
      <c r="UUO6" s="272"/>
      <c r="UUP6" s="272"/>
      <c r="UUQ6" s="272"/>
      <c r="UUR6" s="272"/>
      <c r="UUS6" s="272"/>
      <c r="UUT6" s="272"/>
      <c r="UUU6" s="272"/>
      <c r="UUV6" s="272"/>
      <c r="UUW6" s="272"/>
      <c r="UUX6" s="272"/>
      <c r="UUY6" s="272"/>
      <c r="UUZ6" s="272"/>
      <c r="UVA6" s="272"/>
      <c r="UVB6" s="272"/>
      <c r="UVC6" s="272"/>
      <c r="UVD6" s="272"/>
      <c r="UVE6" s="272"/>
      <c r="UVF6" s="272"/>
      <c r="UVG6" s="272"/>
      <c r="UVH6" s="272"/>
      <c r="UVI6" s="272"/>
      <c r="UVJ6" s="272"/>
      <c r="UVK6" s="272"/>
      <c r="UVL6" s="272"/>
      <c r="UVM6" s="272"/>
      <c r="UVN6" s="272"/>
      <c r="UVO6" s="272"/>
      <c r="UVP6" s="272"/>
      <c r="UVQ6" s="272"/>
      <c r="UVR6" s="272"/>
      <c r="UVS6" s="272"/>
      <c r="UVT6" s="272"/>
      <c r="UVU6" s="272"/>
      <c r="UVV6" s="272"/>
      <c r="UVW6" s="272"/>
      <c r="UVX6" s="272"/>
      <c r="UVY6" s="272"/>
      <c r="UVZ6" s="272"/>
      <c r="UWA6" s="272"/>
      <c r="UWB6" s="272"/>
      <c r="UWC6" s="272"/>
      <c r="UWD6" s="272"/>
      <c r="UWE6" s="272"/>
      <c r="UWF6" s="272"/>
      <c r="UWG6" s="272"/>
      <c r="UWH6" s="272"/>
      <c r="UWI6" s="272"/>
      <c r="UWJ6" s="272"/>
      <c r="UWK6" s="272"/>
      <c r="UWL6" s="272"/>
      <c r="UWM6" s="272"/>
      <c r="UWN6" s="272"/>
      <c r="UWO6" s="272"/>
      <c r="UWP6" s="272"/>
      <c r="UWQ6" s="272"/>
      <c r="UWR6" s="272"/>
      <c r="UWS6" s="272"/>
      <c r="UWT6" s="272"/>
      <c r="UWU6" s="272"/>
      <c r="UWV6" s="272"/>
      <c r="UWW6" s="272"/>
      <c r="UWX6" s="272"/>
      <c r="UWY6" s="272"/>
      <c r="UWZ6" s="272"/>
      <c r="UXA6" s="272"/>
      <c r="UXB6" s="272"/>
      <c r="UXC6" s="272"/>
      <c r="UXD6" s="272"/>
      <c r="UXE6" s="272"/>
      <c r="UXF6" s="272"/>
      <c r="UXG6" s="272"/>
      <c r="UXH6" s="272"/>
      <c r="UXI6" s="272"/>
      <c r="UXJ6" s="272"/>
      <c r="UXK6" s="272"/>
      <c r="UXL6" s="272"/>
      <c r="UXM6" s="272"/>
      <c r="UXN6" s="272"/>
      <c r="UXO6" s="272"/>
      <c r="UXP6" s="272"/>
      <c r="UXQ6" s="272"/>
      <c r="UXR6" s="272"/>
      <c r="UXS6" s="272"/>
      <c r="UXT6" s="272"/>
      <c r="UXU6" s="272"/>
      <c r="UXV6" s="272"/>
      <c r="UXW6" s="272"/>
      <c r="UXX6" s="272"/>
      <c r="UXY6" s="272"/>
      <c r="UXZ6" s="272"/>
      <c r="UYA6" s="272"/>
      <c r="UYB6" s="272"/>
      <c r="UYC6" s="272"/>
      <c r="UYD6" s="272"/>
      <c r="UYE6" s="272"/>
      <c r="UYF6" s="272"/>
      <c r="UYG6" s="272"/>
      <c r="UYH6" s="272"/>
      <c r="UYI6" s="272"/>
      <c r="UYJ6" s="272"/>
      <c r="UYK6" s="272"/>
      <c r="UYL6" s="272"/>
      <c r="UYM6" s="272"/>
      <c r="UYN6" s="272"/>
      <c r="UYO6" s="272"/>
      <c r="UYP6" s="272"/>
      <c r="UYQ6" s="272"/>
      <c r="UYR6" s="272"/>
      <c r="UYS6" s="272"/>
      <c r="UYT6" s="272"/>
      <c r="UYU6" s="272"/>
      <c r="UYV6" s="272"/>
      <c r="UYW6" s="272"/>
      <c r="UYX6" s="272"/>
      <c r="UYY6" s="272"/>
      <c r="UYZ6" s="272"/>
      <c r="UZA6" s="272"/>
      <c r="UZB6" s="272"/>
      <c r="UZC6" s="272"/>
      <c r="UZD6" s="272"/>
      <c r="UZE6" s="272"/>
      <c r="UZF6" s="272"/>
      <c r="UZG6" s="272"/>
      <c r="UZH6" s="272"/>
      <c r="UZI6" s="272"/>
      <c r="UZJ6" s="272"/>
      <c r="UZK6" s="272"/>
      <c r="UZL6" s="272"/>
      <c r="UZM6" s="272"/>
      <c r="UZN6" s="272"/>
      <c r="UZO6" s="272"/>
      <c r="UZP6" s="272"/>
      <c r="UZQ6" s="272"/>
      <c r="UZR6" s="272"/>
      <c r="UZS6" s="272"/>
      <c r="UZT6" s="272"/>
      <c r="UZU6" s="272"/>
      <c r="UZV6" s="272"/>
      <c r="UZW6" s="272"/>
      <c r="UZX6" s="272"/>
      <c r="UZY6" s="272"/>
      <c r="UZZ6" s="272"/>
      <c r="VAA6" s="272"/>
      <c r="VAB6" s="272"/>
      <c r="VAC6" s="272"/>
      <c r="VAD6" s="272"/>
      <c r="VAE6" s="272"/>
      <c r="VAF6" s="272"/>
      <c r="VAG6" s="272"/>
      <c r="VAH6" s="272"/>
      <c r="VAI6" s="272"/>
      <c r="VAJ6" s="272"/>
      <c r="VAK6" s="272"/>
      <c r="VAL6" s="272"/>
      <c r="VAM6" s="272"/>
      <c r="VAN6" s="272"/>
      <c r="VAO6" s="272"/>
      <c r="VAP6" s="272"/>
      <c r="VAQ6" s="272"/>
      <c r="VAR6" s="272"/>
      <c r="VAS6" s="272"/>
      <c r="VAT6" s="272"/>
      <c r="VAU6" s="272"/>
      <c r="VAV6" s="272"/>
      <c r="VAW6" s="272"/>
      <c r="VAX6" s="272"/>
      <c r="VAY6" s="272"/>
      <c r="VAZ6" s="272"/>
      <c r="VBA6" s="272"/>
      <c r="VBB6" s="272"/>
      <c r="VBC6" s="272"/>
      <c r="VBD6" s="272"/>
      <c r="VBE6" s="272"/>
      <c r="VBF6" s="272"/>
      <c r="VBG6" s="272"/>
      <c r="VBH6" s="272"/>
      <c r="VBI6" s="272"/>
      <c r="VBJ6" s="272"/>
      <c r="VBK6" s="272"/>
      <c r="VBL6" s="272"/>
      <c r="VBM6" s="272"/>
      <c r="VBN6" s="272"/>
      <c r="VBO6" s="272"/>
      <c r="VBP6" s="272"/>
      <c r="VBQ6" s="272"/>
      <c r="VBR6" s="272"/>
      <c r="VBS6" s="272"/>
      <c r="VBT6" s="272"/>
      <c r="VBU6" s="272"/>
      <c r="VBV6" s="272"/>
      <c r="VBW6" s="272"/>
      <c r="VBX6" s="272"/>
      <c r="VBY6" s="272"/>
      <c r="VBZ6" s="272"/>
      <c r="VCA6" s="272"/>
      <c r="VCB6" s="272"/>
      <c r="VCC6" s="272"/>
      <c r="VCD6" s="272"/>
      <c r="VCE6" s="272"/>
      <c r="VCF6" s="272"/>
      <c r="VCG6" s="272"/>
      <c r="VCH6" s="272"/>
      <c r="VCI6" s="272"/>
      <c r="VCJ6" s="272"/>
      <c r="VCK6" s="272"/>
      <c r="VCL6" s="272"/>
      <c r="VCM6" s="272"/>
      <c r="VCN6" s="272"/>
      <c r="VCO6" s="272"/>
      <c r="VCP6" s="272"/>
      <c r="VCQ6" s="272"/>
      <c r="VCR6" s="272"/>
      <c r="VCS6" s="272"/>
      <c r="VCT6" s="272"/>
      <c r="VCU6" s="272"/>
      <c r="VCV6" s="272"/>
      <c r="VCW6" s="272"/>
      <c r="VCX6" s="272"/>
      <c r="VCY6" s="272"/>
      <c r="VCZ6" s="272"/>
      <c r="VDA6" s="272"/>
      <c r="VDB6" s="272"/>
      <c r="VDC6" s="272"/>
      <c r="VDD6" s="272"/>
      <c r="VDE6" s="272"/>
      <c r="VDF6" s="272"/>
      <c r="VDG6" s="272"/>
      <c r="VDH6" s="272"/>
      <c r="VDI6" s="272"/>
      <c r="VDJ6" s="272"/>
      <c r="VDK6" s="272"/>
      <c r="VDL6" s="272"/>
      <c r="VDM6" s="272"/>
      <c r="VDN6" s="272"/>
      <c r="VDO6" s="272"/>
      <c r="VDP6" s="272"/>
      <c r="VDQ6" s="272"/>
      <c r="VDR6" s="272"/>
      <c r="VDS6" s="272"/>
      <c r="VDT6" s="272"/>
      <c r="VDU6" s="272"/>
      <c r="VDV6" s="272"/>
      <c r="VDW6" s="272"/>
      <c r="VDX6" s="272"/>
      <c r="VDY6" s="272"/>
      <c r="VDZ6" s="272"/>
      <c r="VEA6" s="272"/>
      <c r="VEB6" s="272"/>
      <c r="VEC6" s="272"/>
      <c r="VED6" s="272"/>
      <c r="VEE6" s="272"/>
      <c r="VEF6" s="272"/>
      <c r="VEG6" s="272"/>
      <c r="VEH6" s="272"/>
      <c r="VEI6" s="272"/>
      <c r="VEJ6" s="272"/>
      <c r="VEK6" s="272"/>
      <c r="VEL6" s="272"/>
      <c r="VEM6" s="272"/>
      <c r="VEN6" s="272"/>
      <c r="VEO6" s="272"/>
      <c r="VEP6" s="272"/>
      <c r="VEQ6" s="272"/>
      <c r="VER6" s="272"/>
      <c r="VES6" s="272"/>
      <c r="VET6" s="272"/>
      <c r="VEU6" s="272"/>
      <c r="VEV6" s="272"/>
      <c r="VEW6" s="272"/>
      <c r="VEX6" s="272"/>
      <c r="VEY6" s="272"/>
      <c r="VEZ6" s="272"/>
      <c r="VFA6" s="272"/>
      <c r="VFB6" s="272"/>
      <c r="VFC6" s="272"/>
      <c r="VFD6" s="272"/>
      <c r="VFE6" s="272"/>
      <c r="VFF6" s="272"/>
      <c r="VFG6" s="272"/>
      <c r="VFH6" s="272"/>
      <c r="VFI6" s="272"/>
      <c r="VFJ6" s="272"/>
      <c r="VFK6" s="272"/>
      <c r="VFL6" s="272"/>
      <c r="VFM6" s="272"/>
      <c r="VFN6" s="272"/>
      <c r="VFO6" s="272"/>
      <c r="VFP6" s="272"/>
      <c r="VFQ6" s="272"/>
      <c r="VFR6" s="272"/>
      <c r="VFS6" s="272"/>
      <c r="VFT6" s="272"/>
      <c r="VFU6" s="272"/>
      <c r="VFV6" s="272"/>
      <c r="VFW6" s="272"/>
      <c r="VFX6" s="272"/>
      <c r="VFY6" s="272"/>
      <c r="VFZ6" s="272"/>
      <c r="VGA6" s="272"/>
      <c r="VGB6" s="272"/>
      <c r="VGC6" s="272"/>
      <c r="VGD6" s="272"/>
      <c r="VGE6" s="272"/>
      <c r="VGF6" s="272"/>
      <c r="VGG6" s="272"/>
      <c r="VGH6" s="272"/>
      <c r="VGI6" s="272"/>
      <c r="VGJ6" s="272"/>
      <c r="VGK6" s="272"/>
      <c r="VGL6" s="272"/>
      <c r="VGM6" s="272"/>
      <c r="VGN6" s="272"/>
      <c r="VGO6" s="272"/>
      <c r="VGP6" s="272"/>
      <c r="VGQ6" s="272"/>
      <c r="VGR6" s="272"/>
      <c r="VGS6" s="272"/>
      <c r="VGT6" s="272"/>
      <c r="VGU6" s="272"/>
      <c r="VGV6" s="272"/>
      <c r="VGW6" s="272"/>
      <c r="VGX6" s="272"/>
      <c r="VGY6" s="272"/>
      <c r="VGZ6" s="272"/>
      <c r="VHA6" s="272"/>
      <c r="VHB6" s="272"/>
      <c r="VHC6" s="272"/>
      <c r="VHD6" s="272"/>
      <c r="VHE6" s="272"/>
      <c r="VHF6" s="272"/>
      <c r="VHG6" s="272"/>
      <c r="VHH6" s="272"/>
      <c r="VHI6" s="272"/>
      <c r="VHJ6" s="272"/>
      <c r="VHK6" s="272"/>
      <c r="VHL6" s="272"/>
      <c r="VHM6" s="272"/>
      <c r="VHN6" s="272"/>
      <c r="VHO6" s="272"/>
      <c r="VHP6" s="272"/>
      <c r="VHQ6" s="272"/>
      <c r="VHR6" s="272"/>
      <c r="VHS6" s="272"/>
      <c r="VHT6" s="272"/>
      <c r="VHU6" s="272"/>
      <c r="VHV6" s="272"/>
      <c r="VHW6" s="272"/>
      <c r="VHX6" s="272"/>
      <c r="VHY6" s="272"/>
      <c r="VHZ6" s="272"/>
      <c r="VIA6" s="272"/>
      <c r="VIB6" s="272"/>
      <c r="VIC6" s="272"/>
      <c r="VID6" s="272"/>
      <c r="VIE6" s="272"/>
      <c r="VIF6" s="272"/>
      <c r="VIG6" s="272"/>
      <c r="VIH6" s="272"/>
      <c r="VII6" s="272"/>
      <c r="VIJ6" s="272"/>
      <c r="VIK6" s="272"/>
      <c r="VIL6" s="272"/>
      <c r="VIM6" s="272"/>
      <c r="VIN6" s="272"/>
      <c r="VIO6" s="272"/>
      <c r="VIP6" s="272"/>
      <c r="VIQ6" s="272"/>
      <c r="VIR6" s="272"/>
      <c r="VIS6" s="272"/>
      <c r="VIT6" s="272"/>
      <c r="VIU6" s="272"/>
      <c r="VIV6" s="272"/>
      <c r="VIW6" s="272"/>
      <c r="VIX6" s="272"/>
      <c r="VIY6" s="272"/>
      <c r="VIZ6" s="272"/>
      <c r="VJA6" s="272"/>
      <c r="VJB6" s="272"/>
      <c r="VJC6" s="272"/>
      <c r="VJD6" s="272"/>
      <c r="VJE6" s="272"/>
      <c r="VJF6" s="272"/>
      <c r="VJG6" s="272"/>
      <c r="VJH6" s="272"/>
      <c r="VJI6" s="272"/>
      <c r="VJJ6" s="272"/>
      <c r="VJK6" s="272"/>
      <c r="VJL6" s="272"/>
      <c r="VJM6" s="272"/>
      <c r="VJN6" s="272"/>
      <c r="VJO6" s="272"/>
      <c r="VJP6" s="272"/>
      <c r="VJQ6" s="272"/>
      <c r="VJR6" s="272"/>
      <c r="VJS6" s="272"/>
      <c r="VJT6" s="272"/>
      <c r="VJU6" s="272"/>
      <c r="VJV6" s="272"/>
      <c r="VJW6" s="272"/>
      <c r="VJX6" s="272"/>
      <c r="VJY6" s="272"/>
      <c r="VJZ6" s="272"/>
      <c r="VKA6" s="272"/>
      <c r="VKB6" s="272"/>
      <c r="VKC6" s="272"/>
      <c r="VKD6" s="272"/>
      <c r="VKE6" s="272"/>
      <c r="VKF6" s="272"/>
      <c r="VKG6" s="272"/>
      <c r="VKH6" s="272"/>
      <c r="VKI6" s="272"/>
      <c r="VKJ6" s="272"/>
      <c r="VKK6" s="272"/>
      <c r="VKL6" s="272"/>
      <c r="VKM6" s="272"/>
      <c r="VKN6" s="272"/>
      <c r="VKO6" s="272"/>
      <c r="VKP6" s="272"/>
      <c r="VKQ6" s="272"/>
      <c r="VKR6" s="272"/>
      <c r="VKS6" s="272"/>
      <c r="VKT6" s="272"/>
      <c r="VKU6" s="272"/>
      <c r="VKV6" s="272"/>
      <c r="VKW6" s="272"/>
      <c r="VKX6" s="272"/>
      <c r="VKY6" s="272"/>
      <c r="VKZ6" s="272"/>
      <c r="VLA6" s="272"/>
      <c r="VLB6" s="272"/>
      <c r="VLC6" s="272"/>
      <c r="VLD6" s="272"/>
      <c r="VLE6" s="272"/>
      <c r="VLF6" s="272"/>
      <c r="VLG6" s="272"/>
      <c r="VLH6" s="272"/>
      <c r="VLI6" s="272"/>
      <c r="VLJ6" s="272"/>
      <c r="VLK6" s="272"/>
      <c r="VLL6" s="272"/>
      <c r="VLM6" s="272"/>
      <c r="VLN6" s="272"/>
      <c r="VLO6" s="272"/>
      <c r="VLP6" s="272"/>
      <c r="VLQ6" s="272"/>
      <c r="VLR6" s="272"/>
      <c r="VLS6" s="272"/>
      <c r="VLT6" s="272"/>
      <c r="VLU6" s="272"/>
      <c r="VLV6" s="272"/>
      <c r="VLW6" s="272"/>
      <c r="VLX6" s="272"/>
      <c r="VLY6" s="272"/>
      <c r="VLZ6" s="272"/>
      <c r="VMA6" s="272"/>
      <c r="VMB6" s="272"/>
      <c r="VMC6" s="272"/>
      <c r="VMD6" s="272"/>
      <c r="VME6" s="272"/>
      <c r="VMF6" s="272"/>
      <c r="VMG6" s="272"/>
      <c r="VMH6" s="272"/>
      <c r="VMI6" s="272"/>
      <c r="VMJ6" s="272"/>
      <c r="VMK6" s="272"/>
      <c r="VML6" s="272"/>
      <c r="VMM6" s="272"/>
      <c r="VMN6" s="272"/>
      <c r="VMO6" s="272"/>
      <c r="VMP6" s="272"/>
      <c r="VMQ6" s="272"/>
      <c r="VMR6" s="272"/>
      <c r="VMS6" s="272"/>
      <c r="VMT6" s="272"/>
      <c r="VMU6" s="272"/>
      <c r="VMV6" s="272"/>
      <c r="VMW6" s="272"/>
      <c r="VMX6" s="272"/>
      <c r="VMY6" s="272"/>
      <c r="VMZ6" s="272"/>
      <c r="VNA6" s="272"/>
      <c r="VNB6" s="272"/>
      <c r="VNC6" s="272"/>
      <c r="VND6" s="272"/>
      <c r="VNE6" s="272"/>
      <c r="VNF6" s="272"/>
      <c r="VNG6" s="272"/>
      <c r="VNH6" s="272"/>
      <c r="VNI6" s="272"/>
      <c r="VNJ6" s="272"/>
      <c r="VNK6" s="272"/>
      <c r="VNL6" s="272"/>
      <c r="VNM6" s="272"/>
      <c r="VNN6" s="272"/>
      <c r="VNO6" s="272"/>
      <c r="VNP6" s="272"/>
      <c r="VNQ6" s="272"/>
      <c r="VNR6" s="272"/>
      <c r="VNS6" s="272"/>
      <c r="VNT6" s="272"/>
      <c r="VNU6" s="272"/>
      <c r="VNV6" s="272"/>
      <c r="VNW6" s="272"/>
      <c r="VNX6" s="272"/>
      <c r="VNY6" s="272"/>
      <c r="VNZ6" s="272"/>
      <c r="VOA6" s="272"/>
      <c r="VOB6" s="272"/>
      <c r="VOC6" s="272"/>
      <c r="VOD6" s="272"/>
      <c r="VOE6" s="272"/>
      <c r="VOF6" s="272"/>
      <c r="VOG6" s="272"/>
      <c r="VOH6" s="272"/>
      <c r="VOI6" s="272"/>
      <c r="VOJ6" s="272"/>
      <c r="VOK6" s="272"/>
      <c r="VOL6" s="272"/>
      <c r="VOM6" s="272"/>
      <c r="VON6" s="272"/>
      <c r="VOO6" s="272"/>
      <c r="VOP6" s="272"/>
      <c r="VOQ6" s="272"/>
      <c r="VOR6" s="272"/>
      <c r="VOS6" s="272"/>
      <c r="VOT6" s="272"/>
      <c r="VOU6" s="272"/>
      <c r="VOV6" s="272"/>
      <c r="VOW6" s="272"/>
      <c r="VOX6" s="272"/>
      <c r="VOY6" s="272"/>
      <c r="VOZ6" s="272"/>
      <c r="VPA6" s="272"/>
      <c r="VPB6" s="272"/>
      <c r="VPC6" s="272"/>
      <c r="VPD6" s="272"/>
      <c r="VPE6" s="272"/>
      <c r="VPF6" s="272"/>
      <c r="VPG6" s="272"/>
      <c r="VPH6" s="272"/>
      <c r="VPI6" s="272"/>
      <c r="VPJ6" s="272"/>
      <c r="VPK6" s="272"/>
      <c r="VPL6" s="272"/>
      <c r="VPM6" s="272"/>
      <c r="VPN6" s="272"/>
      <c r="VPO6" s="272"/>
      <c r="VPP6" s="272"/>
      <c r="VPQ6" s="272"/>
      <c r="VPR6" s="272"/>
      <c r="VPS6" s="272"/>
      <c r="VPT6" s="272"/>
      <c r="VPU6" s="272"/>
      <c r="VPV6" s="272"/>
      <c r="VPW6" s="272"/>
      <c r="VPX6" s="272"/>
      <c r="VPY6" s="272"/>
      <c r="VPZ6" s="272"/>
      <c r="VQA6" s="272"/>
      <c r="VQB6" s="272"/>
      <c r="VQC6" s="272"/>
      <c r="VQD6" s="272"/>
      <c r="VQE6" s="272"/>
      <c r="VQF6" s="272"/>
      <c r="VQG6" s="272"/>
      <c r="VQH6" s="272"/>
      <c r="VQI6" s="272"/>
      <c r="VQJ6" s="272"/>
      <c r="VQK6" s="272"/>
      <c r="VQL6" s="272"/>
      <c r="VQM6" s="272"/>
      <c r="VQN6" s="272"/>
      <c r="VQO6" s="272"/>
      <c r="VQP6" s="272"/>
      <c r="VQQ6" s="272"/>
      <c r="VQR6" s="272"/>
      <c r="VQS6" s="272"/>
      <c r="VQT6" s="272"/>
      <c r="VQU6" s="272"/>
      <c r="VQV6" s="272"/>
      <c r="VQW6" s="272"/>
      <c r="VQX6" s="272"/>
      <c r="VQY6" s="272"/>
      <c r="VQZ6" s="272"/>
      <c r="VRA6" s="272"/>
      <c r="VRB6" s="272"/>
      <c r="VRC6" s="272"/>
      <c r="VRD6" s="272"/>
      <c r="VRE6" s="272"/>
      <c r="VRF6" s="272"/>
      <c r="VRG6" s="272"/>
      <c r="VRH6" s="272"/>
      <c r="VRI6" s="272"/>
      <c r="VRJ6" s="272"/>
      <c r="VRK6" s="272"/>
      <c r="VRL6" s="272"/>
      <c r="VRM6" s="272"/>
      <c r="VRN6" s="272"/>
      <c r="VRO6" s="272"/>
      <c r="VRP6" s="272"/>
      <c r="VRQ6" s="272"/>
      <c r="VRR6" s="272"/>
      <c r="VRS6" s="272"/>
      <c r="VRT6" s="272"/>
      <c r="VRU6" s="272"/>
      <c r="VRV6" s="272"/>
      <c r="VRW6" s="272"/>
      <c r="VRX6" s="272"/>
      <c r="VRY6" s="272"/>
      <c r="VRZ6" s="272"/>
      <c r="VSA6" s="272"/>
      <c r="VSB6" s="272"/>
      <c r="VSC6" s="272"/>
      <c r="VSD6" s="272"/>
      <c r="VSE6" s="272"/>
      <c r="VSF6" s="272"/>
      <c r="VSG6" s="272"/>
      <c r="VSH6" s="272"/>
      <c r="VSI6" s="272"/>
      <c r="VSJ6" s="272"/>
      <c r="VSK6" s="272"/>
      <c r="VSL6" s="272"/>
      <c r="VSM6" s="272"/>
      <c r="VSN6" s="272"/>
      <c r="VSO6" s="272"/>
      <c r="VSP6" s="272"/>
      <c r="VSQ6" s="272"/>
      <c r="VSR6" s="272"/>
      <c r="VSS6" s="272"/>
      <c r="VST6" s="272"/>
      <c r="VSU6" s="272"/>
      <c r="VSV6" s="272"/>
      <c r="VSW6" s="272"/>
      <c r="VSX6" s="272"/>
      <c r="VSY6" s="272"/>
      <c r="VSZ6" s="272"/>
      <c r="VTA6" s="272"/>
      <c r="VTB6" s="272"/>
      <c r="VTC6" s="272"/>
      <c r="VTD6" s="272"/>
      <c r="VTE6" s="272"/>
      <c r="VTF6" s="272"/>
      <c r="VTG6" s="272"/>
      <c r="VTH6" s="272"/>
      <c r="VTI6" s="272"/>
      <c r="VTJ6" s="272"/>
      <c r="VTK6" s="272"/>
      <c r="VTL6" s="272"/>
      <c r="VTM6" s="272"/>
      <c r="VTN6" s="272"/>
      <c r="VTO6" s="272"/>
      <c r="VTP6" s="272"/>
      <c r="VTQ6" s="272"/>
      <c r="VTR6" s="272"/>
      <c r="VTS6" s="272"/>
      <c r="VTT6" s="272"/>
      <c r="VTU6" s="272"/>
      <c r="VTV6" s="272"/>
      <c r="VTW6" s="272"/>
      <c r="VTX6" s="272"/>
      <c r="VTY6" s="272"/>
      <c r="VTZ6" s="272"/>
      <c r="VUA6" s="272"/>
      <c r="VUB6" s="272"/>
      <c r="VUC6" s="272"/>
      <c r="VUD6" s="272"/>
      <c r="VUE6" s="272"/>
      <c r="VUF6" s="272"/>
      <c r="VUG6" s="272"/>
      <c r="VUH6" s="272"/>
      <c r="VUI6" s="272"/>
      <c r="VUJ6" s="272"/>
      <c r="VUK6" s="272"/>
      <c r="VUL6" s="272"/>
      <c r="VUM6" s="272"/>
      <c r="VUN6" s="272"/>
      <c r="VUO6" s="272"/>
      <c r="VUP6" s="272"/>
      <c r="VUQ6" s="272"/>
      <c r="VUR6" s="272"/>
      <c r="VUS6" s="272"/>
      <c r="VUT6" s="272"/>
      <c r="VUU6" s="272"/>
      <c r="VUV6" s="272"/>
      <c r="VUW6" s="272"/>
      <c r="VUX6" s="272"/>
      <c r="VUY6" s="272"/>
      <c r="VUZ6" s="272"/>
      <c r="VVA6" s="272"/>
      <c r="VVB6" s="272"/>
      <c r="VVC6" s="272"/>
      <c r="VVD6" s="272"/>
      <c r="VVE6" s="272"/>
      <c r="VVF6" s="272"/>
      <c r="VVG6" s="272"/>
      <c r="VVH6" s="272"/>
      <c r="VVI6" s="272"/>
      <c r="VVJ6" s="272"/>
      <c r="VVK6" s="272"/>
      <c r="VVL6" s="272"/>
      <c r="VVM6" s="272"/>
      <c r="VVN6" s="272"/>
      <c r="VVO6" s="272"/>
      <c r="VVP6" s="272"/>
      <c r="VVQ6" s="272"/>
      <c r="VVR6" s="272"/>
      <c r="VVS6" s="272"/>
      <c r="VVT6" s="272"/>
      <c r="VVU6" s="272"/>
      <c r="VVV6" s="272"/>
      <c r="VVW6" s="272"/>
      <c r="VVX6" s="272"/>
      <c r="VVY6" s="272"/>
      <c r="VVZ6" s="272"/>
      <c r="VWA6" s="272"/>
      <c r="VWB6" s="272"/>
      <c r="VWC6" s="272"/>
      <c r="VWD6" s="272"/>
      <c r="VWE6" s="272"/>
      <c r="VWF6" s="272"/>
      <c r="VWG6" s="272"/>
      <c r="VWH6" s="272"/>
      <c r="VWI6" s="272"/>
      <c r="VWJ6" s="272"/>
      <c r="VWK6" s="272"/>
      <c r="VWL6" s="272"/>
      <c r="VWM6" s="272"/>
      <c r="VWN6" s="272"/>
      <c r="VWO6" s="272"/>
      <c r="VWP6" s="272"/>
      <c r="VWQ6" s="272"/>
      <c r="VWR6" s="272"/>
      <c r="VWS6" s="272"/>
      <c r="VWT6" s="272"/>
      <c r="VWU6" s="272"/>
      <c r="VWV6" s="272"/>
      <c r="VWW6" s="272"/>
      <c r="VWX6" s="272"/>
      <c r="VWY6" s="272"/>
      <c r="VWZ6" s="272"/>
      <c r="VXA6" s="272"/>
      <c r="VXB6" s="272"/>
      <c r="VXC6" s="272"/>
      <c r="VXD6" s="272"/>
      <c r="VXE6" s="272"/>
      <c r="VXF6" s="272"/>
      <c r="VXG6" s="272"/>
      <c r="VXH6" s="272"/>
      <c r="VXI6" s="272"/>
      <c r="VXJ6" s="272"/>
      <c r="VXK6" s="272"/>
      <c r="VXL6" s="272"/>
      <c r="VXM6" s="272"/>
      <c r="VXN6" s="272"/>
      <c r="VXO6" s="272"/>
      <c r="VXP6" s="272"/>
      <c r="VXQ6" s="272"/>
      <c r="VXR6" s="272"/>
      <c r="VXS6" s="272"/>
      <c r="VXT6" s="272"/>
      <c r="VXU6" s="272"/>
      <c r="VXV6" s="272"/>
      <c r="VXW6" s="272"/>
      <c r="VXX6" s="272"/>
      <c r="VXY6" s="272"/>
      <c r="VXZ6" s="272"/>
      <c r="VYA6" s="272"/>
      <c r="VYB6" s="272"/>
      <c r="VYC6" s="272"/>
      <c r="VYD6" s="272"/>
      <c r="VYE6" s="272"/>
      <c r="VYF6" s="272"/>
      <c r="VYG6" s="272"/>
      <c r="VYH6" s="272"/>
      <c r="VYI6" s="272"/>
      <c r="VYJ6" s="272"/>
      <c r="VYK6" s="272"/>
      <c r="VYL6" s="272"/>
      <c r="VYM6" s="272"/>
      <c r="VYN6" s="272"/>
      <c r="VYO6" s="272"/>
      <c r="VYP6" s="272"/>
      <c r="VYQ6" s="272"/>
      <c r="VYR6" s="272"/>
      <c r="VYS6" s="272"/>
      <c r="VYT6" s="272"/>
      <c r="VYU6" s="272"/>
      <c r="VYV6" s="272"/>
      <c r="VYW6" s="272"/>
      <c r="VYX6" s="272"/>
      <c r="VYY6" s="272"/>
      <c r="VYZ6" s="272"/>
      <c r="VZA6" s="272"/>
      <c r="VZB6" s="272"/>
      <c r="VZC6" s="272"/>
      <c r="VZD6" s="272"/>
      <c r="VZE6" s="272"/>
      <c r="VZF6" s="272"/>
      <c r="VZG6" s="272"/>
      <c r="VZH6" s="272"/>
      <c r="VZI6" s="272"/>
      <c r="VZJ6" s="272"/>
      <c r="VZK6" s="272"/>
      <c r="VZL6" s="272"/>
      <c r="VZM6" s="272"/>
      <c r="VZN6" s="272"/>
      <c r="VZO6" s="272"/>
      <c r="VZP6" s="272"/>
      <c r="VZQ6" s="272"/>
      <c r="VZR6" s="272"/>
      <c r="VZS6" s="272"/>
      <c r="VZT6" s="272"/>
      <c r="VZU6" s="272"/>
      <c r="VZV6" s="272"/>
      <c r="VZW6" s="272"/>
      <c r="VZX6" s="272"/>
      <c r="VZY6" s="272"/>
      <c r="VZZ6" s="272"/>
      <c r="WAA6" s="272"/>
      <c r="WAB6" s="272"/>
      <c r="WAC6" s="272"/>
      <c r="WAD6" s="272"/>
      <c r="WAE6" s="272"/>
      <c r="WAF6" s="272"/>
      <c r="WAG6" s="272"/>
      <c r="WAH6" s="272"/>
      <c r="WAI6" s="272"/>
      <c r="WAJ6" s="272"/>
      <c r="WAK6" s="272"/>
      <c r="WAL6" s="272"/>
      <c r="WAM6" s="272"/>
      <c r="WAN6" s="272"/>
      <c r="WAO6" s="272"/>
      <c r="WAP6" s="272"/>
      <c r="WAQ6" s="272"/>
      <c r="WAR6" s="272"/>
      <c r="WAS6" s="272"/>
      <c r="WAT6" s="272"/>
      <c r="WAU6" s="272"/>
      <c r="WAV6" s="272"/>
      <c r="WAW6" s="272"/>
      <c r="WAX6" s="272"/>
      <c r="WAY6" s="272"/>
      <c r="WAZ6" s="272"/>
      <c r="WBA6" s="272"/>
      <c r="WBB6" s="272"/>
      <c r="WBC6" s="272"/>
      <c r="WBD6" s="272"/>
      <c r="WBE6" s="272"/>
      <c r="WBF6" s="272"/>
      <c r="WBG6" s="272"/>
      <c r="WBH6" s="272"/>
      <c r="WBI6" s="272"/>
      <c r="WBJ6" s="272"/>
      <c r="WBK6" s="272"/>
      <c r="WBL6" s="272"/>
      <c r="WBM6" s="272"/>
      <c r="WBN6" s="272"/>
      <c r="WBO6" s="272"/>
      <c r="WBP6" s="272"/>
      <c r="WBQ6" s="272"/>
      <c r="WBR6" s="272"/>
      <c r="WBS6" s="272"/>
      <c r="WBT6" s="272"/>
      <c r="WBU6" s="272"/>
      <c r="WBV6" s="272"/>
      <c r="WBW6" s="272"/>
      <c r="WBX6" s="272"/>
      <c r="WBY6" s="272"/>
      <c r="WBZ6" s="272"/>
      <c r="WCA6" s="272"/>
      <c r="WCB6" s="272"/>
      <c r="WCC6" s="272"/>
      <c r="WCD6" s="272"/>
      <c r="WCE6" s="272"/>
      <c r="WCF6" s="272"/>
      <c r="WCG6" s="272"/>
      <c r="WCH6" s="272"/>
      <c r="WCI6" s="272"/>
      <c r="WCJ6" s="272"/>
      <c r="WCK6" s="272"/>
      <c r="WCL6" s="272"/>
      <c r="WCM6" s="272"/>
      <c r="WCN6" s="272"/>
      <c r="WCO6" s="272"/>
      <c r="WCP6" s="272"/>
      <c r="WCQ6" s="272"/>
      <c r="WCR6" s="272"/>
      <c r="WCS6" s="272"/>
      <c r="WCT6" s="272"/>
      <c r="WCU6" s="272"/>
      <c r="WCV6" s="272"/>
      <c r="WCW6" s="272"/>
      <c r="WCX6" s="272"/>
      <c r="WCY6" s="272"/>
      <c r="WCZ6" s="272"/>
      <c r="WDA6" s="272"/>
      <c r="WDB6" s="272"/>
      <c r="WDC6" s="272"/>
      <c r="WDD6" s="272"/>
      <c r="WDE6" s="272"/>
      <c r="WDF6" s="272"/>
      <c r="WDG6" s="272"/>
      <c r="WDH6" s="272"/>
      <c r="WDI6" s="272"/>
      <c r="WDJ6" s="272"/>
      <c r="WDK6" s="272"/>
      <c r="WDL6" s="272"/>
      <c r="WDM6" s="272"/>
      <c r="WDN6" s="272"/>
      <c r="WDO6" s="272"/>
      <c r="WDP6" s="272"/>
      <c r="WDQ6" s="272"/>
      <c r="WDR6" s="272"/>
      <c r="WDS6" s="272"/>
      <c r="WDT6" s="272"/>
      <c r="WDU6" s="272"/>
      <c r="WDV6" s="272"/>
      <c r="WDW6" s="272"/>
      <c r="WDX6" s="272"/>
      <c r="WDY6" s="272"/>
      <c r="WDZ6" s="272"/>
      <c r="WEA6" s="272"/>
      <c r="WEB6" s="272"/>
      <c r="WEC6" s="272"/>
      <c r="WED6" s="272"/>
      <c r="WEE6" s="272"/>
      <c r="WEF6" s="272"/>
      <c r="WEG6" s="272"/>
      <c r="WEH6" s="272"/>
      <c r="WEI6" s="272"/>
      <c r="WEJ6" s="272"/>
      <c r="WEK6" s="272"/>
      <c r="WEL6" s="272"/>
      <c r="WEM6" s="272"/>
      <c r="WEN6" s="272"/>
      <c r="WEO6" s="272"/>
      <c r="WEP6" s="272"/>
      <c r="WEQ6" s="272"/>
      <c r="WER6" s="272"/>
      <c r="WES6" s="272"/>
      <c r="WET6" s="272"/>
      <c r="WEU6" s="272"/>
      <c r="WEV6" s="272"/>
      <c r="WEW6" s="272"/>
      <c r="WEX6" s="272"/>
      <c r="WEY6" s="272"/>
      <c r="WEZ6" s="272"/>
      <c r="WFA6" s="272"/>
      <c r="WFB6" s="272"/>
      <c r="WFC6" s="272"/>
      <c r="WFD6" s="272"/>
      <c r="WFE6" s="272"/>
      <c r="WFF6" s="272"/>
      <c r="WFG6" s="272"/>
      <c r="WFH6" s="272"/>
      <c r="WFI6" s="272"/>
      <c r="WFJ6" s="272"/>
      <c r="WFK6" s="272"/>
      <c r="WFL6" s="272"/>
      <c r="WFM6" s="272"/>
      <c r="WFN6" s="272"/>
      <c r="WFO6" s="272"/>
      <c r="WFP6" s="272"/>
      <c r="WFQ6" s="272"/>
      <c r="WFR6" s="272"/>
      <c r="WFS6" s="272"/>
      <c r="WFT6" s="272"/>
      <c r="WFU6" s="272"/>
      <c r="WFV6" s="272"/>
      <c r="WFW6" s="272"/>
      <c r="WFX6" s="272"/>
      <c r="WFY6" s="272"/>
      <c r="WFZ6" s="272"/>
      <c r="WGA6" s="272"/>
      <c r="WGB6" s="272"/>
      <c r="WGC6" s="272"/>
      <c r="WGD6" s="272"/>
      <c r="WGE6" s="272"/>
      <c r="WGF6" s="272"/>
      <c r="WGG6" s="272"/>
      <c r="WGH6" s="272"/>
      <c r="WGI6" s="272"/>
      <c r="WGJ6" s="272"/>
      <c r="WGK6" s="272"/>
      <c r="WGL6" s="272"/>
      <c r="WGM6" s="272"/>
      <c r="WGN6" s="272"/>
      <c r="WGO6" s="272"/>
      <c r="WGP6" s="272"/>
      <c r="WGQ6" s="272"/>
      <c r="WGR6" s="272"/>
      <c r="WGS6" s="272"/>
      <c r="WGT6" s="272"/>
      <c r="WGU6" s="272"/>
      <c r="WGV6" s="272"/>
      <c r="WGW6" s="272"/>
      <c r="WGX6" s="272"/>
      <c r="WGY6" s="272"/>
      <c r="WGZ6" s="272"/>
      <c r="WHA6" s="272"/>
      <c r="WHB6" s="272"/>
      <c r="WHC6" s="272"/>
      <c r="WHD6" s="272"/>
      <c r="WHE6" s="272"/>
      <c r="WHF6" s="272"/>
      <c r="WHG6" s="272"/>
      <c r="WHH6" s="272"/>
      <c r="WHI6" s="272"/>
      <c r="WHJ6" s="272"/>
      <c r="WHK6" s="272"/>
      <c r="WHL6" s="272"/>
      <c r="WHM6" s="272"/>
      <c r="WHN6" s="272"/>
      <c r="WHO6" s="272"/>
      <c r="WHP6" s="272"/>
      <c r="WHQ6" s="272"/>
      <c r="WHR6" s="272"/>
      <c r="WHS6" s="272"/>
      <c r="WHT6" s="272"/>
      <c r="WHU6" s="272"/>
      <c r="WHV6" s="272"/>
      <c r="WHW6" s="272"/>
      <c r="WHX6" s="272"/>
      <c r="WHY6" s="272"/>
      <c r="WHZ6" s="272"/>
      <c r="WIA6" s="272"/>
      <c r="WIB6" s="272"/>
      <c r="WIC6" s="272"/>
      <c r="WID6" s="272"/>
      <c r="WIE6" s="272"/>
      <c r="WIF6" s="272"/>
      <c r="WIG6" s="272"/>
      <c r="WIH6" s="272"/>
      <c r="WII6" s="272"/>
      <c r="WIJ6" s="272"/>
      <c r="WIK6" s="272"/>
      <c r="WIL6" s="272"/>
      <c r="WIM6" s="272"/>
      <c r="WIN6" s="272"/>
      <c r="WIO6" s="272"/>
      <c r="WIP6" s="272"/>
      <c r="WIQ6" s="272"/>
      <c r="WIR6" s="272"/>
      <c r="WIS6" s="272"/>
      <c r="WIT6" s="272"/>
      <c r="WIU6" s="272"/>
      <c r="WIV6" s="272"/>
      <c r="WIW6" s="272"/>
      <c r="WIX6" s="272"/>
      <c r="WIY6" s="272"/>
      <c r="WIZ6" s="272"/>
      <c r="WJA6" s="272"/>
      <c r="WJB6" s="272"/>
      <c r="WJC6" s="272"/>
      <c r="WJD6" s="272"/>
      <c r="WJE6" s="272"/>
      <c r="WJF6" s="272"/>
      <c r="WJG6" s="272"/>
      <c r="WJH6" s="272"/>
      <c r="WJI6" s="272"/>
      <c r="WJJ6" s="272"/>
      <c r="WJK6" s="272"/>
      <c r="WJL6" s="272"/>
      <c r="WJM6" s="272"/>
      <c r="WJN6" s="272"/>
      <c r="WJO6" s="272"/>
      <c r="WJP6" s="272"/>
      <c r="WJQ6" s="272"/>
      <c r="WJR6" s="272"/>
      <c r="WJS6" s="272"/>
      <c r="WJT6" s="272"/>
      <c r="WJU6" s="272"/>
      <c r="WJV6" s="272"/>
      <c r="WJW6" s="272"/>
      <c r="WJX6" s="272"/>
      <c r="WJY6" s="272"/>
      <c r="WJZ6" s="272"/>
      <c r="WKA6" s="272"/>
      <c r="WKB6" s="272"/>
      <c r="WKC6" s="272"/>
      <c r="WKD6" s="272"/>
      <c r="WKE6" s="272"/>
      <c r="WKF6" s="272"/>
      <c r="WKG6" s="272"/>
      <c r="WKH6" s="272"/>
      <c r="WKI6" s="272"/>
      <c r="WKJ6" s="272"/>
      <c r="WKK6" s="272"/>
      <c r="WKL6" s="272"/>
      <c r="WKM6" s="272"/>
      <c r="WKN6" s="272"/>
      <c r="WKO6" s="272"/>
      <c r="WKP6" s="272"/>
      <c r="WKQ6" s="272"/>
      <c r="WKR6" s="272"/>
      <c r="WKS6" s="272"/>
      <c r="WKT6" s="272"/>
      <c r="WKU6" s="272"/>
      <c r="WKV6" s="272"/>
      <c r="WKW6" s="272"/>
      <c r="WKX6" s="272"/>
      <c r="WKY6" s="272"/>
      <c r="WKZ6" s="272"/>
      <c r="WLA6" s="272"/>
      <c r="WLB6" s="272"/>
      <c r="WLC6" s="272"/>
      <c r="WLD6" s="272"/>
      <c r="WLE6" s="272"/>
      <c r="WLF6" s="272"/>
      <c r="WLG6" s="272"/>
      <c r="WLH6" s="272"/>
      <c r="WLI6" s="272"/>
      <c r="WLJ6" s="272"/>
      <c r="WLK6" s="272"/>
      <c r="WLL6" s="272"/>
      <c r="WLM6" s="272"/>
      <c r="WLN6" s="272"/>
      <c r="WLO6" s="272"/>
      <c r="WLP6" s="272"/>
      <c r="WLQ6" s="272"/>
      <c r="WLR6" s="272"/>
      <c r="WLS6" s="272"/>
      <c r="WLT6" s="272"/>
      <c r="WLU6" s="272"/>
      <c r="WLV6" s="272"/>
      <c r="WLW6" s="272"/>
      <c r="WLX6" s="272"/>
      <c r="WLY6" s="272"/>
      <c r="WLZ6" s="272"/>
      <c r="WMA6" s="272"/>
      <c r="WMB6" s="272"/>
      <c r="WMC6" s="272"/>
      <c r="WMD6" s="272"/>
      <c r="WME6" s="272"/>
      <c r="WMF6" s="272"/>
      <c r="WMG6" s="272"/>
      <c r="WMH6" s="272"/>
      <c r="WMI6" s="272"/>
      <c r="WMJ6" s="272"/>
      <c r="WMK6" s="272"/>
      <c r="WML6" s="272"/>
      <c r="WMM6" s="272"/>
      <c r="WMN6" s="272"/>
      <c r="WMO6" s="272"/>
      <c r="WMP6" s="272"/>
      <c r="WMQ6" s="272"/>
      <c r="WMR6" s="272"/>
      <c r="WMS6" s="272"/>
      <c r="WMT6" s="272"/>
      <c r="WMU6" s="272"/>
      <c r="WMV6" s="272"/>
      <c r="WMW6" s="272"/>
      <c r="WMX6" s="272"/>
      <c r="WMY6" s="272"/>
      <c r="WMZ6" s="272"/>
      <c r="WNA6" s="272"/>
      <c r="WNB6" s="272"/>
      <c r="WNC6" s="272"/>
      <c r="WND6" s="272"/>
      <c r="WNE6" s="272"/>
      <c r="WNF6" s="272"/>
      <c r="WNG6" s="272"/>
      <c r="WNH6" s="272"/>
      <c r="WNI6" s="272"/>
      <c r="WNJ6" s="272"/>
      <c r="WNK6" s="272"/>
      <c r="WNL6" s="272"/>
      <c r="WNM6" s="272"/>
      <c r="WNN6" s="272"/>
      <c r="WNO6" s="272"/>
      <c r="WNP6" s="272"/>
      <c r="WNQ6" s="272"/>
      <c r="WNR6" s="272"/>
      <c r="WNS6" s="272"/>
      <c r="WNT6" s="272"/>
      <c r="WNU6" s="272"/>
      <c r="WNV6" s="272"/>
      <c r="WNW6" s="272"/>
      <c r="WNX6" s="272"/>
      <c r="WNY6" s="272"/>
      <c r="WNZ6" s="272"/>
      <c r="WOA6" s="272"/>
      <c r="WOB6" s="272"/>
      <c r="WOC6" s="272"/>
      <c r="WOD6" s="272"/>
      <c r="WOE6" s="272"/>
      <c r="WOF6" s="272"/>
      <c r="WOG6" s="272"/>
      <c r="WOH6" s="272"/>
      <c r="WOI6" s="272"/>
      <c r="WOJ6" s="272"/>
      <c r="WOK6" s="272"/>
      <c r="WOL6" s="272"/>
      <c r="WOM6" s="272"/>
      <c r="WON6" s="272"/>
      <c r="WOO6" s="272"/>
      <c r="WOP6" s="272"/>
      <c r="WOQ6" s="272"/>
      <c r="WOR6" s="272"/>
      <c r="WOS6" s="272"/>
      <c r="WOT6" s="272"/>
      <c r="WOU6" s="272"/>
      <c r="WOV6" s="272"/>
      <c r="WOW6" s="272"/>
      <c r="WOX6" s="272"/>
      <c r="WOY6" s="272"/>
      <c r="WOZ6" s="272"/>
      <c r="WPA6" s="272"/>
      <c r="WPB6" s="272"/>
      <c r="WPC6" s="272"/>
      <c r="WPD6" s="272"/>
      <c r="WPE6" s="272"/>
      <c r="WPF6" s="272"/>
      <c r="WPG6" s="272"/>
      <c r="WPH6" s="272"/>
      <c r="WPI6" s="272"/>
      <c r="WPJ6" s="272"/>
      <c r="WPK6" s="272"/>
      <c r="WPL6" s="272"/>
      <c r="WPM6" s="272"/>
      <c r="WPN6" s="272"/>
      <c r="WPO6" s="272"/>
      <c r="WPP6" s="272"/>
      <c r="WPQ6" s="272"/>
      <c r="WPR6" s="272"/>
      <c r="WPS6" s="272"/>
      <c r="WPT6" s="272"/>
      <c r="WPU6" s="272"/>
      <c r="WPV6" s="272"/>
      <c r="WPW6" s="272"/>
      <c r="WPX6" s="272"/>
      <c r="WPY6" s="272"/>
      <c r="WPZ6" s="272"/>
      <c r="WQA6" s="272"/>
      <c r="WQB6" s="272"/>
      <c r="WQC6" s="272"/>
      <c r="WQD6" s="272"/>
      <c r="WQE6" s="272"/>
      <c r="WQF6" s="272"/>
      <c r="WQG6" s="272"/>
      <c r="WQH6" s="272"/>
      <c r="WQI6" s="272"/>
      <c r="WQJ6" s="272"/>
      <c r="WQK6" s="272"/>
      <c r="WQL6" s="272"/>
      <c r="WQM6" s="272"/>
      <c r="WQN6" s="272"/>
      <c r="WQO6" s="272"/>
      <c r="WQP6" s="272"/>
      <c r="WQQ6" s="272"/>
      <c r="WQR6" s="272"/>
      <c r="WQS6" s="272"/>
      <c r="WQT6" s="272"/>
      <c r="WQU6" s="272"/>
      <c r="WQV6" s="272"/>
      <c r="WQW6" s="272"/>
      <c r="WQX6" s="272"/>
      <c r="WQY6" s="272"/>
      <c r="WQZ6" s="272"/>
      <c r="WRA6" s="272"/>
      <c r="WRB6" s="272"/>
      <c r="WRC6" s="272"/>
      <c r="WRD6" s="272"/>
      <c r="WRE6" s="272"/>
      <c r="WRF6" s="272"/>
      <c r="WRG6" s="272"/>
      <c r="WRH6" s="272"/>
      <c r="WRI6" s="272"/>
      <c r="WRJ6" s="272"/>
      <c r="WRK6" s="272"/>
      <c r="WRL6" s="272"/>
      <c r="WRM6" s="272"/>
      <c r="WRN6" s="272"/>
      <c r="WRO6" s="272"/>
      <c r="WRP6" s="272"/>
      <c r="WRQ6" s="272"/>
      <c r="WRR6" s="272"/>
      <c r="WRS6" s="272"/>
      <c r="WRT6" s="272"/>
      <c r="WRU6" s="272"/>
      <c r="WRV6" s="272"/>
      <c r="WRW6" s="272"/>
      <c r="WRX6" s="272"/>
      <c r="WRY6" s="272"/>
      <c r="WRZ6" s="272"/>
      <c r="WSA6" s="272"/>
      <c r="WSB6" s="272"/>
      <c r="WSC6" s="272"/>
      <c r="WSD6" s="272"/>
      <c r="WSE6" s="272"/>
      <c r="WSF6" s="272"/>
      <c r="WSG6" s="272"/>
      <c r="WSH6" s="272"/>
      <c r="WSI6" s="272"/>
      <c r="WSJ6" s="272"/>
      <c r="WSK6" s="272"/>
      <c r="WSL6" s="272"/>
      <c r="WSM6" s="272"/>
      <c r="WSN6" s="272"/>
      <c r="WSO6" s="272"/>
      <c r="WSP6" s="272"/>
      <c r="WSQ6" s="272"/>
      <c r="WSR6" s="272"/>
      <c r="WSS6" s="272"/>
      <c r="WST6" s="272"/>
      <c r="WSU6" s="272"/>
      <c r="WSV6" s="272"/>
      <c r="WSW6" s="272"/>
      <c r="WSX6" s="272"/>
      <c r="WSY6" s="272"/>
      <c r="WSZ6" s="272"/>
      <c r="WTA6" s="272"/>
      <c r="WTB6" s="272"/>
      <c r="WTC6" s="272"/>
      <c r="WTD6" s="272"/>
      <c r="WTE6" s="272"/>
      <c r="WTF6" s="272"/>
      <c r="WTG6" s="272"/>
      <c r="WTH6" s="272"/>
      <c r="WTI6" s="272"/>
      <c r="WTJ6" s="272"/>
      <c r="WTK6" s="272"/>
      <c r="WTL6" s="272"/>
      <c r="WTM6" s="272"/>
      <c r="WTN6" s="272"/>
      <c r="WTO6" s="272"/>
      <c r="WTP6" s="272"/>
      <c r="WTQ6" s="272"/>
      <c r="WTR6" s="272"/>
      <c r="WTS6" s="272"/>
      <c r="WTT6" s="272"/>
      <c r="WTU6" s="272"/>
      <c r="WTV6" s="272"/>
      <c r="WTW6" s="272"/>
      <c r="WTX6" s="272"/>
      <c r="WTY6" s="272"/>
      <c r="WTZ6" s="272"/>
      <c r="WUA6" s="272"/>
      <c r="WUB6" s="272"/>
      <c r="WUC6" s="272"/>
      <c r="WUD6" s="272"/>
      <c r="WUE6" s="272"/>
      <c r="WUF6" s="272"/>
      <c r="WUG6" s="272"/>
      <c r="WUH6" s="272"/>
      <c r="WUI6" s="272"/>
      <c r="WUJ6" s="272"/>
      <c r="WUK6" s="272"/>
      <c r="WUL6" s="272"/>
      <c r="WUM6" s="272"/>
      <c r="WUN6" s="272"/>
      <c r="WUO6" s="272"/>
      <c r="WUP6" s="272"/>
      <c r="WUQ6" s="272"/>
      <c r="WUR6" s="272"/>
      <c r="WUS6" s="272"/>
      <c r="WUT6" s="272"/>
      <c r="WUU6" s="272"/>
      <c r="WUV6" s="272"/>
      <c r="WUW6" s="272"/>
      <c r="WUX6" s="272"/>
      <c r="WUY6" s="272"/>
      <c r="WUZ6" s="272"/>
      <c r="WVA6" s="272"/>
      <c r="WVB6" s="272"/>
      <c r="WVC6" s="272"/>
      <c r="WVD6" s="272"/>
      <c r="WVE6" s="272"/>
      <c r="WVF6" s="272"/>
      <c r="WVG6" s="272"/>
      <c r="WVH6" s="272"/>
      <c r="WVI6" s="272"/>
      <c r="WVJ6" s="272"/>
      <c r="WVK6" s="272"/>
      <c r="WVL6" s="272"/>
      <c r="WVM6" s="272"/>
      <c r="WVN6" s="272"/>
      <c r="WVO6" s="272"/>
      <c r="WVP6" s="272"/>
      <c r="WVQ6" s="272"/>
      <c r="WVR6" s="272"/>
      <c r="WVS6" s="272"/>
      <c r="WVT6" s="272"/>
      <c r="WVU6" s="272"/>
      <c r="WVV6" s="272"/>
      <c r="WVW6" s="272"/>
      <c r="WVX6" s="272"/>
      <c r="WVY6" s="272"/>
      <c r="WVZ6" s="272"/>
      <c r="WWA6" s="272"/>
      <c r="WWB6" s="272"/>
      <c r="WWC6" s="272"/>
      <c r="WWD6" s="272"/>
      <c r="WWE6" s="272"/>
      <c r="WWF6" s="272"/>
      <c r="WWG6" s="272"/>
      <c r="WWH6" s="272"/>
      <c r="WWI6" s="272"/>
      <c r="WWJ6" s="272"/>
      <c r="WWK6" s="272"/>
      <c r="WWL6" s="272"/>
      <c r="WWM6" s="272"/>
      <c r="WWN6" s="272"/>
      <c r="WWO6" s="272"/>
      <c r="WWP6" s="272"/>
      <c r="WWQ6" s="272"/>
      <c r="WWR6" s="272"/>
      <c r="WWS6" s="272"/>
      <c r="WWT6" s="272"/>
      <c r="WWU6" s="272"/>
      <c r="WWV6" s="272"/>
      <c r="WWW6" s="272"/>
      <c r="WWX6" s="272"/>
      <c r="WWY6" s="272"/>
      <c r="WWZ6" s="272"/>
      <c r="WXA6" s="272"/>
      <c r="WXB6" s="272"/>
      <c r="WXC6" s="272"/>
      <c r="WXD6" s="272"/>
      <c r="WXE6" s="272"/>
      <c r="WXF6" s="272"/>
      <c r="WXG6" s="272"/>
      <c r="WXH6" s="272"/>
      <c r="WXI6" s="272"/>
      <c r="WXJ6" s="272"/>
      <c r="WXK6" s="272"/>
      <c r="WXL6" s="272"/>
      <c r="WXM6" s="272"/>
      <c r="WXN6" s="272"/>
      <c r="WXO6" s="272"/>
      <c r="WXP6" s="272"/>
      <c r="WXQ6" s="272"/>
      <c r="WXR6" s="272"/>
      <c r="WXS6" s="272"/>
      <c r="WXT6" s="272"/>
      <c r="WXU6" s="272"/>
      <c r="WXV6" s="272"/>
      <c r="WXW6" s="272"/>
      <c r="WXX6" s="272"/>
      <c r="WXY6" s="272"/>
      <c r="WXZ6" s="272"/>
      <c r="WYA6" s="272"/>
      <c r="WYB6" s="272"/>
      <c r="WYC6" s="272"/>
      <c r="WYD6" s="272"/>
      <c r="WYE6" s="272"/>
      <c r="WYF6" s="272"/>
      <c r="WYG6" s="272"/>
      <c r="WYH6" s="272"/>
      <c r="WYI6" s="272"/>
      <c r="WYJ6" s="272"/>
      <c r="WYK6" s="272"/>
      <c r="WYL6" s="272"/>
      <c r="WYM6" s="272"/>
      <c r="WYN6" s="272"/>
      <c r="WYO6" s="272"/>
      <c r="WYP6" s="272"/>
      <c r="WYQ6" s="272"/>
      <c r="WYR6" s="272"/>
      <c r="WYS6" s="272"/>
      <c r="WYT6" s="272"/>
      <c r="WYU6" s="272"/>
      <c r="WYV6" s="272"/>
      <c r="WYW6" s="272"/>
      <c r="WYX6" s="272"/>
      <c r="WYY6" s="272"/>
      <c r="WYZ6" s="272"/>
      <c r="WZA6" s="272"/>
      <c r="WZB6" s="272"/>
      <c r="WZC6" s="272"/>
      <c r="WZD6" s="272"/>
      <c r="WZE6" s="272"/>
      <c r="WZF6" s="272"/>
      <c r="WZG6" s="272"/>
      <c r="WZH6" s="272"/>
      <c r="WZI6" s="272"/>
      <c r="WZJ6" s="272"/>
      <c r="WZK6" s="272"/>
      <c r="WZL6" s="272"/>
      <c r="WZM6" s="272"/>
      <c r="WZN6" s="272"/>
      <c r="WZO6" s="272"/>
      <c r="WZP6" s="272"/>
      <c r="WZQ6" s="272"/>
      <c r="WZR6" s="272"/>
      <c r="WZS6" s="272"/>
      <c r="WZT6" s="272"/>
      <c r="WZU6" s="272"/>
      <c r="WZV6" s="272"/>
      <c r="WZW6" s="272"/>
      <c r="WZX6" s="272"/>
      <c r="WZY6" s="272"/>
      <c r="WZZ6" s="272"/>
      <c r="XAA6" s="272"/>
      <c r="XAB6" s="272"/>
      <c r="XAC6" s="272"/>
      <c r="XAD6" s="272"/>
      <c r="XAE6" s="272"/>
      <c r="XAF6" s="272"/>
      <c r="XAG6" s="272"/>
      <c r="XAH6" s="272"/>
      <c r="XAI6" s="272"/>
      <c r="XAJ6" s="272"/>
      <c r="XAK6" s="272"/>
      <c r="XAL6" s="272"/>
      <c r="XAM6" s="272"/>
      <c r="XAN6" s="272"/>
      <c r="XAO6" s="272"/>
      <c r="XAP6" s="272"/>
      <c r="XAQ6" s="272"/>
      <c r="XAR6" s="272"/>
      <c r="XAS6" s="272"/>
      <c r="XAT6" s="272"/>
      <c r="XAU6" s="272"/>
      <c r="XAV6" s="272"/>
      <c r="XAW6" s="272"/>
      <c r="XAX6" s="272"/>
      <c r="XAY6" s="272"/>
      <c r="XAZ6" s="272"/>
      <c r="XBA6" s="272"/>
      <c r="XBB6" s="272"/>
      <c r="XBC6" s="272"/>
      <c r="XBD6" s="272"/>
      <c r="XBE6" s="272"/>
      <c r="XBF6" s="272"/>
      <c r="XBG6" s="272"/>
      <c r="XBH6" s="272"/>
      <c r="XBI6" s="272"/>
      <c r="XBJ6" s="272"/>
      <c r="XBK6" s="272"/>
      <c r="XBL6" s="272"/>
      <c r="XBM6" s="272"/>
      <c r="XBN6" s="272"/>
      <c r="XBO6" s="272"/>
      <c r="XBP6" s="272"/>
      <c r="XBQ6" s="272"/>
      <c r="XBR6" s="272"/>
      <c r="XBS6" s="272"/>
      <c r="XBT6" s="272"/>
      <c r="XBU6" s="272"/>
      <c r="XBV6" s="272"/>
      <c r="XBW6" s="272"/>
      <c r="XBX6" s="272"/>
      <c r="XBY6" s="272"/>
      <c r="XBZ6" s="272"/>
      <c r="XCA6" s="272"/>
      <c r="XCB6" s="272"/>
      <c r="XCC6" s="272"/>
      <c r="XCD6" s="272"/>
      <c r="XCE6" s="272"/>
      <c r="XCF6" s="272"/>
      <c r="XCG6" s="272"/>
      <c r="XCH6" s="272"/>
      <c r="XCI6" s="272"/>
      <c r="XCJ6" s="272"/>
      <c r="XCK6" s="272"/>
      <c r="XCL6" s="272"/>
      <c r="XCM6" s="272"/>
      <c r="XCN6" s="272"/>
      <c r="XCO6" s="272"/>
      <c r="XCP6" s="272"/>
      <c r="XCQ6" s="272"/>
      <c r="XCR6" s="272"/>
      <c r="XCS6" s="272"/>
      <c r="XCT6" s="272"/>
      <c r="XCU6" s="272"/>
      <c r="XCV6" s="272"/>
      <c r="XCW6" s="272"/>
      <c r="XCX6" s="272"/>
      <c r="XCY6" s="272"/>
      <c r="XCZ6" s="272"/>
      <c r="XDA6" s="272"/>
      <c r="XDB6" s="272"/>
      <c r="XDC6" s="272"/>
      <c r="XDD6" s="272"/>
      <c r="XDE6" s="272"/>
      <c r="XDF6" s="272"/>
      <c r="XDG6" s="272"/>
      <c r="XDH6" s="272"/>
      <c r="XDI6" s="272"/>
      <c r="XDJ6" s="272"/>
      <c r="XDK6" s="272"/>
      <c r="XDL6" s="272"/>
      <c r="XDM6" s="272"/>
      <c r="XDN6" s="272"/>
      <c r="XDO6" s="272"/>
      <c r="XDP6" s="272"/>
      <c r="XDQ6" s="272"/>
      <c r="XDR6" s="272"/>
      <c r="XDS6" s="272"/>
      <c r="XDT6" s="272"/>
      <c r="XDU6" s="272"/>
      <c r="XDV6" s="272"/>
      <c r="XDW6" s="272"/>
      <c r="XDX6" s="272"/>
      <c r="XDY6" s="272"/>
      <c r="XDZ6" s="272"/>
      <c r="XEA6" s="272"/>
      <c r="XEB6" s="272"/>
      <c r="XEC6" s="272"/>
      <c r="XED6" s="272"/>
      <c r="XEE6" s="272"/>
      <c r="XEF6" s="272"/>
      <c r="XEG6" s="272"/>
      <c r="XEH6" s="272"/>
      <c r="XEI6" s="272"/>
      <c r="XEJ6" s="272"/>
      <c r="XEK6" s="272"/>
      <c r="XEL6" s="272"/>
      <c r="XEM6" s="272"/>
      <c r="XEN6" s="272"/>
      <c r="XEO6" s="272"/>
      <c r="XEP6" s="272"/>
      <c r="XEQ6" s="272"/>
      <c r="XER6" s="272"/>
      <c r="XES6" s="272"/>
      <c r="XET6" s="272"/>
      <c r="XEU6" s="272"/>
      <c r="XEV6" s="272"/>
      <c r="XEW6" s="272"/>
      <c r="XEX6" s="272"/>
      <c r="XEY6" s="272"/>
      <c r="XEZ6" s="272"/>
      <c r="XFA6" s="272"/>
      <c r="XFB6" s="272"/>
      <c r="XFC6" s="272"/>
      <c r="XFD6" s="272"/>
    </row>
    <row r="7" spans="1:16384" s="272" customFormat="1" ht="15" x14ac:dyDescent="0.25">
      <c r="A7" s="1052" t="s">
        <v>170</v>
      </c>
      <c r="B7" s="1052" t="s">
        <v>229</v>
      </c>
      <c r="C7" s="787" t="s">
        <v>114</v>
      </c>
      <c r="D7" s="113">
        <v>0</v>
      </c>
      <c r="E7" s="113">
        <v>0</v>
      </c>
      <c r="F7" s="113">
        <v>0</v>
      </c>
      <c r="G7" s="113">
        <v>0</v>
      </c>
      <c r="H7" s="113">
        <v>1</v>
      </c>
      <c r="I7" s="113">
        <v>1</v>
      </c>
      <c r="J7" s="113">
        <v>1</v>
      </c>
      <c r="K7" s="113">
        <v>0</v>
      </c>
      <c r="L7"/>
      <c r="M7"/>
      <c r="N7" s="53"/>
      <c r="O7" s="730" t="str">
        <f>IFERROR(E7/D7,"")</f>
        <v/>
      </c>
      <c r="P7" s="730" t="str">
        <f>IFERROR(F7/E7,"")</f>
        <v/>
      </c>
      <c r="Q7" s="730" t="str">
        <f>IFERROR(G7/F7,"")</f>
        <v/>
      </c>
      <c r="R7" s="730">
        <f t="shared" ref="R7:R52" si="0">IFERROR(K7/J7,"")</f>
        <v>0</v>
      </c>
      <c r="S7" s="730"/>
    </row>
    <row r="8" spans="1:16384" s="272" customFormat="1" ht="15" x14ac:dyDescent="0.25">
      <c r="A8" s="1053"/>
      <c r="B8" s="1053"/>
      <c r="C8" s="787" t="s">
        <v>192</v>
      </c>
      <c r="D8" s="113">
        <v>0.5</v>
      </c>
      <c r="E8" s="113">
        <v>0.5</v>
      </c>
      <c r="F8" s="113">
        <v>0.4</v>
      </c>
      <c r="G8" s="113">
        <v>0</v>
      </c>
      <c r="H8" s="113">
        <v>0.1</v>
      </c>
      <c r="I8" s="113">
        <v>0</v>
      </c>
      <c r="J8" s="113">
        <v>0</v>
      </c>
      <c r="K8" s="113">
        <v>0</v>
      </c>
      <c r="L8"/>
      <c r="M8"/>
      <c r="N8" s="53"/>
      <c r="O8" s="730">
        <f t="shared" ref="O8:O52" si="1">IFERROR(E8/D8,"")</f>
        <v>1</v>
      </c>
      <c r="P8" s="730">
        <f t="shared" ref="P8:P52" si="2">IFERROR(F8/E8,"")</f>
        <v>0.8</v>
      </c>
      <c r="Q8" s="730">
        <f t="shared" ref="Q8:Q52" si="3">IFERROR(G8/F8,"")</f>
        <v>0</v>
      </c>
      <c r="R8" s="730" t="str">
        <f t="shared" si="0"/>
        <v/>
      </c>
      <c r="S8" s="730"/>
    </row>
    <row r="9" spans="1:16384" s="272" customFormat="1" ht="15" x14ac:dyDescent="0.25">
      <c r="A9" s="1053"/>
      <c r="B9" s="787" t="s">
        <v>247</v>
      </c>
      <c r="C9" s="787" t="s">
        <v>114</v>
      </c>
      <c r="D9" s="113">
        <v>0.9</v>
      </c>
      <c r="E9" s="113">
        <v>0.9</v>
      </c>
      <c r="F9" s="113">
        <v>0.91</v>
      </c>
      <c r="G9" s="113">
        <v>0.81</v>
      </c>
      <c r="H9" s="113">
        <v>0.92</v>
      </c>
      <c r="I9" s="113">
        <v>0</v>
      </c>
      <c r="J9" s="113">
        <v>0.93</v>
      </c>
      <c r="K9" s="113">
        <v>0</v>
      </c>
      <c r="L9"/>
      <c r="M9"/>
      <c r="N9" s="53"/>
      <c r="O9" s="730">
        <f t="shared" si="1"/>
        <v>1</v>
      </c>
      <c r="P9" s="730">
        <f t="shared" si="2"/>
        <v>1.0111111111111111</v>
      </c>
      <c r="Q9" s="730">
        <f t="shared" si="3"/>
        <v>0.89010989010989017</v>
      </c>
      <c r="R9" s="730">
        <f t="shared" si="0"/>
        <v>0</v>
      </c>
      <c r="S9" s="730"/>
    </row>
    <row r="10" spans="1:16384" s="272" customFormat="1" ht="15" x14ac:dyDescent="0.25">
      <c r="A10" s="1053"/>
      <c r="B10" s="787" t="s">
        <v>416</v>
      </c>
      <c r="C10" s="787" t="s">
        <v>114</v>
      </c>
      <c r="D10" s="113">
        <v>1</v>
      </c>
      <c r="E10" s="113">
        <v>1</v>
      </c>
      <c r="F10" s="113">
        <v>1</v>
      </c>
      <c r="G10" s="113">
        <v>1</v>
      </c>
      <c r="H10" s="113">
        <v>1</v>
      </c>
      <c r="I10" s="113">
        <v>0</v>
      </c>
      <c r="J10" s="113">
        <v>1</v>
      </c>
      <c r="K10" s="113">
        <v>0</v>
      </c>
      <c r="L10"/>
      <c r="M10"/>
      <c r="N10" s="53"/>
      <c r="O10" s="730">
        <f t="shared" si="1"/>
        <v>1</v>
      </c>
      <c r="P10" s="730">
        <f t="shared" si="2"/>
        <v>1</v>
      </c>
      <c r="Q10" s="730">
        <f t="shared" si="3"/>
        <v>1</v>
      </c>
      <c r="R10" s="730">
        <f t="shared" si="0"/>
        <v>0</v>
      </c>
      <c r="S10" s="730"/>
    </row>
    <row r="11" spans="1:16384" s="272" customFormat="1" ht="15" x14ac:dyDescent="0.25">
      <c r="A11" s="1053"/>
      <c r="B11" s="787" t="s">
        <v>601</v>
      </c>
      <c r="C11" s="787" t="s">
        <v>114</v>
      </c>
      <c r="D11" s="113">
        <v>1</v>
      </c>
      <c r="E11" s="113">
        <v>1</v>
      </c>
      <c r="F11" s="113">
        <v>1</v>
      </c>
      <c r="G11" s="113">
        <v>1</v>
      </c>
      <c r="H11" s="113">
        <v>0</v>
      </c>
      <c r="I11" s="113">
        <v>0</v>
      </c>
      <c r="J11" s="113">
        <v>0</v>
      </c>
      <c r="K11" s="113">
        <v>0</v>
      </c>
      <c r="L11"/>
      <c r="M11"/>
      <c r="N11" s="53"/>
      <c r="O11" s="730">
        <f t="shared" si="1"/>
        <v>1</v>
      </c>
      <c r="P11" s="730">
        <f t="shared" si="2"/>
        <v>1</v>
      </c>
      <c r="Q11" s="730">
        <f t="shared" si="3"/>
        <v>1</v>
      </c>
      <c r="R11" s="730" t="str">
        <f t="shared" si="0"/>
        <v/>
      </c>
      <c r="S11" s="730"/>
    </row>
    <row r="12" spans="1:16384" s="272" customFormat="1" ht="15" x14ac:dyDescent="0.25">
      <c r="A12" s="1053"/>
      <c r="B12" s="787" t="s">
        <v>604</v>
      </c>
      <c r="C12" s="787" t="s">
        <v>210</v>
      </c>
      <c r="D12" s="113">
        <v>0.25</v>
      </c>
      <c r="E12" s="113">
        <v>0.25</v>
      </c>
      <c r="F12" s="113">
        <v>0.75</v>
      </c>
      <c r="G12" s="113">
        <v>0.75</v>
      </c>
      <c r="H12" s="113">
        <v>0.9</v>
      </c>
      <c r="I12" s="113">
        <v>0</v>
      </c>
      <c r="J12" s="113">
        <v>1</v>
      </c>
      <c r="K12" s="113">
        <v>0</v>
      </c>
      <c r="L12"/>
      <c r="M12"/>
      <c r="N12" s="53"/>
      <c r="O12" s="730">
        <f t="shared" si="1"/>
        <v>1</v>
      </c>
      <c r="P12" s="730">
        <f t="shared" si="2"/>
        <v>3</v>
      </c>
      <c r="Q12" s="730">
        <f t="shared" si="3"/>
        <v>1</v>
      </c>
      <c r="R12" s="730">
        <f t="shared" si="0"/>
        <v>0</v>
      </c>
      <c r="S12" s="730"/>
    </row>
    <row r="13" spans="1:16384" s="272" customFormat="1" ht="15" x14ac:dyDescent="0.25">
      <c r="A13" s="1053"/>
      <c r="B13" s="787" t="s">
        <v>605</v>
      </c>
      <c r="C13" s="787" t="s">
        <v>114</v>
      </c>
      <c r="D13" s="113">
        <v>1</v>
      </c>
      <c r="E13" s="113">
        <v>1</v>
      </c>
      <c r="F13" s="113">
        <v>1</v>
      </c>
      <c r="G13" s="113">
        <v>1</v>
      </c>
      <c r="H13" s="113">
        <v>1</v>
      </c>
      <c r="I13" s="113">
        <v>0</v>
      </c>
      <c r="J13" s="113">
        <v>1</v>
      </c>
      <c r="K13" s="113">
        <v>0</v>
      </c>
      <c r="L13"/>
      <c r="M13"/>
      <c r="N13" s="277"/>
      <c r="O13" s="730">
        <f t="shared" si="1"/>
        <v>1</v>
      </c>
      <c r="P13" s="730">
        <f t="shared" si="2"/>
        <v>1</v>
      </c>
      <c r="Q13" s="730">
        <f t="shared" si="3"/>
        <v>1</v>
      </c>
      <c r="R13" s="730">
        <f t="shared" si="0"/>
        <v>0</v>
      </c>
      <c r="S13" s="730"/>
    </row>
    <row r="14" spans="1:16384" s="272" customFormat="1" ht="15" x14ac:dyDescent="0.25">
      <c r="A14" s="1053"/>
      <c r="B14" s="787" t="s">
        <v>609</v>
      </c>
      <c r="C14" s="787" t="s">
        <v>210</v>
      </c>
      <c r="D14" s="113">
        <v>0.9</v>
      </c>
      <c r="E14" s="113">
        <v>0.76890000000000003</v>
      </c>
      <c r="F14" s="113">
        <v>0.92</v>
      </c>
      <c r="G14" s="113">
        <v>0.87939999999999996</v>
      </c>
      <c r="H14" s="113">
        <v>0.87</v>
      </c>
      <c r="I14" s="113">
        <v>0.2165</v>
      </c>
      <c r="J14" s="113">
        <v>0.9</v>
      </c>
      <c r="K14" s="113">
        <v>0</v>
      </c>
      <c r="L14"/>
      <c r="M14"/>
      <c r="N14" s="53"/>
      <c r="O14" s="730">
        <f t="shared" si="1"/>
        <v>0.85433333333333339</v>
      </c>
      <c r="P14" s="730">
        <f t="shared" si="2"/>
        <v>1.1965145012355314</v>
      </c>
      <c r="Q14" s="730">
        <f t="shared" si="3"/>
        <v>0.95586956521739119</v>
      </c>
      <c r="R14" s="730">
        <f t="shared" si="0"/>
        <v>0</v>
      </c>
      <c r="S14" s="730"/>
    </row>
    <row r="15" spans="1:16384" s="272" customFormat="1" ht="15" x14ac:dyDescent="0.25">
      <c r="A15" s="1053"/>
      <c r="B15" s="787" t="s">
        <v>694</v>
      </c>
      <c r="C15" s="787" t="s">
        <v>114</v>
      </c>
      <c r="D15" s="113">
        <v>0</v>
      </c>
      <c r="E15" s="113">
        <v>0</v>
      </c>
      <c r="F15" s="113">
        <v>0</v>
      </c>
      <c r="G15" s="113">
        <v>0</v>
      </c>
      <c r="H15" s="113">
        <v>0.9</v>
      </c>
      <c r="I15" s="113">
        <v>0</v>
      </c>
      <c r="J15" s="113">
        <v>0.9</v>
      </c>
      <c r="K15" s="113">
        <v>0</v>
      </c>
      <c r="L15"/>
      <c r="M15"/>
      <c r="N15" s="53"/>
      <c r="O15" s="730" t="str">
        <f t="shared" si="1"/>
        <v/>
      </c>
      <c r="P15" s="730" t="str">
        <f t="shared" si="2"/>
        <v/>
      </c>
      <c r="Q15" s="730" t="str">
        <f t="shared" si="3"/>
        <v/>
      </c>
      <c r="R15" s="730">
        <f t="shared" si="0"/>
        <v>0</v>
      </c>
      <c r="S15" s="730"/>
    </row>
    <row r="16" spans="1:16384" s="278" customFormat="1" ht="15" x14ac:dyDescent="0.25">
      <c r="A16" s="1053"/>
      <c r="B16" s="787" t="s">
        <v>723</v>
      </c>
      <c r="C16" s="787" t="s">
        <v>114</v>
      </c>
      <c r="D16" s="113">
        <v>0</v>
      </c>
      <c r="E16" s="113">
        <v>0</v>
      </c>
      <c r="F16" s="113">
        <v>0</v>
      </c>
      <c r="G16" s="113">
        <v>0</v>
      </c>
      <c r="H16" s="113">
        <v>0.9</v>
      </c>
      <c r="I16" s="113">
        <v>0</v>
      </c>
      <c r="J16" s="113">
        <v>0.9</v>
      </c>
      <c r="K16" s="113">
        <v>0</v>
      </c>
      <c r="L16"/>
      <c r="M16"/>
      <c r="N16" s="53"/>
      <c r="O16" s="730" t="str">
        <f t="shared" si="1"/>
        <v/>
      </c>
      <c r="P16" s="730" t="str">
        <f t="shared" si="2"/>
        <v/>
      </c>
      <c r="Q16" s="730" t="str">
        <f t="shared" si="3"/>
        <v/>
      </c>
      <c r="R16" s="730">
        <f t="shared" si="0"/>
        <v>0</v>
      </c>
      <c r="S16" s="730"/>
      <c r="T16" s="272"/>
      <c r="U16" s="272"/>
      <c r="V16" s="272"/>
      <c r="W16" s="272"/>
      <c r="X16" s="272"/>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2"/>
      <c r="BH16" s="272"/>
      <c r="BI16" s="272"/>
      <c r="BJ16" s="272"/>
      <c r="BK16" s="272"/>
      <c r="BL16" s="272"/>
      <c r="BM16" s="272"/>
      <c r="BN16" s="272"/>
      <c r="BO16" s="272"/>
      <c r="BP16" s="272"/>
      <c r="BQ16" s="272"/>
      <c r="BR16" s="272"/>
      <c r="BS16" s="272"/>
      <c r="BT16" s="272"/>
      <c r="BU16" s="272"/>
      <c r="BV16" s="272"/>
      <c r="BW16" s="272"/>
      <c r="BX16" s="272"/>
      <c r="BY16" s="272"/>
      <c r="BZ16" s="272"/>
      <c r="CA16" s="272"/>
      <c r="CB16" s="272"/>
      <c r="CC16" s="272"/>
      <c r="CD16" s="272"/>
      <c r="CE16" s="272"/>
      <c r="CF16" s="272"/>
      <c r="CG16" s="272"/>
      <c r="CH16" s="272"/>
      <c r="CI16" s="272"/>
      <c r="CJ16" s="272"/>
      <c r="CK16" s="272"/>
      <c r="CL16" s="272"/>
      <c r="CM16" s="272"/>
      <c r="CN16" s="272"/>
      <c r="CO16" s="272"/>
      <c r="CP16" s="272"/>
      <c r="CQ16" s="272"/>
      <c r="CR16" s="272"/>
      <c r="CS16" s="272"/>
      <c r="CT16" s="272"/>
      <c r="CU16" s="272"/>
      <c r="CV16" s="272"/>
      <c r="CW16" s="272"/>
      <c r="CX16" s="272"/>
      <c r="CY16" s="272"/>
      <c r="CZ16" s="272"/>
      <c r="DA16" s="272"/>
      <c r="DB16" s="272"/>
      <c r="DC16" s="272"/>
      <c r="DD16" s="272"/>
      <c r="DE16" s="272"/>
      <c r="DF16" s="272"/>
      <c r="DG16" s="272"/>
      <c r="DH16" s="272"/>
      <c r="DI16" s="272"/>
      <c r="DJ16" s="272"/>
      <c r="DK16" s="272"/>
      <c r="DL16" s="272"/>
      <c r="DM16" s="272"/>
      <c r="DN16" s="272"/>
      <c r="DO16" s="272"/>
      <c r="DP16" s="272"/>
      <c r="DQ16" s="272"/>
      <c r="DR16" s="272"/>
      <c r="DS16" s="272"/>
      <c r="DT16" s="272"/>
      <c r="DU16" s="272"/>
      <c r="DV16" s="272"/>
      <c r="DW16" s="272"/>
      <c r="DX16" s="272"/>
      <c r="DY16" s="272"/>
      <c r="DZ16" s="272"/>
      <c r="EA16" s="272"/>
      <c r="EB16" s="272"/>
      <c r="EC16" s="272"/>
      <c r="ED16" s="272"/>
      <c r="EE16" s="272"/>
      <c r="EF16" s="272"/>
      <c r="EG16" s="272"/>
      <c r="EH16" s="272"/>
      <c r="EI16" s="272"/>
      <c r="EJ16" s="272"/>
      <c r="EK16" s="272"/>
      <c r="EL16" s="272"/>
      <c r="EM16" s="272"/>
      <c r="EN16" s="272"/>
      <c r="EO16" s="272"/>
      <c r="EP16" s="272"/>
      <c r="EQ16" s="272"/>
      <c r="ER16" s="272"/>
      <c r="ES16" s="272"/>
      <c r="ET16" s="272"/>
      <c r="EU16" s="272"/>
      <c r="EV16" s="272"/>
      <c r="EW16" s="272"/>
      <c r="EX16" s="272"/>
      <c r="EY16" s="272"/>
      <c r="EZ16" s="272"/>
      <c r="FA16" s="272"/>
      <c r="FB16" s="272"/>
      <c r="FC16" s="272"/>
      <c r="FD16" s="272"/>
      <c r="FE16" s="272"/>
      <c r="FF16" s="272"/>
      <c r="FG16" s="272"/>
      <c r="FH16" s="272"/>
      <c r="FI16" s="272"/>
      <c r="FJ16" s="272"/>
      <c r="FK16" s="272"/>
      <c r="FL16" s="272"/>
      <c r="FM16" s="272"/>
      <c r="FN16" s="272"/>
      <c r="FO16" s="272"/>
      <c r="FP16" s="272"/>
      <c r="FQ16" s="272"/>
      <c r="FR16" s="272"/>
      <c r="FS16" s="272"/>
      <c r="FT16" s="272"/>
      <c r="FU16" s="272"/>
      <c r="FV16" s="272"/>
      <c r="FW16" s="272"/>
      <c r="FX16" s="272"/>
      <c r="FY16" s="272"/>
      <c r="FZ16" s="272"/>
      <c r="GA16" s="272"/>
      <c r="GB16" s="272"/>
      <c r="GC16" s="272"/>
      <c r="GD16" s="272"/>
      <c r="GE16" s="272"/>
      <c r="GF16" s="272"/>
      <c r="GG16" s="272"/>
      <c r="GH16" s="272"/>
      <c r="GI16" s="272"/>
      <c r="GJ16" s="272"/>
      <c r="GK16" s="272"/>
      <c r="GL16" s="272"/>
      <c r="GM16" s="272"/>
      <c r="GN16" s="272"/>
      <c r="GO16" s="272"/>
      <c r="GP16" s="272"/>
      <c r="GQ16" s="272"/>
      <c r="GR16" s="272"/>
      <c r="GS16" s="272"/>
      <c r="GT16" s="272"/>
      <c r="GU16" s="272"/>
      <c r="GV16" s="272"/>
      <c r="GW16" s="272"/>
      <c r="GX16" s="272"/>
      <c r="GY16" s="272"/>
      <c r="GZ16" s="272"/>
      <c r="HA16" s="272"/>
      <c r="HB16" s="272"/>
      <c r="HC16" s="272"/>
      <c r="HD16" s="272"/>
      <c r="HE16" s="272"/>
      <c r="HF16" s="272"/>
      <c r="HG16" s="272"/>
      <c r="HH16" s="272"/>
      <c r="HI16" s="272"/>
      <c r="HJ16" s="272"/>
      <c r="HK16" s="272"/>
      <c r="HL16" s="272"/>
      <c r="HM16" s="272"/>
      <c r="HN16" s="272"/>
      <c r="HO16" s="272"/>
      <c r="HP16" s="272"/>
      <c r="HQ16" s="272"/>
      <c r="HR16" s="272"/>
      <c r="HS16" s="272"/>
      <c r="HT16" s="272"/>
      <c r="HU16" s="272"/>
      <c r="HV16" s="272"/>
      <c r="HW16" s="272"/>
      <c r="HX16" s="272"/>
      <c r="HY16" s="272"/>
      <c r="HZ16" s="272"/>
      <c r="IA16" s="272"/>
      <c r="IB16" s="272"/>
      <c r="IC16" s="272"/>
      <c r="ID16" s="272"/>
      <c r="IE16" s="272"/>
      <c r="IF16" s="272"/>
      <c r="IG16" s="272"/>
      <c r="IH16" s="272"/>
      <c r="II16" s="272"/>
      <c r="IJ16" s="272"/>
      <c r="IK16" s="272"/>
      <c r="IL16" s="272"/>
      <c r="IM16" s="272"/>
      <c r="IN16" s="272"/>
      <c r="IO16" s="272"/>
      <c r="IP16" s="272"/>
      <c r="IQ16" s="272"/>
      <c r="IR16" s="272"/>
      <c r="IS16" s="272"/>
      <c r="IT16" s="272"/>
      <c r="IU16" s="272"/>
      <c r="IV16" s="272"/>
      <c r="IW16" s="272"/>
      <c r="IX16" s="272"/>
      <c r="IY16" s="272"/>
      <c r="IZ16" s="272"/>
      <c r="JA16" s="272"/>
      <c r="JB16" s="272"/>
      <c r="JC16" s="272"/>
      <c r="JD16" s="272"/>
      <c r="JE16" s="272"/>
      <c r="JF16" s="272"/>
      <c r="JG16" s="272"/>
      <c r="JH16" s="272"/>
      <c r="JI16" s="272"/>
      <c r="JJ16" s="272"/>
      <c r="JK16" s="272"/>
      <c r="JL16" s="272"/>
      <c r="JM16" s="272"/>
      <c r="JN16" s="272"/>
      <c r="JO16" s="272"/>
      <c r="JP16" s="272"/>
      <c r="JQ16" s="272"/>
      <c r="JR16" s="272"/>
      <c r="JS16" s="272"/>
      <c r="JT16" s="272"/>
      <c r="JU16" s="272"/>
      <c r="JV16" s="272"/>
      <c r="JW16" s="272"/>
      <c r="JX16" s="272"/>
      <c r="JY16" s="272"/>
      <c r="JZ16" s="272"/>
      <c r="KA16" s="272"/>
      <c r="KB16" s="272"/>
      <c r="KC16" s="272"/>
      <c r="KD16" s="272"/>
      <c r="KE16" s="272"/>
      <c r="KF16" s="272"/>
      <c r="KG16" s="272"/>
      <c r="KH16" s="272"/>
      <c r="KI16" s="272"/>
      <c r="KJ16" s="272"/>
      <c r="KK16" s="272"/>
      <c r="KL16" s="272"/>
      <c r="KM16" s="272"/>
      <c r="KN16" s="272"/>
      <c r="KO16" s="272"/>
      <c r="KP16" s="272"/>
      <c r="KQ16" s="272"/>
      <c r="KR16" s="272"/>
      <c r="KS16" s="272"/>
      <c r="KT16" s="272"/>
      <c r="KU16" s="272"/>
      <c r="KV16" s="272"/>
      <c r="KW16" s="272"/>
      <c r="KX16" s="272"/>
      <c r="KY16" s="272"/>
      <c r="KZ16" s="272"/>
      <c r="LA16" s="272"/>
      <c r="LB16" s="272"/>
      <c r="LC16" s="272"/>
      <c r="LD16" s="272"/>
      <c r="LE16" s="272"/>
      <c r="LF16" s="272"/>
      <c r="LG16" s="272"/>
      <c r="LH16" s="272"/>
      <c r="LI16" s="272"/>
      <c r="LJ16" s="272"/>
      <c r="LK16" s="272"/>
      <c r="LL16" s="272"/>
      <c r="LM16" s="272"/>
      <c r="LN16" s="272"/>
      <c r="LO16" s="272"/>
      <c r="LP16" s="272"/>
      <c r="LQ16" s="272"/>
      <c r="LR16" s="272"/>
      <c r="LS16" s="272"/>
      <c r="LT16" s="272"/>
      <c r="LU16" s="272"/>
      <c r="LV16" s="272"/>
      <c r="LW16" s="272"/>
      <c r="LX16" s="272"/>
      <c r="LY16" s="272"/>
      <c r="LZ16" s="272"/>
      <c r="MA16" s="272"/>
      <c r="MB16" s="272"/>
      <c r="MC16" s="272"/>
      <c r="MD16" s="272"/>
      <c r="ME16" s="272"/>
      <c r="MF16" s="272"/>
      <c r="MG16" s="272"/>
      <c r="MH16" s="272"/>
      <c r="MI16" s="272"/>
      <c r="MJ16" s="272"/>
      <c r="MK16" s="272"/>
      <c r="ML16" s="272"/>
      <c r="MM16" s="272"/>
      <c r="MN16" s="272"/>
      <c r="MO16" s="272"/>
      <c r="MP16" s="272"/>
      <c r="MQ16" s="272"/>
      <c r="MR16" s="272"/>
      <c r="MS16" s="272"/>
      <c r="MT16" s="272"/>
      <c r="MU16" s="272"/>
      <c r="MV16" s="272"/>
      <c r="MW16" s="272"/>
      <c r="MX16" s="272"/>
      <c r="MY16" s="272"/>
      <c r="MZ16" s="272"/>
      <c r="NA16" s="272"/>
      <c r="NB16" s="272"/>
      <c r="NC16" s="272"/>
      <c r="ND16" s="272"/>
      <c r="NE16" s="272"/>
      <c r="NF16" s="272"/>
      <c r="NG16" s="272"/>
      <c r="NH16" s="272"/>
      <c r="NI16" s="272"/>
      <c r="NJ16" s="272"/>
      <c r="NK16" s="272"/>
      <c r="NL16" s="272"/>
      <c r="NM16" s="272"/>
      <c r="NN16" s="272"/>
      <c r="NO16" s="272"/>
      <c r="NP16" s="272"/>
      <c r="NQ16" s="272"/>
      <c r="NR16" s="272"/>
      <c r="NS16" s="272"/>
      <c r="NT16" s="272"/>
      <c r="NU16" s="272"/>
      <c r="NV16" s="272"/>
      <c r="NW16" s="272"/>
      <c r="NX16" s="272"/>
      <c r="NY16" s="272"/>
      <c r="NZ16" s="272"/>
      <c r="OA16" s="272"/>
      <c r="OB16" s="272"/>
      <c r="OC16" s="272"/>
      <c r="OD16" s="272"/>
      <c r="OE16" s="272"/>
      <c r="OF16" s="272"/>
      <c r="OG16" s="272"/>
      <c r="OH16" s="272"/>
      <c r="OI16" s="272"/>
      <c r="OJ16" s="272"/>
      <c r="OK16" s="272"/>
      <c r="OL16" s="272"/>
      <c r="OM16" s="272"/>
      <c r="ON16" s="272"/>
      <c r="OO16" s="272"/>
      <c r="OP16" s="272"/>
      <c r="OQ16" s="272"/>
      <c r="OR16" s="272"/>
      <c r="OS16" s="272"/>
      <c r="OT16" s="272"/>
      <c r="OU16" s="272"/>
      <c r="OV16" s="272"/>
      <c r="OW16" s="272"/>
      <c r="OX16" s="272"/>
      <c r="OY16" s="272"/>
      <c r="OZ16" s="272"/>
      <c r="PA16" s="272"/>
      <c r="PB16" s="272"/>
      <c r="PC16" s="272"/>
      <c r="PD16" s="272"/>
      <c r="PE16" s="272"/>
      <c r="PF16" s="272"/>
      <c r="PG16" s="272"/>
      <c r="PH16" s="272"/>
      <c r="PI16" s="272"/>
      <c r="PJ16" s="272"/>
      <c r="PK16" s="272"/>
      <c r="PL16" s="272"/>
      <c r="PM16" s="272"/>
      <c r="PN16" s="272"/>
      <c r="PO16" s="272"/>
      <c r="PP16" s="272"/>
      <c r="PQ16" s="272"/>
      <c r="PR16" s="272"/>
      <c r="PS16" s="272"/>
      <c r="PT16" s="272"/>
      <c r="PU16" s="272"/>
      <c r="PV16" s="272"/>
      <c r="PW16" s="272"/>
      <c r="PX16" s="272"/>
      <c r="PY16" s="272"/>
      <c r="PZ16" s="272"/>
      <c r="QA16" s="272"/>
      <c r="QB16" s="272"/>
      <c r="QC16" s="272"/>
      <c r="QD16" s="272"/>
      <c r="QE16" s="272"/>
      <c r="QF16" s="272"/>
      <c r="QG16" s="272"/>
      <c r="QH16" s="272"/>
      <c r="QI16" s="272"/>
      <c r="QJ16" s="272"/>
      <c r="QK16" s="272"/>
      <c r="QL16" s="272"/>
      <c r="QM16" s="272"/>
      <c r="QN16" s="272"/>
      <c r="QO16" s="272"/>
      <c r="QP16" s="272"/>
      <c r="QQ16" s="272"/>
      <c r="QR16" s="272"/>
      <c r="QS16" s="272"/>
      <c r="QT16" s="272"/>
      <c r="QU16" s="272"/>
      <c r="QV16" s="272"/>
      <c r="QW16" s="272"/>
      <c r="QX16" s="272"/>
      <c r="QY16" s="272"/>
      <c r="QZ16" s="272"/>
      <c r="RA16" s="272"/>
      <c r="RB16" s="272"/>
      <c r="RC16" s="272"/>
      <c r="RD16" s="272"/>
      <c r="RE16" s="272"/>
      <c r="RF16" s="272"/>
      <c r="RG16" s="272"/>
      <c r="RH16" s="272"/>
      <c r="RI16" s="272"/>
      <c r="RJ16" s="272"/>
      <c r="RK16" s="272"/>
      <c r="RL16" s="272"/>
      <c r="RM16" s="272"/>
      <c r="RN16" s="272"/>
      <c r="RO16" s="272"/>
      <c r="RP16" s="272"/>
      <c r="RQ16" s="272"/>
      <c r="RR16" s="272"/>
      <c r="RS16" s="272"/>
      <c r="RT16" s="272"/>
      <c r="RU16" s="272"/>
      <c r="RV16" s="272"/>
      <c r="RW16" s="272"/>
      <c r="RX16" s="272"/>
      <c r="RY16" s="272"/>
      <c r="RZ16" s="272"/>
      <c r="SA16" s="272"/>
      <c r="SB16" s="272"/>
      <c r="SC16" s="272"/>
      <c r="SD16" s="272"/>
      <c r="SE16" s="272"/>
      <c r="SF16" s="272"/>
      <c r="SG16" s="272"/>
      <c r="SH16" s="272"/>
      <c r="SI16" s="272"/>
      <c r="SJ16" s="272"/>
      <c r="SK16" s="272"/>
      <c r="SL16" s="272"/>
      <c r="SM16" s="272"/>
      <c r="SN16" s="272"/>
      <c r="SO16" s="272"/>
      <c r="SP16" s="272"/>
      <c r="SQ16" s="272"/>
      <c r="SR16" s="272"/>
      <c r="SS16" s="272"/>
      <c r="ST16" s="272"/>
      <c r="SU16" s="272"/>
      <c r="SV16" s="272"/>
      <c r="SW16" s="272"/>
      <c r="SX16" s="272"/>
      <c r="SY16" s="272"/>
      <c r="SZ16" s="272"/>
      <c r="TA16" s="272"/>
      <c r="TB16" s="272"/>
      <c r="TC16" s="272"/>
      <c r="TD16" s="272"/>
      <c r="TE16" s="272"/>
      <c r="TF16" s="272"/>
      <c r="TG16" s="272"/>
      <c r="TH16" s="272"/>
      <c r="TI16" s="272"/>
      <c r="TJ16" s="272"/>
      <c r="TK16" s="272"/>
      <c r="TL16" s="272"/>
      <c r="TM16" s="272"/>
      <c r="TN16" s="272"/>
      <c r="TO16" s="272"/>
      <c r="TP16" s="272"/>
      <c r="TQ16" s="272"/>
      <c r="TR16" s="272"/>
      <c r="TS16" s="272"/>
      <c r="TT16" s="272"/>
      <c r="TU16" s="272"/>
      <c r="TV16" s="272"/>
      <c r="TW16" s="272"/>
      <c r="TX16" s="272"/>
      <c r="TY16" s="272"/>
      <c r="TZ16" s="272"/>
      <c r="UA16" s="272"/>
      <c r="UB16" s="272"/>
      <c r="UC16" s="272"/>
      <c r="UD16" s="272"/>
      <c r="UE16" s="272"/>
      <c r="UF16" s="272"/>
      <c r="UG16" s="272"/>
      <c r="UH16" s="272"/>
      <c r="UI16" s="272"/>
      <c r="UJ16" s="272"/>
      <c r="UK16" s="272"/>
      <c r="UL16" s="272"/>
      <c r="UM16" s="272"/>
      <c r="UN16" s="272"/>
      <c r="UO16" s="272"/>
      <c r="UP16" s="272"/>
      <c r="UQ16" s="272"/>
      <c r="UR16" s="272"/>
      <c r="US16" s="272"/>
      <c r="UT16" s="272"/>
      <c r="UU16" s="272"/>
      <c r="UV16" s="272"/>
      <c r="UW16" s="272"/>
      <c r="UX16" s="272"/>
      <c r="UY16" s="272"/>
      <c r="UZ16" s="272"/>
      <c r="VA16" s="272"/>
      <c r="VB16" s="272"/>
      <c r="VC16" s="272"/>
      <c r="VD16" s="272"/>
      <c r="VE16" s="272"/>
      <c r="VF16" s="272"/>
      <c r="VG16" s="272"/>
      <c r="VH16" s="272"/>
      <c r="VI16" s="272"/>
      <c r="VJ16" s="272"/>
      <c r="VK16" s="272"/>
      <c r="VL16" s="272"/>
      <c r="VM16" s="272"/>
      <c r="VN16" s="272"/>
      <c r="VO16" s="272"/>
      <c r="VP16" s="272"/>
      <c r="VQ16" s="272"/>
      <c r="VR16" s="272"/>
      <c r="VS16" s="272"/>
      <c r="VT16" s="272"/>
      <c r="VU16" s="272"/>
      <c r="VV16" s="272"/>
      <c r="VW16" s="272"/>
      <c r="VX16" s="272"/>
      <c r="VY16" s="272"/>
      <c r="VZ16" s="272"/>
      <c r="WA16" s="272"/>
      <c r="WB16" s="272"/>
      <c r="WC16" s="272"/>
      <c r="WD16" s="272"/>
      <c r="WE16" s="272"/>
      <c r="WF16" s="272"/>
      <c r="WG16" s="272"/>
      <c r="WH16" s="272"/>
      <c r="WI16" s="272"/>
      <c r="WJ16" s="272"/>
      <c r="WK16" s="272"/>
      <c r="WL16" s="272"/>
      <c r="WM16" s="272"/>
      <c r="WN16" s="272"/>
      <c r="WO16" s="272"/>
      <c r="WP16" s="272"/>
      <c r="WQ16" s="272"/>
      <c r="WR16" s="272"/>
      <c r="WS16" s="272"/>
      <c r="WT16" s="272"/>
      <c r="WU16" s="272"/>
      <c r="WV16" s="272"/>
      <c r="WW16" s="272"/>
      <c r="WX16" s="272"/>
      <c r="WY16" s="272"/>
      <c r="WZ16" s="272"/>
      <c r="XA16" s="272"/>
      <c r="XB16" s="272"/>
      <c r="XC16" s="272"/>
      <c r="XD16" s="272"/>
      <c r="XE16" s="272"/>
      <c r="XF16" s="272"/>
      <c r="XG16" s="272"/>
      <c r="XH16" s="272"/>
      <c r="XI16" s="272"/>
      <c r="XJ16" s="272"/>
      <c r="XK16" s="272"/>
      <c r="XL16" s="272"/>
      <c r="XM16" s="272"/>
      <c r="XN16" s="272"/>
      <c r="XO16" s="272"/>
      <c r="XP16" s="272"/>
      <c r="XQ16" s="272"/>
      <c r="XR16" s="272"/>
      <c r="XS16" s="272"/>
      <c r="XT16" s="272"/>
      <c r="XU16" s="272"/>
      <c r="XV16" s="272"/>
      <c r="XW16" s="272"/>
      <c r="XX16" s="272"/>
      <c r="XY16" s="272"/>
      <c r="XZ16" s="272"/>
      <c r="YA16" s="272"/>
      <c r="YB16" s="272"/>
      <c r="YC16" s="272"/>
      <c r="YD16" s="272"/>
      <c r="YE16" s="272"/>
      <c r="YF16" s="272"/>
      <c r="YG16" s="272"/>
      <c r="YH16" s="272"/>
      <c r="YI16" s="272"/>
      <c r="YJ16" s="272"/>
      <c r="YK16" s="272"/>
      <c r="YL16" s="272"/>
      <c r="YM16" s="272"/>
      <c r="YN16" s="272"/>
      <c r="YO16" s="272"/>
      <c r="YP16" s="272"/>
      <c r="YQ16" s="272"/>
      <c r="YR16" s="272"/>
      <c r="YS16" s="272"/>
      <c r="YT16" s="272"/>
      <c r="YU16" s="272"/>
      <c r="YV16" s="272"/>
      <c r="YW16" s="272"/>
      <c r="YX16" s="272"/>
      <c r="YY16" s="272"/>
      <c r="YZ16" s="272"/>
      <c r="ZA16" s="272"/>
      <c r="ZB16" s="272"/>
      <c r="ZC16" s="272"/>
      <c r="ZD16" s="272"/>
      <c r="ZE16" s="272"/>
      <c r="ZF16" s="272"/>
      <c r="ZG16" s="272"/>
      <c r="ZH16" s="272"/>
      <c r="ZI16" s="272"/>
      <c r="ZJ16" s="272"/>
      <c r="ZK16" s="272"/>
      <c r="ZL16" s="272"/>
      <c r="ZM16" s="272"/>
      <c r="ZN16" s="272"/>
      <c r="ZO16" s="272"/>
      <c r="ZP16" s="272"/>
      <c r="ZQ16" s="272"/>
      <c r="ZR16" s="272"/>
      <c r="ZS16" s="272"/>
      <c r="ZT16" s="272"/>
      <c r="ZU16" s="272"/>
      <c r="ZV16" s="272"/>
      <c r="ZW16" s="272"/>
      <c r="ZX16" s="272"/>
      <c r="ZY16" s="272"/>
      <c r="ZZ16" s="272"/>
      <c r="AAA16" s="272"/>
      <c r="AAB16" s="272"/>
      <c r="AAC16" s="272"/>
      <c r="AAD16" s="272"/>
      <c r="AAE16" s="272"/>
      <c r="AAF16" s="272"/>
      <c r="AAG16" s="272"/>
      <c r="AAH16" s="272"/>
      <c r="AAI16" s="272"/>
      <c r="AAJ16" s="272"/>
      <c r="AAK16" s="272"/>
      <c r="AAL16" s="272"/>
      <c r="AAM16" s="272"/>
      <c r="AAN16" s="272"/>
      <c r="AAO16" s="272"/>
      <c r="AAP16" s="272"/>
      <c r="AAQ16" s="272"/>
      <c r="AAR16" s="272"/>
      <c r="AAS16" s="272"/>
      <c r="AAT16" s="272"/>
      <c r="AAU16" s="272"/>
      <c r="AAV16" s="272"/>
      <c r="AAW16" s="272"/>
      <c r="AAX16" s="272"/>
      <c r="AAY16" s="272"/>
      <c r="AAZ16" s="272"/>
      <c r="ABA16" s="272"/>
      <c r="ABB16" s="272"/>
      <c r="ABC16" s="272"/>
      <c r="ABD16" s="272"/>
      <c r="ABE16" s="272"/>
      <c r="ABF16" s="272"/>
      <c r="ABG16" s="272"/>
      <c r="ABH16" s="272"/>
      <c r="ABI16" s="272"/>
      <c r="ABJ16" s="272"/>
      <c r="ABK16" s="272"/>
      <c r="ABL16" s="272"/>
      <c r="ABM16" s="272"/>
      <c r="ABN16" s="272"/>
      <c r="ABO16" s="272"/>
      <c r="ABP16" s="272"/>
      <c r="ABQ16" s="272"/>
      <c r="ABR16" s="272"/>
      <c r="ABS16" s="272"/>
      <c r="ABT16" s="272"/>
      <c r="ABU16" s="272"/>
      <c r="ABV16" s="272"/>
      <c r="ABW16" s="272"/>
      <c r="ABX16" s="272"/>
      <c r="ABY16" s="272"/>
      <c r="ABZ16" s="272"/>
      <c r="ACA16" s="272"/>
      <c r="ACB16" s="272"/>
      <c r="ACC16" s="272"/>
      <c r="ACD16" s="272"/>
      <c r="ACE16" s="272"/>
      <c r="ACF16" s="272"/>
      <c r="ACG16" s="272"/>
      <c r="ACH16" s="272"/>
      <c r="ACI16" s="272"/>
      <c r="ACJ16" s="272"/>
      <c r="ACK16" s="272"/>
      <c r="ACL16" s="272"/>
      <c r="ACM16" s="272"/>
      <c r="ACN16" s="272"/>
      <c r="ACO16" s="272"/>
      <c r="ACP16" s="272"/>
      <c r="ACQ16" s="272"/>
      <c r="ACR16" s="272"/>
      <c r="ACS16" s="272"/>
      <c r="ACT16" s="272"/>
      <c r="ACU16" s="272"/>
      <c r="ACV16" s="272"/>
      <c r="ACW16" s="272"/>
      <c r="ACX16" s="272"/>
      <c r="ACY16" s="272"/>
      <c r="ACZ16" s="272"/>
      <c r="ADA16" s="272"/>
      <c r="ADB16" s="272"/>
      <c r="ADC16" s="272"/>
      <c r="ADD16" s="272"/>
      <c r="ADE16" s="272"/>
      <c r="ADF16" s="272"/>
      <c r="ADG16" s="272"/>
      <c r="ADH16" s="272"/>
      <c r="ADI16" s="272"/>
      <c r="ADJ16" s="272"/>
      <c r="ADK16" s="272"/>
      <c r="ADL16" s="272"/>
      <c r="ADM16" s="272"/>
      <c r="ADN16" s="272"/>
      <c r="ADO16" s="272"/>
      <c r="ADP16" s="272"/>
      <c r="ADQ16" s="272"/>
      <c r="ADR16" s="272"/>
      <c r="ADS16" s="272"/>
      <c r="ADT16" s="272"/>
      <c r="ADU16" s="272"/>
      <c r="ADV16" s="272"/>
      <c r="ADW16" s="272"/>
      <c r="ADX16" s="272"/>
      <c r="ADY16" s="272"/>
      <c r="ADZ16" s="272"/>
      <c r="AEA16" s="272"/>
      <c r="AEB16" s="272"/>
      <c r="AEC16" s="272"/>
      <c r="AED16" s="272"/>
      <c r="AEE16" s="272"/>
      <c r="AEF16" s="272"/>
      <c r="AEG16" s="272"/>
      <c r="AEH16" s="272"/>
      <c r="AEI16" s="272"/>
      <c r="AEJ16" s="272"/>
      <c r="AEK16" s="272"/>
      <c r="AEL16" s="272"/>
      <c r="AEM16" s="272"/>
      <c r="AEN16" s="272"/>
      <c r="AEO16" s="272"/>
      <c r="AEP16" s="272"/>
      <c r="AEQ16" s="272"/>
      <c r="AER16" s="272"/>
      <c r="AES16" s="272"/>
      <c r="AET16" s="272"/>
      <c r="AEU16" s="272"/>
      <c r="AEV16" s="272"/>
      <c r="AEW16" s="272"/>
      <c r="AEX16" s="272"/>
      <c r="AEY16" s="272"/>
      <c r="AEZ16" s="272"/>
      <c r="AFA16" s="272"/>
      <c r="AFB16" s="272"/>
      <c r="AFC16" s="272"/>
      <c r="AFD16" s="272"/>
      <c r="AFE16" s="272"/>
      <c r="AFF16" s="272"/>
      <c r="AFG16" s="272"/>
      <c r="AFH16" s="272"/>
      <c r="AFI16" s="272"/>
      <c r="AFJ16" s="272"/>
      <c r="AFK16" s="272"/>
      <c r="AFL16" s="272"/>
      <c r="AFM16" s="272"/>
      <c r="AFN16" s="272"/>
      <c r="AFO16" s="272"/>
      <c r="AFP16" s="272"/>
      <c r="AFQ16" s="272"/>
      <c r="AFR16" s="272"/>
      <c r="AFS16" s="272"/>
      <c r="AFT16" s="272"/>
      <c r="AFU16" s="272"/>
      <c r="AFV16" s="272"/>
      <c r="AFW16" s="272"/>
      <c r="AFX16" s="272"/>
      <c r="AFY16" s="272"/>
      <c r="AFZ16" s="272"/>
      <c r="AGA16" s="272"/>
      <c r="AGB16" s="272"/>
      <c r="AGC16" s="272"/>
      <c r="AGD16" s="272"/>
      <c r="AGE16" s="272"/>
      <c r="AGF16" s="272"/>
      <c r="AGG16" s="272"/>
      <c r="AGH16" s="272"/>
      <c r="AGI16" s="272"/>
      <c r="AGJ16" s="272"/>
      <c r="AGK16" s="272"/>
      <c r="AGL16" s="272"/>
      <c r="AGM16" s="272"/>
      <c r="AGN16" s="272"/>
      <c r="AGO16" s="272"/>
      <c r="AGP16" s="272"/>
      <c r="AGQ16" s="272"/>
      <c r="AGR16" s="272"/>
      <c r="AGS16" s="272"/>
      <c r="AGT16" s="272"/>
      <c r="AGU16" s="272"/>
      <c r="AGV16" s="272"/>
      <c r="AGW16" s="272"/>
      <c r="AGX16" s="272"/>
      <c r="AGY16" s="272"/>
      <c r="AGZ16" s="272"/>
      <c r="AHA16" s="272"/>
      <c r="AHB16" s="272"/>
      <c r="AHC16" s="272"/>
      <c r="AHD16" s="272"/>
      <c r="AHE16" s="272"/>
      <c r="AHF16" s="272"/>
      <c r="AHG16" s="272"/>
      <c r="AHH16" s="272"/>
      <c r="AHI16" s="272"/>
      <c r="AHJ16" s="272"/>
      <c r="AHK16" s="272"/>
      <c r="AHL16" s="272"/>
      <c r="AHM16" s="272"/>
      <c r="AHN16" s="272"/>
      <c r="AHO16" s="272"/>
      <c r="AHP16" s="272"/>
      <c r="AHQ16" s="272"/>
      <c r="AHR16" s="272"/>
      <c r="AHS16" s="272"/>
      <c r="AHT16" s="272"/>
      <c r="AHU16" s="272"/>
      <c r="AHV16" s="272"/>
      <c r="AHW16" s="272"/>
      <c r="AHX16" s="272"/>
      <c r="AHY16" s="272"/>
      <c r="AHZ16" s="272"/>
      <c r="AIA16" s="272"/>
      <c r="AIB16" s="272"/>
      <c r="AIC16" s="272"/>
      <c r="AID16" s="272"/>
      <c r="AIE16" s="272"/>
      <c r="AIF16" s="272"/>
      <c r="AIG16" s="272"/>
      <c r="AIH16" s="272"/>
      <c r="AII16" s="272"/>
      <c r="AIJ16" s="272"/>
      <c r="AIK16" s="272"/>
      <c r="AIL16" s="272"/>
      <c r="AIM16" s="272"/>
      <c r="AIN16" s="272"/>
      <c r="AIO16" s="272"/>
      <c r="AIP16" s="272"/>
      <c r="AIQ16" s="272"/>
      <c r="AIR16" s="272"/>
      <c r="AIS16" s="272"/>
      <c r="AIT16" s="272"/>
      <c r="AIU16" s="272"/>
      <c r="AIV16" s="272"/>
      <c r="AIW16" s="272"/>
      <c r="AIX16" s="272"/>
      <c r="AIY16" s="272"/>
      <c r="AIZ16" s="272"/>
      <c r="AJA16" s="272"/>
      <c r="AJB16" s="272"/>
      <c r="AJC16" s="272"/>
      <c r="AJD16" s="272"/>
      <c r="AJE16" s="272"/>
      <c r="AJF16" s="272"/>
      <c r="AJG16" s="272"/>
      <c r="AJH16" s="272"/>
      <c r="AJI16" s="272"/>
      <c r="AJJ16" s="272"/>
      <c r="AJK16" s="272"/>
      <c r="AJL16" s="272"/>
      <c r="AJM16" s="272"/>
      <c r="AJN16" s="272"/>
      <c r="AJO16" s="272"/>
      <c r="AJP16" s="272"/>
      <c r="AJQ16" s="272"/>
      <c r="AJR16" s="272"/>
      <c r="AJS16" s="272"/>
      <c r="AJT16" s="272"/>
      <c r="AJU16" s="272"/>
      <c r="AJV16" s="272"/>
      <c r="AJW16" s="272"/>
      <c r="AJX16" s="272"/>
      <c r="AJY16" s="272"/>
      <c r="AJZ16" s="272"/>
      <c r="AKA16" s="272"/>
      <c r="AKB16" s="272"/>
      <c r="AKC16" s="272"/>
      <c r="AKD16" s="272"/>
      <c r="AKE16" s="272"/>
      <c r="AKF16" s="272"/>
      <c r="AKG16" s="272"/>
      <c r="AKH16" s="272"/>
      <c r="AKI16" s="272"/>
      <c r="AKJ16" s="272"/>
      <c r="AKK16" s="272"/>
      <c r="AKL16" s="272"/>
      <c r="AKM16" s="272"/>
      <c r="AKN16" s="272"/>
      <c r="AKO16" s="272"/>
      <c r="AKP16" s="272"/>
      <c r="AKQ16" s="272"/>
      <c r="AKR16" s="272"/>
      <c r="AKS16" s="272"/>
      <c r="AKT16" s="272"/>
      <c r="AKU16" s="272"/>
      <c r="AKV16" s="272"/>
      <c r="AKW16" s="272"/>
      <c r="AKX16" s="272"/>
      <c r="AKY16" s="272"/>
      <c r="AKZ16" s="272"/>
      <c r="ALA16" s="272"/>
      <c r="ALB16" s="272"/>
      <c r="ALC16" s="272"/>
      <c r="ALD16" s="272"/>
      <c r="ALE16" s="272"/>
      <c r="ALF16" s="272"/>
      <c r="ALG16" s="272"/>
      <c r="ALH16" s="272"/>
      <c r="ALI16" s="272"/>
      <c r="ALJ16" s="272"/>
      <c r="ALK16" s="272"/>
      <c r="ALL16" s="272"/>
      <c r="ALM16" s="272"/>
      <c r="ALN16" s="272"/>
      <c r="ALO16" s="272"/>
      <c r="ALP16" s="272"/>
      <c r="ALQ16" s="272"/>
      <c r="ALR16" s="272"/>
      <c r="ALS16" s="272"/>
      <c r="ALT16" s="272"/>
      <c r="ALU16" s="272"/>
      <c r="ALV16" s="272"/>
      <c r="ALW16" s="272"/>
      <c r="ALX16" s="272"/>
      <c r="ALY16" s="272"/>
      <c r="ALZ16" s="272"/>
      <c r="AMA16" s="272"/>
      <c r="AMB16" s="272"/>
      <c r="AMC16" s="272"/>
      <c r="AMD16" s="272"/>
      <c r="AME16" s="272"/>
      <c r="AMF16" s="272"/>
      <c r="AMG16" s="272"/>
      <c r="AMH16" s="272"/>
      <c r="AMI16" s="272"/>
      <c r="AMJ16" s="272"/>
      <c r="AMK16" s="272"/>
      <c r="AML16" s="272"/>
      <c r="AMM16" s="272"/>
      <c r="AMN16" s="272"/>
      <c r="AMO16" s="272"/>
      <c r="AMP16" s="272"/>
      <c r="AMQ16" s="272"/>
      <c r="AMR16" s="272"/>
      <c r="AMS16" s="272"/>
      <c r="AMT16" s="272"/>
      <c r="AMU16" s="272"/>
      <c r="AMV16" s="272"/>
      <c r="AMW16" s="272"/>
      <c r="AMX16" s="272"/>
      <c r="AMY16" s="272"/>
      <c r="AMZ16" s="272"/>
      <c r="ANA16" s="272"/>
      <c r="ANB16" s="272"/>
      <c r="ANC16" s="272"/>
      <c r="AND16" s="272"/>
      <c r="ANE16" s="272"/>
      <c r="ANF16" s="272"/>
      <c r="ANG16" s="272"/>
      <c r="ANH16" s="272"/>
      <c r="ANI16" s="272"/>
      <c r="ANJ16" s="272"/>
      <c r="ANK16" s="272"/>
      <c r="ANL16" s="272"/>
      <c r="ANM16" s="272"/>
      <c r="ANN16" s="272"/>
      <c r="ANO16" s="272"/>
      <c r="ANP16" s="272"/>
      <c r="ANQ16" s="272"/>
      <c r="ANR16" s="272"/>
      <c r="ANS16" s="272"/>
      <c r="ANT16" s="272"/>
      <c r="ANU16" s="272"/>
      <c r="ANV16" s="272"/>
      <c r="ANW16" s="272"/>
      <c r="ANX16" s="272"/>
      <c r="ANY16" s="272"/>
      <c r="ANZ16" s="272"/>
      <c r="AOA16" s="272"/>
      <c r="AOB16" s="272"/>
      <c r="AOC16" s="272"/>
      <c r="AOD16" s="272"/>
      <c r="AOE16" s="272"/>
      <c r="AOF16" s="272"/>
      <c r="AOG16" s="272"/>
      <c r="AOH16" s="272"/>
      <c r="AOI16" s="272"/>
      <c r="AOJ16" s="272"/>
      <c r="AOK16" s="272"/>
      <c r="AOL16" s="272"/>
      <c r="AOM16" s="272"/>
      <c r="AON16" s="272"/>
      <c r="AOO16" s="272"/>
      <c r="AOP16" s="272"/>
      <c r="AOQ16" s="272"/>
      <c r="AOR16" s="272"/>
      <c r="AOS16" s="272"/>
      <c r="AOT16" s="272"/>
      <c r="AOU16" s="272"/>
      <c r="AOV16" s="272"/>
      <c r="AOW16" s="272"/>
      <c r="AOX16" s="272"/>
      <c r="AOY16" s="272"/>
      <c r="AOZ16" s="272"/>
      <c r="APA16" s="272"/>
      <c r="APB16" s="272"/>
      <c r="APC16" s="272"/>
      <c r="APD16" s="272"/>
      <c r="APE16" s="272"/>
      <c r="APF16" s="272"/>
      <c r="APG16" s="272"/>
      <c r="APH16" s="272"/>
      <c r="API16" s="272"/>
      <c r="APJ16" s="272"/>
      <c r="APK16" s="272"/>
      <c r="APL16" s="272"/>
      <c r="APM16" s="272"/>
      <c r="APN16" s="272"/>
      <c r="APO16" s="272"/>
      <c r="APP16" s="272"/>
      <c r="APQ16" s="272"/>
      <c r="APR16" s="272"/>
      <c r="APS16" s="272"/>
      <c r="APT16" s="272"/>
      <c r="APU16" s="272"/>
      <c r="APV16" s="272"/>
      <c r="APW16" s="272"/>
      <c r="APX16" s="272"/>
      <c r="APY16" s="272"/>
      <c r="APZ16" s="272"/>
      <c r="AQA16" s="272"/>
      <c r="AQB16" s="272"/>
      <c r="AQC16" s="272"/>
      <c r="AQD16" s="272"/>
      <c r="AQE16" s="272"/>
      <c r="AQF16" s="272"/>
      <c r="AQG16" s="272"/>
      <c r="AQH16" s="272"/>
      <c r="AQI16" s="272"/>
      <c r="AQJ16" s="272"/>
      <c r="AQK16" s="272"/>
      <c r="AQL16" s="272"/>
      <c r="AQM16" s="272"/>
      <c r="AQN16" s="272"/>
      <c r="AQO16" s="272"/>
      <c r="AQP16" s="272"/>
      <c r="AQQ16" s="272"/>
      <c r="AQR16" s="272"/>
      <c r="AQS16" s="272"/>
      <c r="AQT16" s="272"/>
      <c r="AQU16" s="272"/>
      <c r="AQV16" s="272"/>
      <c r="AQW16" s="272"/>
      <c r="AQX16" s="272"/>
      <c r="AQY16" s="272"/>
      <c r="AQZ16" s="272"/>
      <c r="ARA16" s="272"/>
      <c r="ARB16" s="272"/>
      <c r="ARC16" s="272"/>
      <c r="ARD16" s="272"/>
      <c r="ARE16" s="272"/>
      <c r="ARF16" s="272"/>
      <c r="ARG16" s="272"/>
      <c r="ARH16" s="272"/>
      <c r="ARI16" s="272"/>
      <c r="ARJ16" s="272"/>
      <c r="ARK16" s="272"/>
      <c r="ARL16" s="272"/>
      <c r="ARM16" s="272"/>
      <c r="ARN16" s="272"/>
      <c r="ARO16" s="272"/>
      <c r="ARP16" s="272"/>
      <c r="ARQ16" s="272"/>
      <c r="ARR16" s="272"/>
      <c r="ARS16" s="272"/>
      <c r="ART16" s="272"/>
      <c r="ARU16" s="272"/>
      <c r="ARV16" s="272"/>
      <c r="ARW16" s="272"/>
      <c r="ARX16" s="272"/>
      <c r="ARY16" s="272"/>
      <c r="ARZ16" s="272"/>
      <c r="ASA16" s="272"/>
      <c r="ASB16" s="272"/>
      <c r="ASC16" s="272"/>
      <c r="ASD16" s="272"/>
      <c r="ASE16" s="272"/>
      <c r="ASF16" s="272"/>
      <c r="ASG16" s="272"/>
      <c r="ASH16" s="272"/>
      <c r="ASI16" s="272"/>
      <c r="ASJ16" s="272"/>
      <c r="ASK16" s="272"/>
      <c r="ASL16" s="272"/>
      <c r="ASM16" s="272"/>
      <c r="ASN16" s="272"/>
      <c r="ASO16" s="272"/>
      <c r="ASP16" s="272"/>
      <c r="ASQ16" s="272"/>
      <c r="ASR16" s="272"/>
      <c r="ASS16" s="272"/>
      <c r="AST16" s="272"/>
      <c r="ASU16" s="272"/>
      <c r="ASV16" s="272"/>
      <c r="ASW16" s="272"/>
      <c r="ASX16" s="272"/>
      <c r="ASY16" s="272"/>
      <c r="ASZ16" s="272"/>
      <c r="ATA16" s="272"/>
      <c r="ATB16" s="272"/>
      <c r="ATC16" s="272"/>
      <c r="ATD16" s="272"/>
      <c r="ATE16" s="272"/>
      <c r="ATF16" s="272"/>
      <c r="ATG16" s="272"/>
      <c r="ATH16" s="272"/>
      <c r="ATI16" s="272"/>
      <c r="ATJ16" s="272"/>
      <c r="ATK16" s="272"/>
      <c r="ATL16" s="272"/>
      <c r="ATM16" s="272"/>
      <c r="ATN16" s="272"/>
      <c r="ATO16" s="272"/>
      <c r="ATP16" s="272"/>
      <c r="ATQ16" s="272"/>
      <c r="ATR16" s="272"/>
      <c r="ATS16" s="272"/>
      <c r="ATT16" s="272"/>
      <c r="ATU16" s="272"/>
      <c r="ATV16" s="272"/>
      <c r="ATW16" s="272"/>
      <c r="ATX16" s="272"/>
      <c r="ATY16" s="272"/>
      <c r="ATZ16" s="272"/>
      <c r="AUA16" s="272"/>
      <c r="AUB16" s="272"/>
      <c r="AUC16" s="272"/>
      <c r="AUD16" s="272"/>
      <c r="AUE16" s="272"/>
      <c r="AUF16" s="272"/>
      <c r="AUG16" s="272"/>
      <c r="AUH16" s="272"/>
      <c r="AUI16" s="272"/>
      <c r="AUJ16" s="272"/>
      <c r="AUK16" s="272"/>
      <c r="AUL16" s="272"/>
      <c r="AUM16" s="272"/>
      <c r="AUN16" s="272"/>
      <c r="AUO16" s="272"/>
      <c r="AUP16" s="272"/>
      <c r="AUQ16" s="272"/>
      <c r="AUR16" s="272"/>
      <c r="AUS16" s="272"/>
      <c r="AUT16" s="272"/>
      <c r="AUU16" s="272"/>
      <c r="AUV16" s="272"/>
      <c r="AUW16" s="272"/>
      <c r="AUX16" s="272"/>
      <c r="AUY16" s="272"/>
      <c r="AUZ16" s="272"/>
      <c r="AVA16" s="272"/>
      <c r="AVB16" s="272"/>
      <c r="AVC16" s="272"/>
      <c r="AVD16" s="272"/>
      <c r="AVE16" s="272"/>
      <c r="AVF16" s="272"/>
      <c r="AVG16" s="272"/>
      <c r="AVH16" s="272"/>
      <c r="AVI16" s="272"/>
      <c r="AVJ16" s="272"/>
      <c r="AVK16" s="272"/>
      <c r="AVL16" s="272"/>
      <c r="AVM16" s="272"/>
      <c r="AVN16" s="272"/>
      <c r="AVO16" s="272"/>
      <c r="AVP16" s="272"/>
      <c r="AVQ16" s="272"/>
      <c r="AVR16" s="272"/>
      <c r="AVS16" s="272"/>
      <c r="AVT16" s="272"/>
      <c r="AVU16" s="272"/>
      <c r="AVV16" s="272"/>
      <c r="AVW16" s="272"/>
      <c r="AVX16" s="272"/>
      <c r="AVY16" s="272"/>
      <c r="AVZ16" s="272"/>
      <c r="AWA16" s="272"/>
      <c r="AWB16" s="272"/>
      <c r="AWC16" s="272"/>
      <c r="AWD16" s="272"/>
      <c r="AWE16" s="272"/>
      <c r="AWF16" s="272"/>
      <c r="AWG16" s="272"/>
      <c r="AWH16" s="272"/>
      <c r="AWI16" s="272"/>
      <c r="AWJ16" s="272"/>
      <c r="AWK16" s="272"/>
      <c r="AWL16" s="272"/>
      <c r="AWM16" s="272"/>
      <c r="AWN16" s="272"/>
      <c r="AWO16" s="272"/>
      <c r="AWP16" s="272"/>
      <c r="AWQ16" s="272"/>
      <c r="AWR16" s="272"/>
      <c r="AWS16" s="272"/>
      <c r="AWT16" s="272"/>
      <c r="AWU16" s="272"/>
      <c r="AWV16" s="272"/>
      <c r="AWW16" s="272"/>
      <c r="AWX16" s="272"/>
      <c r="AWY16" s="272"/>
      <c r="AWZ16" s="272"/>
      <c r="AXA16" s="272"/>
      <c r="AXB16" s="272"/>
      <c r="AXC16" s="272"/>
      <c r="AXD16" s="272"/>
      <c r="AXE16" s="272"/>
      <c r="AXF16" s="272"/>
      <c r="AXG16" s="272"/>
      <c r="AXH16" s="272"/>
      <c r="AXI16" s="272"/>
      <c r="AXJ16" s="272"/>
      <c r="AXK16" s="272"/>
      <c r="AXL16" s="272"/>
      <c r="AXM16" s="272"/>
      <c r="AXN16" s="272"/>
      <c r="AXO16" s="272"/>
      <c r="AXP16" s="272"/>
      <c r="AXQ16" s="272"/>
      <c r="AXR16" s="272"/>
      <c r="AXS16" s="272"/>
      <c r="AXT16" s="272"/>
      <c r="AXU16" s="272"/>
      <c r="AXV16" s="272"/>
      <c r="AXW16" s="272"/>
      <c r="AXX16" s="272"/>
      <c r="AXY16" s="272"/>
      <c r="AXZ16" s="272"/>
      <c r="AYA16" s="272"/>
      <c r="AYB16" s="272"/>
      <c r="AYC16" s="272"/>
      <c r="AYD16" s="272"/>
      <c r="AYE16" s="272"/>
      <c r="AYF16" s="272"/>
      <c r="AYG16" s="272"/>
      <c r="AYH16" s="272"/>
      <c r="AYI16" s="272"/>
      <c r="AYJ16" s="272"/>
      <c r="AYK16" s="272"/>
      <c r="AYL16" s="272"/>
      <c r="AYM16" s="272"/>
      <c r="AYN16" s="272"/>
      <c r="AYO16" s="272"/>
      <c r="AYP16" s="272"/>
      <c r="AYQ16" s="272"/>
      <c r="AYR16" s="272"/>
      <c r="AYS16" s="272"/>
      <c r="AYT16" s="272"/>
      <c r="AYU16" s="272"/>
      <c r="AYV16" s="272"/>
      <c r="AYW16" s="272"/>
      <c r="AYX16" s="272"/>
      <c r="AYY16" s="272"/>
      <c r="AYZ16" s="272"/>
      <c r="AZA16" s="272"/>
      <c r="AZB16" s="272"/>
      <c r="AZC16" s="272"/>
      <c r="AZD16" s="272"/>
      <c r="AZE16" s="272"/>
      <c r="AZF16" s="272"/>
      <c r="AZG16" s="272"/>
      <c r="AZH16" s="272"/>
      <c r="AZI16" s="272"/>
      <c r="AZJ16" s="272"/>
      <c r="AZK16" s="272"/>
      <c r="AZL16" s="272"/>
      <c r="AZM16" s="272"/>
      <c r="AZN16" s="272"/>
      <c r="AZO16" s="272"/>
      <c r="AZP16" s="272"/>
      <c r="AZQ16" s="272"/>
      <c r="AZR16" s="272"/>
      <c r="AZS16" s="272"/>
      <c r="AZT16" s="272"/>
      <c r="AZU16" s="272"/>
      <c r="AZV16" s="272"/>
      <c r="AZW16" s="272"/>
      <c r="AZX16" s="272"/>
      <c r="AZY16" s="272"/>
      <c r="AZZ16" s="272"/>
      <c r="BAA16" s="272"/>
      <c r="BAB16" s="272"/>
      <c r="BAC16" s="272"/>
      <c r="BAD16" s="272"/>
      <c r="BAE16" s="272"/>
      <c r="BAF16" s="272"/>
      <c r="BAG16" s="272"/>
      <c r="BAH16" s="272"/>
      <c r="BAI16" s="272"/>
      <c r="BAJ16" s="272"/>
      <c r="BAK16" s="272"/>
      <c r="BAL16" s="272"/>
      <c r="BAM16" s="272"/>
      <c r="BAN16" s="272"/>
      <c r="BAO16" s="272"/>
      <c r="BAP16" s="272"/>
      <c r="BAQ16" s="272"/>
      <c r="BAR16" s="272"/>
      <c r="BAS16" s="272"/>
      <c r="BAT16" s="272"/>
      <c r="BAU16" s="272"/>
      <c r="BAV16" s="272"/>
      <c r="BAW16" s="272"/>
      <c r="BAX16" s="272"/>
      <c r="BAY16" s="272"/>
      <c r="BAZ16" s="272"/>
      <c r="BBA16" s="272"/>
      <c r="BBB16" s="272"/>
      <c r="BBC16" s="272"/>
      <c r="BBD16" s="272"/>
      <c r="BBE16" s="272"/>
      <c r="BBF16" s="272"/>
      <c r="BBG16" s="272"/>
      <c r="BBH16" s="272"/>
      <c r="BBI16" s="272"/>
      <c r="BBJ16" s="272"/>
      <c r="BBK16" s="272"/>
      <c r="BBL16" s="272"/>
      <c r="BBM16" s="272"/>
      <c r="BBN16" s="272"/>
      <c r="BBO16" s="272"/>
      <c r="BBP16" s="272"/>
      <c r="BBQ16" s="272"/>
      <c r="BBR16" s="272"/>
      <c r="BBS16" s="272"/>
      <c r="BBT16" s="272"/>
      <c r="BBU16" s="272"/>
      <c r="BBV16" s="272"/>
      <c r="BBW16" s="272"/>
      <c r="BBX16" s="272"/>
      <c r="BBY16" s="272"/>
      <c r="BBZ16" s="272"/>
      <c r="BCA16" s="272"/>
      <c r="BCB16" s="272"/>
      <c r="BCC16" s="272"/>
      <c r="BCD16" s="272"/>
      <c r="BCE16" s="272"/>
      <c r="BCF16" s="272"/>
      <c r="BCG16" s="272"/>
      <c r="BCH16" s="272"/>
      <c r="BCI16" s="272"/>
      <c r="BCJ16" s="272"/>
      <c r="BCK16" s="272"/>
      <c r="BCL16" s="272"/>
      <c r="BCM16" s="272"/>
      <c r="BCN16" s="272"/>
      <c r="BCO16" s="272"/>
      <c r="BCP16" s="272"/>
      <c r="BCQ16" s="272"/>
      <c r="BCR16" s="272"/>
      <c r="BCS16" s="272"/>
      <c r="BCT16" s="272"/>
      <c r="BCU16" s="272"/>
      <c r="BCV16" s="272"/>
      <c r="BCW16" s="272"/>
      <c r="BCX16" s="272"/>
      <c r="BCY16" s="272"/>
      <c r="BCZ16" s="272"/>
      <c r="BDA16" s="272"/>
      <c r="BDB16" s="272"/>
      <c r="BDC16" s="272"/>
      <c r="BDD16" s="272"/>
      <c r="BDE16" s="272"/>
      <c r="BDF16" s="272"/>
      <c r="BDG16" s="272"/>
      <c r="BDH16" s="272"/>
      <c r="BDI16" s="272"/>
      <c r="BDJ16" s="272"/>
      <c r="BDK16" s="272"/>
      <c r="BDL16" s="272"/>
      <c r="BDM16" s="272"/>
      <c r="BDN16" s="272"/>
      <c r="BDO16" s="272"/>
      <c r="BDP16" s="272"/>
      <c r="BDQ16" s="272"/>
      <c r="BDR16" s="272"/>
      <c r="BDS16" s="272"/>
      <c r="BDT16" s="272"/>
      <c r="BDU16" s="272"/>
      <c r="BDV16" s="272"/>
      <c r="BDW16" s="272"/>
      <c r="BDX16" s="272"/>
      <c r="BDY16" s="272"/>
      <c r="BDZ16" s="272"/>
      <c r="BEA16" s="272"/>
      <c r="BEB16" s="272"/>
      <c r="BEC16" s="272"/>
      <c r="BED16" s="272"/>
      <c r="BEE16" s="272"/>
      <c r="BEF16" s="272"/>
      <c r="BEG16" s="272"/>
      <c r="BEH16" s="272"/>
      <c r="BEI16" s="272"/>
      <c r="BEJ16" s="272"/>
      <c r="BEK16" s="272"/>
      <c r="BEL16" s="272"/>
      <c r="BEM16" s="272"/>
      <c r="BEN16" s="272"/>
      <c r="BEO16" s="272"/>
      <c r="BEP16" s="272"/>
      <c r="BEQ16" s="272"/>
      <c r="BER16" s="272"/>
      <c r="BES16" s="272"/>
      <c r="BET16" s="272"/>
      <c r="BEU16" s="272"/>
      <c r="BEV16" s="272"/>
      <c r="BEW16" s="272"/>
      <c r="BEX16" s="272"/>
      <c r="BEY16" s="272"/>
      <c r="BEZ16" s="272"/>
      <c r="BFA16" s="272"/>
      <c r="BFB16" s="272"/>
      <c r="BFC16" s="272"/>
      <c r="BFD16" s="272"/>
      <c r="BFE16" s="272"/>
      <c r="BFF16" s="272"/>
      <c r="BFG16" s="272"/>
      <c r="BFH16" s="272"/>
      <c r="BFI16" s="272"/>
      <c r="BFJ16" s="272"/>
      <c r="BFK16" s="272"/>
      <c r="BFL16" s="272"/>
      <c r="BFM16" s="272"/>
      <c r="BFN16" s="272"/>
      <c r="BFO16" s="272"/>
      <c r="BFP16" s="272"/>
      <c r="BFQ16" s="272"/>
      <c r="BFR16" s="272"/>
      <c r="BFS16" s="272"/>
      <c r="BFT16" s="272"/>
      <c r="BFU16" s="272"/>
      <c r="BFV16" s="272"/>
      <c r="BFW16" s="272"/>
      <c r="BFX16" s="272"/>
      <c r="BFY16" s="272"/>
      <c r="BFZ16" s="272"/>
      <c r="BGA16" s="272"/>
      <c r="BGB16" s="272"/>
      <c r="BGC16" s="272"/>
      <c r="BGD16" s="272"/>
      <c r="BGE16" s="272"/>
      <c r="BGF16" s="272"/>
      <c r="BGG16" s="272"/>
      <c r="BGH16" s="272"/>
      <c r="BGI16" s="272"/>
      <c r="BGJ16" s="272"/>
      <c r="BGK16" s="272"/>
      <c r="BGL16" s="272"/>
      <c r="BGM16" s="272"/>
      <c r="BGN16" s="272"/>
      <c r="BGO16" s="272"/>
      <c r="BGP16" s="272"/>
      <c r="BGQ16" s="272"/>
      <c r="BGR16" s="272"/>
      <c r="BGS16" s="272"/>
      <c r="BGT16" s="272"/>
      <c r="BGU16" s="272"/>
      <c r="BGV16" s="272"/>
      <c r="BGW16" s="272"/>
      <c r="BGX16" s="272"/>
      <c r="BGY16" s="272"/>
      <c r="BGZ16" s="272"/>
      <c r="BHA16" s="272"/>
      <c r="BHB16" s="272"/>
      <c r="BHC16" s="272"/>
      <c r="BHD16" s="272"/>
      <c r="BHE16" s="272"/>
      <c r="BHF16" s="272"/>
      <c r="BHG16" s="272"/>
      <c r="BHH16" s="272"/>
      <c r="BHI16" s="272"/>
      <c r="BHJ16" s="272"/>
      <c r="BHK16" s="272"/>
      <c r="BHL16" s="272"/>
      <c r="BHM16" s="272"/>
      <c r="BHN16" s="272"/>
      <c r="BHO16" s="272"/>
      <c r="BHP16" s="272"/>
      <c r="BHQ16" s="272"/>
      <c r="BHR16" s="272"/>
      <c r="BHS16" s="272"/>
      <c r="BHT16" s="272"/>
      <c r="BHU16" s="272"/>
      <c r="BHV16" s="272"/>
      <c r="BHW16" s="272"/>
      <c r="BHX16" s="272"/>
      <c r="BHY16" s="272"/>
      <c r="BHZ16" s="272"/>
      <c r="BIA16" s="272"/>
      <c r="BIB16" s="272"/>
      <c r="BIC16" s="272"/>
      <c r="BID16" s="272"/>
      <c r="BIE16" s="272"/>
      <c r="BIF16" s="272"/>
      <c r="BIG16" s="272"/>
      <c r="BIH16" s="272"/>
      <c r="BII16" s="272"/>
      <c r="BIJ16" s="272"/>
      <c r="BIK16" s="272"/>
      <c r="BIL16" s="272"/>
      <c r="BIM16" s="272"/>
      <c r="BIN16" s="272"/>
      <c r="BIO16" s="272"/>
      <c r="BIP16" s="272"/>
      <c r="BIQ16" s="272"/>
      <c r="BIR16" s="272"/>
      <c r="BIS16" s="272"/>
      <c r="BIT16" s="272"/>
      <c r="BIU16" s="272"/>
      <c r="BIV16" s="272"/>
      <c r="BIW16" s="272"/>
      <c r="BIX16" s="272"/>
      <c r="BIY16" s="272"/>
      <c r="BIZ16" s="272"/>
      <c r="BJA16" s="272"/>
      <c r="BJB16" s="272"/>
      <c r="BJC16" s="272"/>
      <c r="BJD16" s="272"/>
      <c r="BJE16" s="272"/>
      <c r="BJF16" s="272"/>
      <c r="BJG16" s="272"/>
      <c r="BJH16" s="272"/>
      <c r="BJI16" s="272"/>
      <c r="BJJ16" s="272"/>
      <c r="BJK16" s="272"/>
      <c r="BJL16" s="272"/>
      <c r="BJM16" s="272"/>
      <c r="BJN16" s="272"/>
      <c r="BJO16" s="272"/>
      <c r="BJP16" s="272"/>
      <c r="BJQ16" s="272"/>
      <c r="BJR16" s="272"/>
      <c r="BJS16" s="272"/>
      <c r="BJT16" s="272"/>
      <c r="BJU16" s="272"/>
      <c r="BJV16" s="272"/>
      <c r="BJW16" s="272"/>
      <c r="BJX16" s="272"/>
      <c r="BJY16" s="272"/>
      <c r="BJZ16" s="272"/>
      <c r="BKA16" s="272"/>
      <c r="BKB16" s="272"/>
      <c r="BKC16" s="272"/>
      <c r="BKD16" s="272"/>
      <c r="BKE16" s="272"/>
      <c r="BKF16" s="272"/>
      <c r="BKG16" s="272"/>
      <c r="BKH16" s="272"/>
      <c r="BKI16" s="272"/>
      <c r="BKJ16" s="272"/>
      <c r="BKK16" s="272"/>
      <c r="BKL16" s="272"/>
      <c r="BKM16" s="272"/>
      <c r="BKN16" s="272"/>
      <c r="BKO16" s="272"/>
      <c r="BKP16" s="272"/>
      <c r="BKQ16" s="272"/>
      <c r="BKR16" s="272"/>
      <c r="BKS16" s="272"/>
      <c r="BKT16" s="272"/>
      <c r="BKU16" s="272"/>
      <c r="BKV16" s="272"/>
      <c r="BKW16" s="272"/>
      <c r="BKX16" s="272"/>
      <c r="BKY16" s="272"/>
      <c r="BKZ16" s="272"/>
      <c r="BLA16" s="272"/>
      <c r="BLB16" s="272"/>
      <c r="BLC16" s="272"/>
      <c r="BLD16" s="272"/>
      <c r="BLE16" s="272"/>
      <c r="BLF16" s="272"/>
      <c r="BLG16" s="272"/>
      <c r="BLH16" s="272"/>
      <c r="BLI16" s="272"/>
      <c r="BLJ16" s="272"/>
      <c r="BLK16" s="272"/>
      <c r="BLL16" s="272"/>
      <c r="BLM16" s="272"/>
      <c r="BLN16" s="272"/>
      <c r="BLO16" s="272"/>
      <c r="BLP16" s="272"/>
      <c r="BLQ16" s="272"/>
      <c r="BLR16" s="272"/>
      <c r="BLS16" s="272"/>
      <c r="BLT16" s="272"/>
      <c r="BLU16" s="272"/>
      <c r="BLV16" s="272"/>
      <c r="BLW16" s="272"/>
      <c r="BLX16" s="272"/>
      <c r="BLY16" s="272"/>
      <c r="BLZ16" s="272"/>
      <c r="BMA16" s="272"/>
      <c r="BMB16" s="272"/>
      <c r="BMC16" s="272"/>
      <c r="BMD16" s="272"/>
      <c r="BME16" s="272"/>
      <c r="BMF16" s="272"/>
      <c r="BMG16" s="272"/>
      <c r="BMH16" s="272"/>
      <c r="BMI16" s="272"/>
      <c r="BMJ16" s="272"/>
      <c r="BMK16" s="272"/>
      <c r="BML16" s="272"/>
      <c r="BMM16" s="272"/>
      <c r="BMN16" s="272"/>
      <c r="BMO16" s="272"/>
      <c r="BMP16" s="272"/>
      <c r="BMQ16" s="272"/>
      <c r="BMR16" s="272"/>
      <c r="BMS16" s="272"/>
      <c r="BMT16" s="272"/>
      <c r="BMU16" s="272"/>
      <c r="BMV16" s="272"/>
      <c r="BMW16" s="272"/>
      <c r="BMX16" s="272"/>
      <c r="BMY16" s="272"/>
      <c r="BMZ16" s="272"/>
      <c r="BNA16" s="272"/>
      <c r="BNB16" s="272"/>
      <c r="BNC16" s="272"/>
      <c r="BND16" s="272"/>
      <c r="BNE16" s="272"/>
      <c r="BNF16" s="272"/>
      <c r="BNG16" s="272"/>
      <c r="BNH16" s="272"/>
      <c r="BNI16" s="272"/>
      <c r="BNJ16" s="272"/>
      <c r="BNK16" s="272"/>
      <c r="BNL16" s="272"/>
      <c r="BNM16" s="272"/>
      <c r="BNN16" s="272"/>
      <c r="BNO16" s="272"/>
      <c r="BNP16" s="272"/>
      <c r="BNQ16" s="272"/>
      <c r="BNR16" s="272"/>
      <c r="BNS16" s="272"/>
      <c r="BNT16" s="272"/>
      <c r="BNU16" s="272"/>
      <c r="BNV16" s="272"/>
      <c r="BNW16" s="272"/>
      <c r="BNX16" s="272"/>
      <c r="BNY16" s="272"/>
      <c r="BNZ16" s="272"/>
      <c r="BOA16" s="272"/>
      <c r="BOB16" s="272"/>
      <c r="BOC16" s="272"/>
      <c r="BOD16" s="272"/>
      <c r="BOE16" s="272"/>
      <c r="BOF16" s="272"/>
      <c r="BOG16" s="272"/>
      <c r="BOH16" s="272"/>
      <c r="BOI16" s="272"/>
      <c r="BOJ16" s="272"/>
      <c r="BOK16" s="272"/>
      <c r="BOL16" s="272"/>
      <c r="BOM16" s="272"/>
      <c r="BON16" s="272"/>
      <c r="BOO16" s="272"/>
      <c r="BOP16" s="272"/>
      <c r="BOQ16" s="272"/>
      <c r="BOR16" s="272"/>
      <c r="BOS16" s="272"/>
      <c r="BOT16" s="272"/>
      <c r="BOU16" s="272"/>
      <c r="BOV16" s="272"/>
      <c r="BOW16" s="272"/>
      <c r="BOX16" s="272"/>
      <c r="BOY16" s="272"/>
      <c r="BOZ16" s="272"/>
      <c r="BPA16" s="272"/>
      <c r="BPB16" s="272"/>
      <c r="BPC16" s="272"/>
      <c r="BPD16" s="272"/>
      <c r="BPE16" s="272"/>
      <c r="BPF16" s="272"/>
      <c r="BPG16" s="272"/>
      <c r="BPH16" s="272"/>
      <c r="BPI16" s="272"/>
      <c r="BPJ16" s="272"/>
      <c r="BPK16" s="272"/>
      <c r="BPL16" s="272"/>
      <c r="BPM16" s="272"/>
      <c r="BPN16" s="272"/>
      <c r="BPO16" s="272"/>
      <c r="BPP16" s="272"/>
      <c r="BPQ16" s="272"/>
      <c r="BPR16" s="272"/>
      <c r="BPS16" s="272"/>
      <c r="BPT16" s="272"/>
      <c r="BPU16" s="272"/>
      <c r="BPV16" s="272"/>
      <c r="BPW16" s="272"/>
      <c r="BPX16" s="272"/>
      <c r="BPY16" s="272"/>
      <c r="BPZ16" s="272"/>
      <c r="BQA16" s="272"/>
      <c r="BQB16" s="272"/>
      <c r="BQC16" s="272"/>
      <c r="BQD16" s="272"/>
      <c r="BQE16" s="272"/>
      <c r="BQF16" s="272"/>
      <c r="BQG16" s="272"/>
      <c r="BQH16" s="272"/>
      <c r="BQI16" s="272"/>
      <c r="BQJ16" s="272"/>
      <c r="BQK16" s="272"/>
      <c r="BQL16" s="272"/>
      <c r="BQM16" s="272"/>
      <c r="BQN16" s="272"/>
      <c r="BQO16" s="272"/>
      <c r="BQP16" s="272"/>
      <c r="BQQ16" s="272"/>
      <c r="BQR16" s="272"/>
      <c r="BQS16" s="272"/>
      <c r="BQT16" s="272"/>
      <c r="BQU16" s="272"/>
      <c r="BQV16" s="272"/>
      <c r="BQW16" s="272"/>
      <c r="BQX16" s="272"/>
      <c r="BQY16" s="272"/>
      <c r="BQZ16" s="272"/>
      <c r="BRA16" s="272"/>
      <c r="BRB16" s="272"/>
      <c r="BRC16" s="272"/>
      <c r="BRD16" s="272"/>
      <c r="BRE16" s="272"/>
      <c r="BRF16" s="272"/>
      <c r="BRG16" s="272"/>
      <c r="BRH16" s="272"/>
      <c r="BRI16" s="272"/>
      <c r="BRJ16" s="272"/>
      <c r="BRK16" s="272"/>
      <c r="BRL16" s="272"/>
      <c r="BRM16" s="272"/>
      <c r="BRN16" s="272"/>
      <c r="BRO16" s="272"/>
      <c r="BRP16" s="272"/>
      <c r="BRQ16" s="272"/>
      <c r="BRR16" s="272"/>
      <c r="BRS16" s="272"/>
      <c r="BRT16" s="272"/>
      <c r="BRU16" s="272"/>
      <c r="BRV16" s="272"/>
      <c r="BRW16" s="272"/>
      <c r="BRX16" s="272"/>
      <c r="BRY16" s="272"/>
      <c r="BRZ16" s="272"/>
      <c r="BSA16" s="272"/>
      <c r="BSB16" s="272"/>
      <c r="BSC16" s="272"/>
      <c r="BSD16" s="272"/>
      <c r="BSE16" s="272"/>
      <c r="BSF16" s="272"/>
      <c r="BSG16" s="272"/>
      <c r="BSH16" s="272"/>
      <c r="BSI16" s="272"/>
      <c r="BSJ16" s="272"/>
      <c r="BSK16" s="272"/>
      <c r="BSL16" s="272"/>
      <c r="BSM16" s="272"/>
      <c r="BSN16" s="272"/>
      <c r="BSO16" s="272"/>
      <c r="BSP16" s="272"/>
      <c r="BSQ16" s="272"/>
      <c r="BSR16" s="272"/>
      <c r="BSS16" s="272"/>
      <c r="BST16" s="272"/>
      <c r="BSU16" s="272"/>
      <c r="BSV16" s="272"/>
      <c r="BSW16" s="272"/>
      <c r="BSX16" s="272"/>
      <c r="BSY16" s="272"/>
      <c r="BSZ16" s="272"/>
      <c r="BTA16" s="272"/>
      <c r="BTB16" s="272"/>
      <c r="BTC16" s="272"/>
      <c r="BTD16" s="272"/>
      <c r="BTE16" s="272"/>
      <c r="BTF16" s="272"/>
      <c r="BTG16" s="272"/>
      <c r="BTH16" s="272"/>
      <c r="BTI16" s="272"/>
      <c r="BTJ16" s="272"/>
      <c r="BTK16" s="272"/>
      <c r="BTL16" s="272"/>
      <c r="BTM16" s="272"/>
      <c r="BTN16" s="272"/>
      <c r="BTO16" s="272"/>
      <c r="BTP16" s="272"/>
      <c r="BTQ16" s="272"/>
      <c r="BTR16" s="272"/>
      <c r="BTS16" s="272"/>
      <c r="BTT16" s="272"/>
      <c r="BTU16" s="272"/>
      <c r="BTV16" s="272"/>
      <c r="BTW16" s="272"/>
      <c r="BTX16" s="272"/>
      <c r="BTY16" s="272"/>
      <c r="BTZ16" s="272"/>
      <c r="BUA16" s="272"/>
      <c r="BUB16" s="272"/>
      <c r="BUC16" s="272"/>
      <c r="BUD16" s="272"/>
      <c r="BUE16" s="272"/>
      <c r="BUF16" s="272"/>
      <c r="BUG16" s="272"/>
      <c r="BUH16" s="272"/>
      <c r="BUI16" s="272"/>
      <c r="BUJ16" s="272"/>
      <c r="BUK16" s="272"/>
      <c r="BUL16" s="272"/>
      <c r="BUM16" s="272"/>
      <c r="BUN16" s="272"/>
      <c r="BUO16" s="272"/>
      <c r="BUP16" s="272"/>
      <c r="BUQ16" s="272"/>
      <c r="BUR16" s="272"/>
      <c r="BUS16" s="272"/>
      <c r="BUT16" s="272"/>
      <c r="BUU16" s="272"/>
      <c r="BUV16" s="272"/>
      <c r="BUW16" s="272"/>
      <c r="BUX16" s="272"/>
      <c r="BUY16" s="272"/>
      <c r="BUZ16" s="272"/>
      <c r="BVA16" s="272"/>
      <c r="BVB16" s="272"/>
      <c r="BVC16" s="272"/>
      <c r="BVD16" s="272"/>
      <c r="BVE16" s="272"/>
      <c r="BVF16" s="272"/>
      <c r="BVG16" s="272"/>
      <c r="BVH16" s="272"/>
      <c r="BVI16" s="272"/>
      <c r="BVJ16" s="272"/>
      <c r="BVK16" s="272"/>
      <c r="BVL16" s="272"/>
      <c r="BVM16" s="272"/>
      <c r="BVN16" s="272"/>
      <c r="BVO16" s="272"/>
      <c r="BVP16" s="272"/>
      <c r="BVQ16" s="272"/>
      <c r="BVR16" s="272"/>
      <c r="BVS16" s="272"/>
      <c r="BVT16" s="272"/>
      <c r="BVU16" s="272"/>
      <c r="BVV16" s="272"/>
      <c r="BVW16" s="272"/>
      <c r="BVX16" s="272"/>
      <c r="BVY16" s="272"/>
      <c r="BVZ16" s="272"/>
      <c r="BWA16" s="272"/>
      <c r="BWB16" s="272"/>
      <c r="BWC16" s="272"/>
      <c r="BWD16" s="272"/>
      <c r="BWE16" s="272"/>
      <c r="BWF16" s="272"/>
      <c r="BWG16" s="272"/>
      <c r="BWH16" s="272"/>
      <c r="BWI16" s="272"/>
      <c r="BWJ16" s="272"/>
      <c r="BWK16" s="272"/>
      <c r="BWL16" s="272"/>
      <c r="BWM16" s="272"/>
      <c r="BWN16" s="272"/>
      <c r="BWO16" s="272"/>
      <c r="BWP16" s="272"/>
      <c r="BWQ16" s="272"/>
      <c r="BWR16" s="272"/>
      <c r="BWS16" s="272"/>
      <c r="BWT16" s="272"/>
      <c r="BWU16" s="272"/>
      <c r="BWV16" s="272"/>
      <c r="BWW16" s="272"/>
      <c r="BWX16" s="272"/>
      <c r="BWY16" s="272"/>
      <c r="BWZ16" s="272"/>
      <c r="BXA16" s="272"/>
      <c r="BXB16" s="272"/>
      <c r="BXC16" s="272"/>
      <c r="BXD16" s="272"/>
      <c r="BXE16" s="272"/>
      <c r="BXF16" s="272"/>
      <c r="BXG16" s="272"/>
      <c r="BXH16" s="272"/>
      <c r="BXI16" s="272"/>
      <c r="BXJ16" s="272"/>
      <c r="BXK16" s="272"/>
      <c r="BXL16" s="272"/>
      <c r="BXM16" s="272"/>
      <c r="BXN16" s="272"/>
      <c r="BXO16" s="272"/>
      <c r="BXP16" s="272"/>
      <c r="BXQ16" s="272"/>
      <c r="BXR16" s="272"/>
      <c r="BXS16" s="272"/>
      <c r="BXT16" s="272"/>
      <c r="BXU16" s="272"/>
      <c r="BXV16" s="272"/>
      <c r="BXW16" s="272"/>
      <c r="BXX16" s="272"/>
      <c r="BXY16" s="272"/>
      <c r="BXZ16" s="272"/>
      <c r="BYA16" s="272"/>
      <c r="BYB16" s="272"/>
      <c r="BYC16" s="272"/>
      <c r="BYD16" s="272"/>
      <c r="BYE16" s="272"/>
      <c r="BYF16" s="272"/>
      <c r="BYG16" s="272"/>
      <c r="BYH16" s="272"/>
      <c r="BYI16" s="272"/>
      <c r="BYJ16" s="272"/>
      <c r="BYK16" s="272"/>
      <c r="BYL16" s="272"/>
      <c r="BYM16" s="272"/>
      <c r="BYN16" s="272"/>
      <c r="BYO16" s="272"/>
      <c r="BYP16" s="272"/>
      <c r="BYQ16" s="272"/>
      <c r="BYR16" s="272"/>
      <c r="BYS16" s="272"/>
      <c r="BYT16" s="272"/>
      <c r="BYU16" s="272"/>
      <c r="BYV16" s="272"/>
      <c r="BYW16" s="272"/>
      <c r="BYX16" s="272"/>
      <c r="BYY16" s="272"/>
      <c r="BYZ16" s="272"/>
      <c r="BZA16" s="272"/>
      <c r="BZB16" s="272"/>
      <c r="BZC16" s="272"/>
      <c r="BZD16" s="272"/>
      <c r="BZE16" s="272"/>
      <c r="BZF16" s="272"/>
      <c r="BZG16" s="272"/>
      <c r="BZH16" s="272"/>
      <c r="BZI16" s="272"/>
      <c r="BZJ16" s="272"/>
      <c r="BZK16" s="272"/>
      <c r="BZL16" s="272"/>
      <c r="BZM16" s="272"/>
      <c r="BZN16" s="272"/>
      <c r="BZO16" s="272"/>
      <c r="BZP16" s="272"/>
      <c r="BZQ16" s="272"/>
      <c r="BZR16" s="272"/>
      <c r="BZS16" s="272"/>
      <c r="BZT16" s="272"/>
      <c r="BZU16" s="272"/>
      <c r="BZV16" s="272"/>
      <c r="BZW16" s="272"/>
      <c r="BZX16" s="272"/>
      <c r="BZY16" s="272"/>
      <c r="BZZ16" s="272"/>
      <c r="CAA16" s="272"/>
      <c r="CAB16" s="272"/>
      <c r="CAC16" s="272"/>
      <c r="CAD16" s="272"/>
      <c r="CAE16" s="272"/>
      <c r="CAF16" s="272"/>
      <c r="CAG16" s="272"/>
      <c r="CAH16" s="272"/>
      <c r="CAI16" s="272"/>
      <c r="CAJ16" s="272"/>
      <c r="CAK16" s="272"/>
      <c r="CAL16" s="272"/>
      <c r="CAM16" s="272"/>
      <c r="CAN16" s="272"/>
      <c r="CAO16" s="272"/>
      <c r="CAP16" s="272"/>
      <c r="CAQ16" s="272"/>
      <c r="CAR16" s="272"/>
      <c r="CAS16" s="272"/>
      <c r="CAT16" s="272"/>
      <c r="CAU16" s="272"/>
      <c r="CAV16" s="272"/>
      <c r="CAW16" s="272"/>
      <c r="CAX16" s="272"/>
      <c r="CAY16" s="272"/>
      <c r="CAZ16" s="272"/>
      <c r="CBA16" s="272"/>
      <c r="CBB16" s="272"/>
      <c r="CBC16" s="272"/>
      <c r="CBD16" s="272"/>
      <c r="CBE16" s="272"/>
      <c r="CBF16" s="272"/>
      <c r="CBG16" s="272"/>
      <c r="CBH16" s="272"/>
      <c r="CBI16" s="272"/>
      <c r="CBJ16" s="272"/>
      <c r="CBK16" s="272"/>
      <c r="CBL16" s="272"/>
      <c r="CBM16" s="272"/>
      <c r="CBN16" s="272"/>
      <c r="CBO16" s="272"/>
      <c r="CBP16" s="272"/>
      <c r="CBQ16" s="272"/>
      <c r="CBR16" s="272"/>
      <c r="CBS16" s="272"/>
      <c r="CBT16" s="272"/>
      <c r="CBU16" s="272"/>
      <c r="CBV16" s="272"/>
      <c r="CBW16" s="272"/>
      <c r="CBX16" s="272"/>
      <c r="CBY16" s="272"/>
      <c r="CBZ16" s="272"/>
      <c r="CCA16" s="272"/>
      <c r="CCB16" s="272"/>
      <c r="CCC16" s="272"/>
      <c r="CCD16" s="272"/>
      <c r="CCE16" s="272"/>
      <c r="CCF16" s="272"/>
      <c r="CCG16" s="272"/>
      <c r="CCH16" s="272"/>
      <c r="CCI16" s="272"/>
      <c r="CCJ16" s="272"/>
      <c r="CCK16" s="272"/>
      <c r="CCL16" s="272"/>
      <c r="CCM16" s="272"/>
      <c r="CCN16" s="272"/>
      <c r="CCO16" s="272"/>
      <c r="CCP16" s="272"/>
      <c r="CCQ16" s="272"/>
      <c r="CCR16" s="272"/>
      <c r="CCS16" s="272"/>
      <c r="CCT16" s="272"/>
      <c r="CCU16" s="272"/>
      <c r="CCV16" s="272"/>
      <c r="CCW16" s="272"/>
      <c r="CCX16" s="272"/>
      <c r="CCY16" s="272"/>
      <c r="CCZ16" s="272"/>
      <c r="CDA16" s="272"/>
      <c r="CDB16" s="272"/>
      <c r="CDC16" s="272"/>
      <c r="CDD16" s="272"/>
      <c r="CDE16" s="272"/>
      <c r="CDF16" s="272"/>
      <c r="CDG16" s="272"/>
      <c r="CDH16" s="272"/>
      <c r="CDI16" s="272"/>
      <c r="CDJ16" s="272"/>
      <c r="CDK16" s="272"/>
      <c r="CDL16" s="272"/>
      <c r="CDM16" s="272"/>
      <c r="CDN16" s="272"/>
      <c r="CDO16" s="272"/>
      <c r="CDP16" s="272"/>
      <c r="CDQ16" s="272"/>
      <c r="CDR16" s="272"/>
      <c r="CDS16" s="272"/>
      <c r="CDT16" s="272"/>
      <c r="CDU16" s="272"/>
      <c r="CDV16" s="272"/>
      <c r="CDW16" s="272"/>
      <c r="CDX16" s="272"/>
      <c r="CDY16" s="272"/>
      <c r="CDZ16" s="272"/>
      <c r="CEA16" s="272"/>
      <c r="CEB16" s="272"/>
      <c r="CEC16" s="272"/>
      <c r="CED16" s="272"/>
      <c r="CEE16" s="272"/>
      <c r="CEF16" s="272"/>
      <c r="CEG16" s="272"/>
      <c r="CEH16" s="272"/>
      <c r="CEI16" s="272"/>
      <c r="CEJ16" s="272"/>
      <c r="CEK16" s="272"/>
      <c r="CEL16" s="272"/>
      <c r="CEM16" s="272"/>
      <c r="CEN16" s="272"/>
      <c r="CEO16" s="272"/>
      <c r="CEP16" s="272"/>
      <c r="CEQ16" s="272"/>
      <c r="CER16" s="272"/>
      <c r="CES16" s="272"/>
      <c r="CET16" s="272"/>
      <c r="CEU16" s="272"/>
      <c r="CEV16" s="272"/>
      <c r="CEW16" s="272"/>
      <c r="CEX16" s="272"/>
      <c r="CEY16" s="272"/>
      <c r="CEZ16" s="272"/>
      <c r="CFA16" s="272"/>
      <c r="CFB16" s="272"/>
      <c r="CFC16" s="272"/>
      <c r="CFD16" s="272"/>
      <c r="CFE16" s="272"/>
      <c r="CFF16" s="272"/>
      <c r="CFG16" s="272"/>
      <c r="CFH16" s="272"/>
      <c r="CFI16" s="272"/>
      <c r="CFJ16" s="272"/>
      <c r="CFK16" s="272"/>
      <c r="CFL16" s="272"/>
      <c r="CFM16" s="272"/>
      <c r="CFN16" s="272"/>
      <c r="CFO16" s="272"/>
      <c r="CFP16" s="272"/>
      <c r="CFQ16" s="272"/>
      <c r="CFR16" s="272"/>
      <c r="CFS16" s="272"/>
      <c r="CFT16" s="272"/>
      <c r="CFU16" s="272"/>
      <c r="CFV16" s="272"/>
      <c r="CFW16" s="272"/>
      <c r="CFX16" s="272"/>
      <c r="CFY16" s="272"/>
      <c r="CFZ16" s="272"/>
      <c r="CGA16" s="272"/>
      <c r="CGB16" s="272"/>
      <c r="CGC16" s="272"/>
      <c r="CGD16" s="272"/>
      <c r="CGE16" s="272"/>
      <c r="CGF16" s="272"/>
      <c r="CGG16" s="272"/>
      <c r="CGH16" s="272"/>
      <c r="CGI16" s="272"/>
      <c r="CGJ16" s="272"/>
      <c r="CGK16" s="272"/>
      <c r="CGL16" s="272"/>
      <c r="CGM16" s="272"/>
      <c r="CGN16" s="272"/>
      <c r="CGO16" s="272"/>
      <c r="CGP16" s="272"/>
      <c r="CGQ16" s="272"/>
      <c r="CGR16" s="272"/>
      <c r="CGS16" s="272"/>
      <c r="CGT16" s="272"/>
      <c r="CGU16" s="272"/>
      <c r="CGV16" s="272"/>
      <c r="CGW16" s="272"/>
      <c r="CGX16" s="272"/>
      <c r="CGY16" s="272"/>
      <c r="CGZ16" s="272"/>
      <c r="CHA16" s="272"/>
      <c r="CHB16" s="272"/>
      <c r="CHC16" s="272"/>
      <c r="CHD16" s="272"/>
      <c r="CHE16" s="272"/>
      <c r="CHF16" s="272"/>
      <c r="CHG16" s="272"/>
      <c r="CHH16" s="272"/>
      <c r="CHI16" s="272"/>
      <c r="CHJ16" s="272"/>
      <c r="CHK16" s="272"/>
      <c r="CHL16" s="272"/>
      <c r="CHM16" s="272"/>
      <c r="CHN16" s="272"/>
      <c r="CHO16" s="272"/>
      <c r="CHP16" s="272"/>
      <c r="CHQ16" s="272"/>
      <c r="CHR16" s="272"/>
      <c r="CHS16" s="272"/>
      <c r="CHT16" s="272"/>
      <c r="CHU16" s="272"/>
      <c r="CHV16" s="272"/>
      <c r="CHW16" s="272"/>
      <c r="CHX16" s="272"/>
      <c r="CHY16" s="272"/>
      <c r="CHZ16" s="272"/>
      <c r="CIA16" s="272"/>
      <c r="CIB16" s="272"/>
      <c r="CIC16" s="272"/>
      <c r="CID16" s="272"/>
      <c r="CIE16" s="272"/>
      <c r="CIF16" s="272"/>
      <c r="CIG16" s="272"/>
      <c r="CIH16" s="272"/>
      <c r="CII16" s="272"/>
      <c r="CIJ16" s="272"/>
      <c r="CIK16" s="272"/>
      <c r="CIL16" s="272"/>
      <c r="CIM16" s="272"/>
      <c r="CIN16" s="272"/>
      <c r="CIO16" s="272"/>
      <c r="CIP16" s="272"/>
      <c r="CIQ16" s="272"/>
      <c r="CIR16" s="272"/>
      <c r="CIS16" s="272"/>
      <c r="CIT16" s="272"/>
      <c r="CIU16" s="272"/>
      <c r="CIV16" s="272"/>
      <c r="CIW16" s="272"/>
      <c r="CIX16" s="272"/>
      <c r="CIY16" s="272"/>
      <c r="CIZ16" s="272"/>
      <c r="CJA16" s="272"/>
      <c r="CJB16" s="272"/>
      <c r="CJC16" s="272"/>
      <c r="CJD16" s="272"/>
      <c r="CJE16" s="272"/>
      <c r="CJF16" s="272"/>
      <c r="CJG16" s="272"/>
      <c r="CJH16" s="272"/>
      <c r="CJI16" s="272"/>
      <c r="CJJ16" s="272"/>
      <c r="CJK16" s="272"/>
      <c r="CJL16" s="272"/>
      <c r="CJM16" s="272"/>
      <c r="CJN16" s="272"/>
      <c r="CJO16" s="272"/>
      <c r="CJP16" s="272"/>
      <c r="CJQ16" s="272"/>
      <c r="CJR16" s="272"/>
      <c r="CJS16" s="272"/>
      <c r="CJT16" s="272"/>
      <c r="CJU16" s="272"/>
      <c r="CJV16" s="272"/>
      <c r="CJW16" s="272"/>
      <c r="CJX16" s="272"/>
      <c r="CJY16" s="272"/>
      <c r="CJZ16" s="272"/>
      <c r="CKA16" s="272"/>
      <c r="CKB16" s="272"/>
      <c r="CKC16" s="272"/>
      <c r="CKD16" s="272"/>
      <c r="CKE16" s="272"/>
      <c r="CKF16" s="272"/>
      <c r="CKG16" s="272"/>
      <c r="CKH16" s="272"/>
      <c r="CKI16" s="272"/>
      <c r="CKJ16" s="272"/>
      <c r="CKK16" s="272"/>
      <c r="CKL16" s="272"/>
      <c r="CKM16" s="272"/>
      <c r="CKN16" s="272"/>
      <c r="CKO16" s="272"/>
      <c r="CKP16" s="272"/>
      <c r="CKQ16" s="272"/>
      <c r="CKR16" s="272"/>
      <c r="CKS16" s="272"/>
      <c r="CKT16" s="272"/>
      <c r="CKU16" s="272"/>
      <c r="CKV16" s="272"/>
      <c r="CKW16" s="272"/>
      <c r="CKX16" s="272"/>
      <c r="CKY16" s="272"/>
      <c r="CKZ16" s="272"/>
      <c r="CLA16" s="272"/>
      <c r="CLB16" s="272"/>
      <c r="CLC16" s="272"/>
      <c r="CLD16" s="272"/>
      <c r="CLE16" s="272"/>
      <c r="CLF16" s="272"/>
      <c r="CLG16" s="272"/>
      <c r="CLH16" s="272"/>
      <c r="CLI16" s="272"/>
      <c r="CLJ16" s="272"/>
      <c r="CLK16" s="272"/>
      <c r="CLL16" s="272"/>
      <c r="CLM16" s="272"/>
      <c r="CLN16" s="272"/>
      <c r="CLO16" s="272"/>
      <c r="CLP16" s="272"/>
      <c r="CLQ16" s="272"/>
      <c r="CLR16" s="272"/>
      <c r="CLS16" s="272"/>
      <c r="CLT16" s="272"/>
      <c r="CLU16" s="272"/>
      <c r="CLV16" s="272"/>
      <c r="CLW16" s="272"/>
      <c r="CLX16" s="272"/>
      <c r="CLY16" s="272"/>
      <c r="CLZ16" s="272"/>
      <c r="CMA16" s="272"/>
      <c r="CMB16" s="272"/>
      <c r="CMC16" s="272"/>
      <c r="CMD16" s="272"/>
      <c r="CME16" s="272"/>
      <c r="CMF16" s="272"/>
      <c r="CMG16" s="272"/>
      <c r="CMH16" s="272"/>
      <c r="CMI16" s="272"/>
      <c r="CMJ16" s="272"/>
      <c r="CMK16" s="272"/>
      <c r="CML16" s="272"/>
      <c r="CMM16" s="272"/>
      <c r="CMN16" s="272"/>
      <c r="CMO16" s="272"/>
      <c r="CMP16" s="272"/>
      <c r="CMQ16" s="272"/>
      <c r="CMR16" s="272"/>
      <c r="CMS16" s="272"/>
      <c r="CMT16" s="272"/>
      <c r="CMU16" s="272"/>
      <c r="CMV16" s="272"/>
      <c r="CMW16" s="272"/>
      <c r="CMX16" s="272"/>
      <c r="CMY16" s="272"/>
      <c r="CMZ16" s="272"/>
      <c r="CNA16" s="272"/>
      <c r="CNB16" s="272"/>
      <c r="CNC16" s="272"/>
      <c r="CND16" s="272"/>
      <c r="CNE16" s="272"/>
      <c r="CNF16" s="272"/>
      <c r="CNG16" s="272"/>
      <c r="CNH16" s="272"/>
      <c r="CNI16" s="272"/>
      <c r="CNJ16" s="272"/>
      <c r="CNK16" s="272"/>
      <c r="CNL16" s="272"/>
      <c r="CNM16" s="272"/>
      <c r="CNN16" s="272"/>
      <c r="CNO16" s="272"/>
      <c r="CNP16" s="272"/>
      <c r="CNQ16" s="272"/>
      <c r="CNR16" s="272"/>
      <c r="CNS16" s="272"/>
      <c r="CNT16" s="272"/>
      <c r="CNU16" s="272"/>
      <c r="CNV16" s="272"/>
      <c r="CNW16" s="272"/>
      <c r="CNX16" s="272"/>
      <c r="CNY16" s="272"/>
      <c r="CNZ16" s="272"/>
      <c r="COA16" s="272"/>
      <c r="COB16" s="272"/>
      <c r="COC16" s="272"/>
      <c r="COD16" s="272"/>
      <c r="COE16" s="272"/>
      <c r="COF16" s="272"/>
      <c r="COG16" s="272"/>
      <c r="COH16" s="272"/>
      <c r="COI16" s="272"/>
      <c r="COJ16" s="272"/>
      <c r="COK16" s="272"/>
      <c r="COL16" s="272"/>
      <c r="COM16" s="272"/>
      <c r="CON16" s="272"/>
      <c r="COO16" s="272"/>
      <c r="COP16" s="272"/>
      <c r="COQ16" s="272"/>
      <c r="COR16" s="272"/>
      <c r="COS16" s="272"/>
      <c r="COT16" s="272"/>
      <c r="COU16" s="272"/>
      <c r="COV16" s="272"/>
      <c r="COW16" s="272"/>
      <c r="COX16" s="272"/>
      <c r="COY16" s="272"/>
      <c r="COZ16" s="272"/>
      <c r="CPA16" s="272"/>
      <c r="CPB16" s="272"/>
      <c r="CPC16" s="272"/>
      <c r="CPD16" s="272"/>
      <c r="CPE16" s="272"/>
      <c r="CPF16" s="272"/>
      <c r="CPG16" s="272"/>
      <c r="CPH16" s="272"/>
      <c r="CPI16" s="272"/>
      <c r="CPJ16" s="272"/>
      <c r="CPK16" s="272"/>
      <c r="CPL16" s="272"/>
      <c r="CPM16" s="272"/>
      <c r="CPN16" s="272"/>
      <c r="CPO16" s="272"/>
      <c r="CPP16" s="272"/>
      <c r="CPQ16" s="272"/>
      <c r="CPR16" s="272"/>
      <c r="CPS16" s="272"/>
      <c r="CPT16" s="272"/>
      <c r="CPU16" s="272"/>
      <c r="CPV16" s="272"/>
      <c r="CPW16" s="272"/>
      <c r="CPX16" s="272"/>
      <c r="CPY16" s="272"/>
      <c r="CPZ16" s="272"/>
      <c r="CQA16" s="272"/>
      <c r="CQB16" s="272"/>
      <c r="CQC16" s="272"/>
      <c r="CQD16" s="272"/>
      <c r="CQE16" s="272"/>
      <c r="CQF16" s="272"/>
      <c r="CQG16" s="272"/>
      <c r="CQH16" s="272"/>
      <c r="CQI16" s="272"/>
      <c r="CQJ16" s="272"/>
      <c r="CQK16" s="272"/>
      <c r="CQL16" s="272"/>
      <c r="CQM16" s="272"/>
      <c r="CQN16" s="272"/>
      <c r="CQO16" s="272"/>
      <c r="CQP16" s="272"/>
      <c r="CQQ16" s="272"/>
      <c r="CQR16" s="272"/>
      <c r="CQS16" s="272"/>
      <c r="CQT16" s="272"/>
      <c r="CQU16" s="272"/>
      <c r="CQV16" s="272"/>
      <c r="CQW16" s="272"/>
      <c r="CQX16" s="272"/>
      <c r="CQY16" s="272"/>
      <c r="CQZ16" s="272"/>
      <c r="CRA16" s="272"/>
      <c r="CRB16" s="272"/>
      <c r="CRC16" s="272"/>
      <c r="CRD16" s="272"/>
      <c r="CRE16" s="272"/>
      <c r="CRF16" s="272"/>
      <c r="CRG16" s="272"/>
      <c r="CRH16" s="272"/>
      <c r="CRI16" s="272"/>
      <c r="CRJ16" s="272"/>
      <c r="CRK16" s="272"/>
      <c r="CRL16" s="272"/>
      <c r="CRM16" s="272"/>
      <c r="CRN16" s="272"/>
      <c r="CRO16" s="272"/>
      <c r="CRP16" s="272"/>
      <c r="CRQ16" s="272"/>
      <c r="CRR16" s="272"/>
      <c r="CRS16" s="272"/>
      <c r="CRT16" s="272"/>
      <c r="CRU16" s="272"/>
      <c r="CRV16" s="272"/>
      <c r="CRW16" s="272"/>
      <c r="CRX16" s="272"/>
      <c r="CRY16" s="272"/>
      <c r="CRZ16" s="272"/>
      <c r="CSA16" s="272"/>
      <c r="CSB16" s="272"/>
      <c r="CSC16" s="272"/>
      <c r="CSD16" s="272"/>
      <c r="CSE16" s="272"/>
      <c r="CSF16" s="272"/>
      <c r="CSG16" s="272"/>
      <c r="CSH16" s="272"/>
      <c r="CSI16" s="272"/>
      <c r="CSJ16" s="272"/>
      <c r="CSK16" s="272"/>
      <c r="CSL16" s="272"/>
      <c r="CSM16" s="272"/>
      <c r="CSN16" s="272"/>
      <c r="CSO16" s="272"/>
      <c r="CSP16" s="272"/>
      <c r="CSQ16" s="272"/>
      <c r="CSR16" s="272"/>
      <c r="CSS16" s="272"/>
      <c r="CST16" s="272"/>
      <c r="CSU16" s="272"/>
      <c r="CSV16" s="272"/>
      <c r="CSW16" s="272"/>
      <c r="CSX16" s="272"/>
      <c r="CSY16" s="272"/>
      <c r="CSZ16" s="272"/>
      <c r="CTA16" s="272"/>
      <c r="CTB16" s="272"/>
      <c r="CTC16" s="272"/>
      <c r="CTD16" s="272"/>
      <c r="CTE16" s="272"/>
      <c r="CTF16" s="272"/>
      <c r="CTG16" s="272"/>
      <c r="CTH16" s="272"/>
      <c r="CTI16" s="272"/>
      <c r="CTJ16" s="272"/>
      <c r="CTK16" s="272"/>
      <c r="CTL16" s="272"/>
      <c r="CTM16" s="272"/>
      <c r="CTN16" s="272"/>
      <c r="CTO16" s="272"/>
      <c r="CTP16" s="272"/>
      <c r="CTQ16" s="272"/>
      <c r="CTR16" s="272"/>
      <c r="CTS16" s="272"/>
      <c r="CTT16" s="272"/>
      <c r="CTU16" s="272"/>
      <c r="CTV16" s="272"/>
      <c r="CTW16" s="272"/>
      <c r="CTX16" s="272"/>
      <c r="CTY16" s="272"/>
      <c r="CTZ16" s="272"/>
      <c r="CUA16" s="272"/>
      <c r="CUB16" s="272"/>
      <c r="CUC16" s="272"/>
      <c r="CUD16" s="272"/>
      <c r="CUE16" s="272"/>
      <c r="CUF16" s="272"/>
      <c r="CUG16" s="272"/>
      <c r="CUH16" s="272"/>
      <c r="CUI16" s="272"/>
      <c r="CUJ16" s="272"/>
      <c r="CUK16" s="272"/>
      <c r="CUL16" s="272"/>
      <c r="CUM16" s="272"/>
      <c r="CUN16" s="272"/>
      <c r="CUO16" s="272"/>
      <c r="CUP16" s="272"/>
      <c r="CUQ16" s="272"/>
      <c r="CUR16" s="272"/>
      <c r="CUS16" s="272"/>
      <c r="CUT16" s="272"/>
      <c r="CUU16" s="272"/>
      <c r="CUV16" s="272"/>
      <c r="CUW16" s="272"/>
      <c r="CUX16" s="272"/>
      <c r="CUY16" s="272"/>
      <c r="CUZ16" s="272"/>
      <c r="CVA16" s="272"/>
      <c r="CVB16" s="272"/>
      <c r="CVC16" s="272"/>
      <c r="CVD16" s="272"/>
      <c r="CVE16" s="272"/>
      <c r="CVF16" s="272"/>
      <c r="CVG16" s="272"/>
      <c r="CVH16" s="272"/>
      <c r="CVI16" s="272"/>
      <c r="CVJ16" s="272"/>
      <c r="CVK16" s="272"/>
      <c r="CVL16" s="272"/>
      <c r="CVM16" s="272"/>
      <c r="CVN16" s="272"/>
      <c r="CVO16" s="272"/>
      <c r="CVP16" s="272"/>
      <c r="CVQ16" s="272"/>
      <c r="CVR16" s="272"/>
      <c r="CVS16" s="272"/>
      <c r="CVT16" s="272"/>
      <c r="CVU16" s="272"/>
      <c r="CVV16" s="272"/>
      <c r="CVW16" s="272"/>
      <c r="CVX16" s="272"/>
      <c r="CVY16" s="272"/>
      <c r="CVZ16" s="272"/>
      <c r="CWA16" s="272"/>
      <c r="CWB16" s="272"/>
      <c r="CWC16" s="272"/>
      <c r="CWD16" s="272"/>
      <c r="CWE16" s="272"/>
      <c r="CWF16" s="272"/>
      <c r="CWG16" s="272"/>
      <c r="CWH16" s="272"/>
      <c r="CWI16" s="272"/>
      <c r="CWJ16" s="272"/>
      <c r="CWK16" s="272"/>
      <c r="CWL16" s="272"/>
      <c r="CWM16" s="272"/>
      <c r="CWN16" s="272"/>
      <c r="CWO16" s="272"/>
      <c r="CWP16" s="272"/>
      <c r="CWQ16" s="272"/>
      <c r="CWR16" s="272"/>
      <c r="CWS16" s="272"/>
      <c r="CWT16" s="272"/>
      <c r="CWU16" s="272"/>
      <c r="CWV16" s="272"/>
      <c r="CWW16" s="272"/>
      <c r="CWX16" s="272"/>
      <c r="CWY16" s="272"/>
      <c r="CWZ16" s="272"/>
      <c r="CXA16" s="272"/>
      <c r="CXB16" s="272"/>
      <c r="CXC16" s="272"/>
      <c r="CXD16" s="272"/>
      <c r="CXE16" s="272"/>
      <c r="CXF16" s="272"/>
      <c r="CXG16" s="272"/>
      <c r="CXH16" s="272"/>
      <c r="CXI16" s="272"/>
      <c r="CXJ16" s="272"/>
      <c r="CXK16" s="272"/>
      <c r="CXL16" s="272"/>
      <c r="CXM16" s="272"/>
      <c r="CXN16" s="272"/>
      <c r="CXO16" s="272"/>
      <c r="CXP16" s="272"/>
      <c r="CXQ16" s="272"/>
      <c r="CXR16" s="272"/>
      <c r="CXS16" s="272"/>
      <c r="CXT16" s="272"/>
      <c r="CXU16" s="272"/>
      <c r="CXV16" s="272"/>
      <c r="CXW16" s="272"/>
      <c r="CXX16" s="272"/>
      <c r="CXY16" s="272"/>
      <c r="CXZ16" s="272"/>
      <c r="CYA16" s="272"/>
      <c r="CYB16" s="272"/>
      <c r="CYC16" s="272"/>
      <c r="CYD16" s="272"/>
      <c r="CYE16" s="272"/>
      <c r="CYF16" s="272"/>
      <c r="CYG16" s="272"/>
      <c r="CYH16" s="272"/>
      <c r="CYI16" s="272"/>
      <c r="CYJ16" s="272"/>
      <c r="CYK16" s="272"/>
      <c r="CYL16" s="272"/>
      <c r="CYM16" s="272"/>
      <c r="CYN16" s="272"/>
      <c r="CYO16" s="272"/>
      <c r="CYP16" s="272"/>
      <c r="CYQ16" s="272"/>
      <c r="CYR16" s="272"/>
      <c r="CYS16" s="272"/>
      <c r="CYT16" s="272"/>
      <c r="CYU16" s="272"/>
      <c r="CYV16" s="272"/>
      <c r="CYW16" s="272"/>
      <c r="CYX16" s="272"/>
      <c r="CYY16" s="272"/>
      <c r="CYZ16" s="272"/>
      <c r="CZA16" s="272"/>
      <c r="CZB16" s="272"/>
      <c r="CZC16" s="272"/>
      <c r="CZD16" s="272"/>
      <c r="CZE16" s="272"/>
      <c r="CZF16" s="272"/>
      <c r="CZG16" s="272"/>
      <c r="CZH16" s="272"/>
      <c r="CZI16" s="272"/>
      <c r="CZJ16" s="272"/>
      <c r="CZK16" s="272"/>
      <c r="CZL16" s="272"/>
      <c r="CZM16" s="272"/>
      <c r="CZN16" s="272"/>
      <c r="CZO16" s="272"/>
      <c r="CZP16" s="272"/>
      <c r="CZQ16" s="272"/>
      <c r="CZR16" s="272"/>
      <c r="CZS16" s="272"/>
      <c r="CZT16" s="272"/>
      <c r="CZU16" s="272"/>
      <c r="CZV16" s="272"/>
      <c r="CZW16" s="272"/>
      <c r="CZX16" s="272"/>
      <c r="CZY16" s="272"/>
      <c r="CZZ16" s="272"/>
      <c r="DAA16" s="272"/>
      <c r="DAB16" s="272"/>
      <c r="DAC16" s="272"/>
      <c r="DAD16" s="272"/>
      <c r="DAE16" s="272"/>
      <c r="DAF16" s="272"/>
      <c r="DAG16" s="272"/>
      <c r="DAH16" s="272"/>
      <c r="DAI16" s="272"/>
      <c r="DAJ16" s="272"/>
      <c r="DAK16" s="272"/>
      <c r="DAL16" s="272"/>
      <c r="DAM16" s="272"/>
      <c r="DAN16" s="272"/>
      <c r="DAO16" s="272"/>
      <c r="DAP16" s="272"/>
      <c r="DAQ16" s="272"/>
      <c r="DAR16" s="272"/>
      <c r="DAS16" s="272"/>
      <c r="DAT16" s="272"/>
      <c r="DAU16" s="272"/>
      <c r="DAV16" s="272"/>
      <c r="DAW16" s="272"/>
      <c r="DAX16" s="272"/>
      <c r="DAY16" s="272"/>
      <c r="DAZ16" s="272"/>
      <c r="DBA16" s="272"/>
      <c r="DBB16" s="272"/>
      <c r="DBC16" s="272"/>
      <c r="DBD16" s="272"/>
      <c r="DBE16" s="272"/>
      <c r="DBF16" s="272"/>
      <c r="DBG16" s="272"/>
      <c r="DBH16" s="272"/>
      <c r="DBI16" s="272"/>
      <c r="DBJ16" s="272"/>
      <c r="DBK16" s="272"/>
      <c r="DBL16" s="272"/>
      <c r="DBM16" s="272"/>
      <c r="DBN16" s="272"/>
      <c r="DBO16" s="272"/>
      <c r="DBP16" s="272"/>
      <c r="DBQ16" s="272"/>
      <c r="DBR16" s="272"/>
      <c r="DBS16" s="272"/>
      <c r="DBT16" s="272"/>
      <c r="DBU16" s="272"/>
      <c r="DBV16" s="272"/>
      <c r="DBW16" s="272"/>
      <c r="DBX16" s="272"/>
      <c r="DBY16" s="272"/>
      <c r="DBZ16" s="272"/>
      <c r="DCA16" s="272"/>
      <c r="DCB16" s="272"/>
      <c r="DCC16" s="272"/>
      <c r="DCD16" s="272"/>
      <c r="DCE16" s="272"/>
      <c r="DCF16" s="272"/>
      <c r="DCG16" s="272"/>
      <c r="DCH16" s="272"/>
      <c r="DCI16" s="272"/>
      <c r="DCJ16" s="272"/>
      <c r="DCK16" s="272"/>
      <c r="DCL16" s="272"/>
      <c r="DCM16" s="272"/>
      <c r="DCN16" s="272"/>
      <c r="DCO16" s="272"/>
      <c r="DCP16" s="272"/>
      <c r="DCQ16" s="272"/>
      <c r="DCR16" s="272"/>
      <c r="DCS16" s="272"/>
      <c r="DCT16" s="272"/>
      <c r="DCU16" s="272"/>
      <c r="DCV16" s="272"/>
      <c r="DCW16" s="272"/>
      <c r="DCX16" s="272"/>
      <c r="DCY16" s="272"/>
      <c r="DCZ16" s="272"/>
      <c r="DDA16" s="272"/>
      <c r="DDB16" s="272"/>
      <c r="DDC16" s="272"/>
      <c r="DDD16" s="272"/>
      <c r="DDE16" s="272"/>
      <c r="DDF16" s="272"/>
      <c r="DDG16" s="272"/>
      <c r="DDH16" s="272"/>
      <c r="DDI16" s="272"/>
      <c r="DDJ16" s="272"/>
      <c r="DDK16" s="272"/>
      <c r="DDL16" s="272"/>
      <c r="DDM16" s="272"/>
      <c r="DDN16" s="272"/>
      <c r="DDO16" s="272"/>
      <c r="DDP16" s="272"/>
      <c r="DDQ16" s="272"/>
      <c r="DDR16" s="272"/>
      <c r="DDS16" s="272"/>
      <c r="DDT16" s="272"/>
      <c r="DDU16" s="272"/>
      <c r="DDV16" s="272"/>
      <c r="DDW16" s="272"/>
      <c r="DDX16" s="272"/>
      <c r="DDY16" s="272"/>
      <c r="DDZ16" s="272"/>
      <c r="DEA16" s="272"/>
      <c r="DEB16" s="272"/>
      <c r="DEC16" s="272"/>
      <c r="DED16" s="272"/>
      <c r="DEE16" s="272"/>
      <c r="DEF16" s="272"/>
      <c r="DEG16" s="272"/>
      <c r="DEH16" s="272"/>
      <c r="DEI16" s="272"/>
      <c r="DEJ16" s="272"/>
      <c r="DEK16" s="272"/>
      <c r="DEL16" s="272"/>
      <c r="DEM16" s="272"/>
      <c r="DEN16" s="272"/>
      <c r="DEO16" s="272"/>
      <c r="DEP16" s="272"/>
      <c r="DEQ16" s="272"/>
      <c r="DER16" s="272"/>
      <c r="DES16" s="272"/>
      <c r="DET16" s="272"/>
      <c r="DEU16" s="272"/>
      <c r="DEV16" s="272"/>
      <c r="DEW16" s="272"/>
      <c r="DEX16" s="272"/>
      <c r="DEY16" s="272"/>
      <c r="DEZ16" s="272"/>
      <c r="DFA16" s="272"/>
      <c r="DFB16" s="272"/>
      <c r="DFC16" s="272"/>
      <c r="DFD16" s="272"/>
      <c r="DFE16" s="272"/>
      <c r="DFF16" s="272"/>
      <c r="DFG16" s="272"/>
      <c r="DFH16" s="272"/>
      <c r="DFI16" s="272"/>
      <c r="DFJ16" s="272"/>
      <c r="DFK16" s="272"/>
      <c r="DFL16" s="272"/>
      <c r="DFM16" s="272"/>
      <c r="DFN16" s="272"/>
      <c r="DFO16" s="272"/>
      <c r="DFP16" s="272"/>
      <c r="DFQ16" s="272"/>
      <c r="DFR16" s="272"/>
      <c r="DFS16" s="272"/>
      <c r="DFT16" s="272"/>
      <c r="DFU16" s="272"/>
      <c r="DFV16" s="272"/>
      <c r="DFW16" s="272"/>
      <c r="DFX16" s="272"/>
      <c r="DFY16" s="272"/>
      <c r="DFZ16" s="272"/>
      <c r="DGA16" s="272"/>
      <c r="DGB16" s="272"/>
      <c r="DGC16" s="272"/>
      <c r="DGD16" s="272"/>
      <c r="DGE16" s="272"/>
      <c r="DGF16" s="272"/>
      <c r="DGG16" s="272"/>
      <c r="DGH16" s="272"/>
      <c r="DGI16" s="272"/>
      <c r="DGJ16" s="272"/>
      <c r="DGK16" s="272"/>
      <c r="DGL16" s="272"/>
      <c r="DGM16" s="272"/>
      <c r="DGN16" s="272"/>
      <c r="DGO16" s="272"/>
      <c r="DGP16" s="272"/>
      <c r="DGQ16" s="272"/>
      <c r="DGR16" s="272"/>
      <c r="DGS16" s="272"/>
      <c r="DGT16" s="272"/>
      <c r="DGU16" s="272"/>
      <c r="DGV16" s="272"/>
      <c r="DGW16" s="272"/>
      <c r="DGX16" s="272"/>
      <c r="DGY16" s="272"/>
      <c r="DGZ16" s="272"/>
      <c r="DHA16" s="272"/>
      <c r="DHB16" s="272"/>
      <c r="DHC16" s="272"/>
      <c r="DHD16" s="272"/>
      <c r="DHE16" s="272"/>
      <c r="DHF16" s="272"/>
      <c r="DHG16" s="272"/>
      <c r="DHH16" s="272"/>
      <c r="DHI16" s="272"/>
      <c r="DHJ16" s="272"/>
      <c r="DHK16" s="272"/>
      <c r="DHL16" s="272"/>
      <c r="DHM16" s="272"/>
      <c r="DHN16" s="272"/>
      <c r="DHO16" s="272"/>
      <c r="DHP16" s="272"/>
      <c r="DHQ16" s="272"/>
      <c r="DHR16" s="272"/>
      <c r="DHS16" s="272"/>
      <c r="DHT16" s="272"/>
      <c r="DHU16" s="272"/>
      <c r="DHV16" s="272"/>
      <c r="DHW16" s="272"/>
      <c r="DHX16" s="272"/>
      <c r="DHY16" s="272"/>
      <c r="DHZ16" s="272"/>
      <c r="DIA16" s="272"/>
      <c r="DIB16" s="272"/>
      <c r="DIC16" s="272"/>
      <c r="DID16" s="272"/>
      <c r="DIE16" s="272"/>
      <c r="DIF16" s="272"/>
      <c r="DIG16" s="272"/>
      <c r="DIH16" s="272"/>
      <c r="DII16" s="272"/>
      <c r="DIJ16" s="272"/>
      <c r="DIK16" s="272"/>
      <c r="DIL16" s="272"/>
      <c r="DIM16" s="272"/>
      <c r="DIN16" s="272"/>
      <c r="DIO16" s="272"/>
      <c r="DIP16" s="272"/>
      <c r="DIQ16" s="272"/>
      <c r="DIR16" s="272"/>
      <c r="DIS16" s="272"/>
      <c r="DIT16" s="272"/>
      <c r="DIU16" s="272"/>
      <c r="DIV16" s="272"/>
      <c r="DIW16" s="272"/>
      <c r="DIX16" s="272"/>
      <c r="DIY16" s="272"/>
      <c r="DIZ16" s="272"/>
      <c r="DJA16" s="272"/>
      <c r="DJB16" s="272"/>
      <c r="DJC16" s="272"/>
      <c r="DJD16" s="272"/>
      <c r="DJE16" s="272"/>
      <c r="DJF16" s="272"/>
      <c r="DJG16" s="272"/>
      <c r="DJH16" s="272"/>
      <c r="DJI16" s="272"/>
      <c r="DJJ16" s="272"/>
      <c r="DJK16" s="272"/>
      <c r="DJL16" s="272"/>
      <c r="DJM16" s="272"/>
      <c r="DJN16" s="272"/>
      <c r="DJO16" s="272"/>
      <c r="DJP16" s="272"/>
      <c r="DJQ16" s="272"/>
      <c r="DJR16" s="272"/>
      <c r="DJS16" s="272"/>
      <c r="DJT16" s="272"/>
      <c r="DJU16" s="272"/>
      <c r="DJV16" s="272"/>
      <c r="DJW16" s="272"/>
      <c r="DJX16" s="272"/>
      <c r="DJY16" s="272"/>
      <c r="DJZ16" s="272"/>
      <c r="DKA16" s="272"/>
      <c r="DKB16" s="272"/>
      <c r="DKC16" s="272"/>
      <c r="DKD16" s="272"/>
      <c r="DKE16" s="272"/>
      <c r="DKF16" s="272"/>
      <c r="DKG16" s="272"/>
      <c r="DKH16" s="272"/>
      <c r="DKI16" s="272"/>
      <c r="DKJ16" s="272"/>
      <c r="DKK16" s="272"/>
      <c r="DKL16" s="272"/>
      <c r="DKM16" s="272"/>
      <c r="DKN16" s="272"/>
      <c r="DKO16" s="272"/>
      <c r="DKP16" s="272"/>
      <c r="DKQ16" s="272"/>
      <c r="DKR16" s="272"/>
      <c r="DKS16" s="272"/>
      <c r="DKT16" s="272"/>
      <c r="DKU16" s="272"/>
      <c r="DKV16" s="272"/>
      <c r="DKW16" s="272"/>
      <c r="DKX16" s="272"/>
      <c r="DKY16" s="272"/>
      <c r="DKZ16" s="272"/>
      <c r="DLA16" s="272"/>
      <c r="DLB16" s="272"/>
      <c r="DLC16" s="272"/>
      <c r="DLD16" s="272"/>
      <c r="DLE16" s="272"/>
      <c r="DLF16" s="272"/>
      <c r="DLG16" s="272"/>
      <c r="DLH16" s="272"/>
      <c r="DLI16" s="272"/>
      <c r="DLJ16" s="272"/>
      <c r="DLK16" s="272"/>
      <c r="DLL16" s="272"/>
      <c r="DLM16" s="272"/>
      <c r="DLN16" s="272"/>
      <c r="DLO16" s="272"/>
      <c r="DLP16" s="272"/>
      <c r="DLQ16" s="272"/>
      <c r="DLR16" s="272"/>
      <c r="DLS16" s="272"/>
      <c r="DLT16" s="272"/>
      <c r="DLU16" s="272"/>
      <c r="DLV16" s="272"/>
      <c r="DLW16" s="272"/>
      <c r="DLX16" s="272"/>
      <c r="DLY16" s="272"/>
      <c r="DLZ16" s="272"/>
      <c r="DMA16" s="272"/>
      <c r="DMB16" s="272"/>
      <c r="DMC16" s="272"/>
      <c r="DMD16" s="272"/>
      <c r="DME16" s="272"/>
      <c r="DMF16" s="272"/>
      <c r="DMG16" s="272"/>
      <c r="DMH16" s="272"/>
      <c r="DMI16" s="272"/>
      <c r="DMJ16" s="272"/>
      <c r="DMK16" s="272"/>
      <c r="DML16" s="272"/>
      <c r="DMM16" s="272"/>
      <c r="DMN16" s="272"/>
      <c r="DMO16" s="272"/>
      <c r="DMP16" s="272"/>
      <c r="DMQ16" s="272"/>
      <c r="DMR16" s="272"/>
      <c r="DMS16" s="272"/>
      <c r="DMT16" s="272"/>
      <c r="DMU16" s="272"/>
      <c r="DMV16" s="272"/>
      <c r="DMW16" s="272"/>
      <c r="DMX16" s="272"/>
      <c r="DMY16" s="272"/>
      <c r="DMZ16" s="272"/>
      <c r="DNA16" s="272"/>
      <c r="DNB16" s="272"/>
      <c r="DNC16" s="272"/>
      <c r="DND16" s="272"/>
      <c r="DNE16" s="272"/>
      <c r="DNF16" s="272"/>
      <c r="DNG16" s="272"/>
      <c r="DNH16" s="272"/>
      <c r="DNI16" s="272"/>
      <c r="DNJ16" s="272"/>
      <c r="DNK16" s="272"/>
      <c r="DNL16" s="272"/>
      <c r="DNM16" s="272"/>
      <c r="DNN16" s="272"/>
      <c r="DNO16" s="272"/>
      <c r="DNP16" s="272"/>
      <c r="DNQ16" s="272"/>
      <c r="DNR16" s="272"/>
      <c r="DNS16" s="272"/>
      <c r="DNT16" s="272"/>
      <c r="DNU16" s="272"/>
      <c r="DNV16" s="272"/>
      <c r="DNW16" s="272"/>
      <c r="DNX16" s="272"/>
      <c r="DNY16" s="272"/>
      <c r="DNZ16" s="272"/>
      <c r="DOA16" s="272"/>
      <c r="DOB16" s="272"/>
      <c r="DOC16" s="272"/>
      <c r="DOD16" s="272"/>
      <c r="DOE16" s="272"/>
      <c r="DOF16" s="272"/>
      <c r="DOG16" s="272"/>
      <c r="DOH16" s="272"/>
      <c r="DOI16" s="272"/>
      <c r="DOJ16" s="272"/>
      <c r="DOK16" s="272"/>
      <c r="DOL16" s="272"/>
      <c r="DOM16" s="272"/>
      <c r="DON16" s="272"/>
      <c r="DOO16" s="272"/>
      <c r="DOP16" s="272"/>
      <c r="DOQ16" s="272"/>
      <c r="DOR16" s="272"/>
      <c r="DOS16" s="272"/>
      <c r="DOT16" s="272"/>
      <c r="DOU16" s="272"/>
      <c r="DOV16" s="272"/>
      <c r="DOW16" s="272"/>
      <c r="DOX16" s="272"/>
      <c r="DOY16" s="272"/>
      <c r="DOZ16" s="272"/>
      <c r="DPA16" s="272"/>
      <c r="DPB16" s="272"/>
      <c r="DPC16" s="272"/>
      <c r="DPD16" s="272"/>
      <c r="DPE16" s="272"/>
      <c r="DPF16" s="272"/>
      <c r="DPG16" s="272"/>
      <c r="DPH16" s="272"/>
      <c r="DPI16" s="272"/>
      <c r="DPJ16" s="272"/>
      <c r="DPK16" s="272"/>
      <c r="DPL16" s="272"/>
      <c r="DPM16" s="272"/>
      <c r="DPN16" s="272"/>
      <c r="DPO16" s="272"/>
      <c r="DPP16" s="272"/>
      <c r="DPQ16" s="272"/>
      <c r="DPR16" s="272"/>
      <c r="DPS16" s="272"/>
      <c r="DPT16" s="272"/>
      <c r="DPU16" s="272"/>
      <c r="DPV16" s="272"/>
      <c r="DPW16" s="272"/>
      <c r="DPX16" s="272"/>
      <c r="DPY16" s="272"/>
      <c r="DPZ16" s="272"/>
      <c r="DQA16" s="272"/>
      <c r="DQB16" s="272"/>
      <c r="DQC16" s="272"/>
      <c r="DQD16" s="272"/>
      <c r="DQE16" s="272"/>
      <c r="DQF16" s="272"/>
      <c r="DQG16" s="272"/>
      <c r="DQH16" s="272"/>
      <c r="DQI16" s="272"/>
      <c r="DQJ16" s="272"/>
      <c r="DQK16" s="272"/>
      <c r="DQL16" s="272"/>
      <c r="DQM16" s="272"/>
      <c r="DQN16" s="272"/>
      <c r="DQO16" s="272"/>
      <c r="DQP16" s="272"/>
      <c r="DQQ16" s="272"/>
      <c r="DQR16" s="272"/>
      <c r="DQS16" s="272"/>
      <c r="DQT16" s="272"/>
      <c r="DQU16" s="272"/>
      <c r="DQV16" s="272"/>
      <c r="DQW16" s="272"/>
      <c r="DQX16" s="272"/>
      <c r="DQY16" s="272"/>
      <c r="DQZ16" s="272"/>
      <c r="DRA16" s="272"/>
      <c r="DRB16" s="272"/>
      <c r="DRC16" s="272"/>
      <c r="DRD16" s="272"/>
      <c r="DRE16" s="272"/>
      <c r="DRF16" s="272"/>
      <c r="DRG16" s="272"/>
      <c r="DRH16" s="272"/>
      <c r="DRI16" s="272"/>
      <c r="DRJ16" s="272"/>
      <c r="DRK16" s="272"/>
      <c r="DRL16" s="272"/>
      <c r="DRM16" s="272"/>
      <c r="DRN16" s="272"/>
      <c r="DRO16" s="272"/>
      <c r="DRP16" s="272"/>
      <c r="DRQ16" s="272"/>
      <c r="DRR16" s="272"/>
      <c r="DRS16" s="272"/>
      <c r="DRT16" s="272"/>
      <c r="DRU16" s="272"/>
      <c r="DRV16" s="272"/>
      <c r="DRW16" s="272"/>
      <c r="DRX16" s="272"/>
      <c r="DRY16" s="272"/>
      <c r="DRZ16" s="272"/>
      <c r="DSA16" s="272"/>
      <c r="DSB16" s="272"/>
      <c r="DSC16" s="272"/>
      <c r="DSD16" s="272"/>
      <c r="DSE16" s="272"/>
      <c r="DSF16" s="272"/>
      <c r="DSG16" s="272"/>
      <c r="DSH16" s="272"/>
      <c r="DSI16" s="272"/>
      <c r="DSJ16" s="272"/>
      <c r="DSK16" s="272"/>
      <c r="DSL16" s="272"/>
      <c r="DSM16" s="272"/>
      <c r="DSN16" s="272"/>
      <c r="DSO16" s="272"/>
      <c r="DSP16" s="272"/>
      <c r="DSQ16" s="272"/>
      <c r="DSR16" s="272"/>
      <c r="DSS16" s="272"/>
      <c r="DST16" s="272"/>
      <c r="DSU16" s="272"/>
      <c r="DSV16" s="272"/>
      <c r="DSW16" s="272"/>
      <c r="DSX16" s="272"/>
      <c r="DSY16" s="272"/>
      <c r="DSZ16" s="272"/>
      <c r="DTA16" s="272"/>
      <c r="DTB16" s="272"/>
      <c r="DTC16" s="272"/>
      <c r="DTD16" s="272"/>
      <c r="DTE16" s="272"/>
      <c r="DTF16" s="272"/>
      <c r="DTG16" s="272"/>
      <c r="DTH16" s="272"/>
      <c r="DTI16" s="272"/>
      <c r="DTJ16" s="272"/>
      <c r="DTK16" s="272"/>
      <c r="DTL16" s="272"/>
      <c r="DTM16" s="272"/>
      <c r="DTN16" s="272"/>
      <c r="DTO16" s="272"/>
      <c r="DTP16" s="272"/>
      <c r="DTQ16" s="272"/>
      <c r="DTR16" s="272"/>
      <c r="DTS16" s="272"/>
      <c r="DTT16" s="272"/>
      <c r="DTU16" s="272"/>
      <c r="DTV16" s="272"/>
      <c r="DTW16" s="272"/>
      <c r="DTX16" s="272"/>
      <c r="DTY16" s="272"/>
      <c r="DTZ16" s="272"/>
      <c r="DUA16" s="272"/>
      <c r="DUB16" s="272"/>
      <c r="DUC16" s="272"/>
      <c r="DUD16" s="272"/>
      <c r="DUE16" s="272"/>
      <c r="DUF16" s="272"/>
      <c r="DUG16" s="272"/>
      <c r="DUH16" s="272"/>
      <c r="DUI16" s="272"/>
      <c r="DUJ16" s="272"/>
      <c r="DUK16" s="272"/>
      <c r="DUL16" s="272"/>
      <c r="DUM16" s="272"/>
      <c r="DUN16" s="272"/>
      <c r="DUO16" s="272"/>
      <c r="DUP16" s="272"/>
      <c r="DUQ16" s="272"/>
      <c r="DUR16" s="272"/>
      <c r="DUS16" s="272"/>
      <c r="DUT16" s="272"/>
      <c r="DUU16" s="272"/>
      <c r="DUV16" s="272"/>
      <c r="DUW16" s="272"/>
      <c r="DUX16" s="272"/>
      <c r="DUY16" s="272"/>
      <c r="DUZ16" s="272"/>
      <c r="DVA16" s="272"/>
      <c r="DVB16" s="272"/>
      <c r="DVC16" s="272"/>
      <c r="DVD16" s="272"/>
      <c r="DVE16" s="272"/>
      <c r="DVF16" s="272"/>
      <c r="DVG16" s="272"/>
      <c r="DVH16" s="272"/>
      <c r="DVI16" s="272"/>
      <c r="DVJ16" s="272"/>
      <c r="DVK16" s="272"/>
      <c r="DVL16" s="272"/>
      <c r="DVM16" s="272"/>
      <c r="DVN16" s="272"/>
      <c r="DVO16" s="272"/>
      <c r="DVP16" s="272"/>
      <c r="DVQ16" s="272"/>
      <c r="DVR16" s="272"/>
      <c r="DVS16" s="272"/>
      <c r="DVT16" s="272"/>
      <c r="DVU16" s="272"/>
      <c r="DVV16" s="272"/>
      <c r="DVW16" s="272"/>
      <c r="DVX16" s="272"/>
      <c r="DVY16" s="272"/>
      <c r="DVZ16" s="272"/>
      <c r="DWA16" s="272"/>
      <c r="DWB16" s="272"/>
      <c r="DWC16" s="272"/>
      <c r="DWD16" s="272"/>
      <c r="DWE16" s="272"/>
      <c r="DWF16" s="272"/>
      <c r="DWG16" s="272"/>
      <c r="DWH16" s="272"/>
      <c r="DWI16" s="272"/>
      <c r="DWJ16" s="272"/>
      <c r="DWK16" s="272"/>
      <c r="DWL16" s="272"/>
      <c r="DWM16" s="272"/>
      <c r="DWN16" s="272"/>
      <c r="DWO16" s="272"/>
      <c r="DWP16" s="272"/>
      <c r="DWQ16" s="272"/>
      <c r="DWR16" s="272"/>
      <c r="DWS16" s="272"/>
      <c r="DWT16" s="272"/>
      <c r="DWU16" s="272"/>
      <c r="DWV16" s="272"/>
      <c r="DWW16" s="272"/>
      <c r="DWX16" s="272"/>
      <c r="DWY16" s="272"/>
      <c r="DWZ16" s="272"/>
      <c r="DXA16" s="272"/>
      <c r="DXB16" s="272"/>
      <c r="DXC16" s="272"/>
      <c r="DXD16" s="272"/>
      <c r="DXE16" s="272"/>
      <c r="DXF16" s="272"/>
      <c r="DXG16" s="272"/>
      <c r="DXH16" s="272"/>
      <c r="DXI16" s="272"/>
      <c r="DXJ16" s="272"/>
      <c r="DXK16" s="272"/>
      <c r="DXL16" s="272"/>
      <c r="DXM16" s="272"/>
      <c r="DXN16" s="272"/>
      <c r="DXO16" s="272"/>
      <c r="DXP16" s="272"/>
      <c r="DXQ16" s="272"/>
      <c r="DXR16" s="272"/>
      <c r="DXS16" s="272"/>
      <c r="DXT16" s="272"/>
      <c r="DXU16" s="272"/>
      <c r="DXV16" s="272"/>
      <c r="DXW16" s="272"/>
      <c r="DXX16" s="272"/>
      <c r="DXY16" s="272"/>
      <c r="DXZ16" s="272"/>
      <c r="DYA16" s="272"/>
      <c r="DYB16" s="272"/>
      <c r="DYC16" s="272"/>
      <c r="DYD16" s="272"/>
      <c r="DYE16" s="272"/>
      <c r="DYF16" s="272"/>
      <c r="DYG16" s="272"/>
      <c r="DYH16" s="272"/>
      <c r="DYI16" s="272"/>
      <c r="DYJ16" s="272"/>
      <c r="DYK16" s="272"/>
      <c r="DYL16" s="272"/>
      <c r="DYM16" s="272"/>
      <c r="DYN16" s="272"/>
      <c r="DYO16" s="272"/>
      <c r="DYP16" s="272"/>
      <c r="DYQ16" s="272"/>
      <c r="DYR16" s="272"/>
      <c r="DYS16" s="272"/>
      <c r="DYT16" s="272"/>
      <c r="DYU16" s="272"/>
      <c r="DYV16" s="272"/>
      <c r="DYW16" s="272"/>
      <c r="DYX16" s="272"/>
      <c r="DYY16" s="272"/>
      <c r="DYZ16" s="272"/>
      <c r="DZA16" s="272"/>
      <c r="DZB16" s="272"/>
      <c r="DZC16" s="272"/>
      <c r="DZD16" s="272"/>
      <c r="DZE16" s="272"/>
      <c r="DZF16" s="272"/>
      <c r="DZG16" s="272"/>
      <c r="DZH16" s="272"/>
      <c r="DZI16" s="272"/>
      <c r="DZJ16" s="272"/>
      <c r="DZK16" s="272"/>
      <c r="DZL16" s="272"/>
      <c r="DZM16" s="272"/>
      <c r="DZN16" s="272"/>
      <c r="DZO16" s="272"/>
      <c r="DZP16" s="272"/>
      <c r="DZQ16" s="272"/>
      <c r="DZR16" s="272"/>
      <c r="DZS16" s="272"/>
      <c r="DZT16" s="272"/>
      <c r="DZU16" s="272"/>
      <c r="DZV16" s="272"/>
      <c r="DZW16" s="272"/>
      <c r="DZX16" s="272"/>
      <c r="DZY16" s="272"/>
      <c r="DZZ16" s="272"/>
      <c r="EAA16" s="272"/>
      <c r="EAB16" s="272"/>
      <c r="EAC16" s="272"/>
      <c r="EAD16" s="272"/>
      <c r="EAE16" s="272"/>
      <c r="EAF16" s="272"/>
      <c r="EAG16" s="272"/>
      <c r="EAH16" s="272"/>
      <c r="EAI16" s="272"/>
      <c r="EAJ16" s="272"/>
      <c r="EAK16" s="272"/>
      <c r="EAL16" s="272"/>
      <c r="EAM16" s="272"/>
      <c r="EAN16" s="272"/>
      <c r="EAO16" s="272"/>
      <c r="EAP16" s="272"/>
      <c r="EAQ16" s="272"/>
      <c r="EAR16" s="272"/>
      <c r="EAS16" s="272"/>
      <c r="EAT16" s="272"/>
      <c r="EAU16" s="272"/>
      <c r="EAV16" s="272"/>
      <c r="EAW16" s="272"/>
      <c r="EAX16" s="272"/>
      <c r="EAY16" s="272"/>
      <c r="EAZ16" s="272"/>
      <c r="EBA16" s="272"/>
      <c r="EBB16" s="272"/>
      <c r="EBC16" s="272"/>
      <c r="EBD16" s="272"/>
      <c r="EBE16" s="272"/>
      <c r="EBF16" s="272"/>
      <c r="EBG16" s="272"/>
      <c r="EBH16" s="272"/>
      <c r="EBI16" s="272"/>
      <c r="EBJ16" s="272"/>
      <c r="EBK16" s="272"/>
      <c r="EBL16" s="272"/>
      <c r="EBM16" s="272"/>
      <c r="EBN16" s="272"/>
      <c r="EBO16" s="272"/>
      <c r="EBP16" s="272"/>
      <c r="EBQ16" s="272"/>
      <c r="EBR16" s="272"/>
      <c r="EBS16" s="272"/>
      <c r="EBT16" s="272"/>
      <c r="EBU16" s="272"/>
      <c r="EBV16" s="272"/>
      <c r="EBW16" s="272"/>
      <c r="EBX16" s="272"/>
      <c r="EBY16" s="272"/>
      <c r="EBZ16" s="272"/>
      <c r="ECA16" s="272"/>
      <c r="ECB16" s="272"/>
      <c r="ECC16" s="272"/>
      <c r="ECD16" s="272"/>
      <c r="ECE16" s="272"/>
      <c r="ECF16" s="272"/>
      <c r="ECG16" s="272"/>
      <c r="ECH16" s="272"/>
      <c r="ECI16" s="272"/>
      <c r="ECJ16" s="272"/>
      <c r="ECK16" s="272"/>
      <c r="ECL16" s="272"/>
      <c r="ECM16" s="272"/>
      <c r="ECN16" s="272"/>
      <c r="ECO16" s="272"/>
      <c r="ECP16" s="272"/>
      <c r="ECQ16" s="272"/>
      <c r="ECR16" s="272"/>
      <c r="ECS16" s="272"/>
      <c r="ECT16" s="272"/>
      <c r="ECU16" s="272"/>
      <c r="ECV16" s="272"/>
      <c r="ECW16" s="272"/>
      <c r="ECX16" s="272"/>
      <c r="ECY16" s="272"/>
      <c r="ECZ16" s="272"/>
      <c r="EDA16" s="272"/>
      <c r="EDB16" s="272"/>
      <c r="EDC16" s="272"/>
      <c r="EDD16" s="272"/>
      <c r="EDE16" s="272"/>
      <c r="EDF16" s="272"/>
      <c r="EDG16" s="272"/>
      <c r="EDH16" s="272"/>
      <c r="EDI16" s="272"/>
      <c r="EDJ16" s="272"/>
      <c r="EDK16" s="272"/>
      <c r="EDL16" s="272"/>
      <c r="EDM16" s="272"/>
      <c r="EDN16" s="272"/>
      <c r="EDO16" s="272"/>
      <c r="EDP16" s="272"/>
      <c r="EDQ16" s="272"/>
      <c r="EDR16" s="272"/>
      <c r="EDS16" s="272"/>
      <c r="EDT16" s="272"/>
      <c r="EDU16" s="272"/>
      <c r="EDV16" s="272"/>
      <c r="EDW16" s="272"/>
      <c r="EDX16" s="272"/>
      <c r="EDY16" s="272"/>
      <c r="EDZ16" s="272"/>
      <c r="EEA16" s="272"/>
      <c r="EEB16" s="272"/>
      <c r="EEC16" s="272"/>
      <c r="EED16" s="272"/>
      <c r="EEE16" s="272"/>
      <c r="EEF16" s="272"/>
      <c r="EEG16" s="272"/>
      <c r="EEH16" s="272"/>
      <c r="EEI16" s="272"/>
      <c r="EEJ16" s="272"/>
      <c r="EEK16" s="272"/>
      <c r="EEL16" s="272"/>
      <c r="EEM16" s="272"/>
      <c r="EEN16" s="272"/>
      <c r="EEO16" s="272"/>
      <c r="EEP16" s="272"/>
      <c r="EEQ16" s="272"/>
      <c r="EER16" s="272"/>
      <c r="EES16" s="272"/>
      <c r="EET16" s="272"/>
      <c r="EEU16" s="272"/>
      <c r="EEV16" s="272"/>
      <c r="EEW16" s="272"/>
      <c r="EEX16" s="272"/>
      <c r="EEY16" s="272"/>
      <c r="EEZ16" s="272"/>
      <c r="EFA16" s="272"/>
      <c r="EFB16" s="272"/>
      <c r="EFC16" s="272"/>
      <c r="EFD16" s="272"/>
      <c r="EFE16" s="272"/>
      <c r="EFF16" s="272"/>
      <c r="EFG16" s="272"/>
      <c r="EFH16" s="272"/>
      <c r="EFI16" s="272"/>
      <c r="EFJ16" s="272"/>
      <c r="EFK16" s="272"/>
      <c r="EFL16" s="272"/>
      <c r="EFM16" s="272"/>
      <c r="EFN16" s="272"/>
      <c r="EFO16" s="272"/>
      <c r="EFP16" s="272"/>
      <c r="EFQ16" s="272"/>
      <c r="EFR16" s="272"/>
      <c r="EFS16" s="272"/>
      <c r="EFT16" s="272"/>
      <c r="EFU16" s="272"/>
      <c r="EFV16" s="272"/>
      <c r="EFW16" s="272"/>
      <c r="EFX16" s="272"/>
      <c r="EFY16" s="272"/>
      <c r="EFZ16" s="272"/>
      <c r="EGA16" s="272"/>
      <c r="EGB16" s="272"/>
      <c r="EGC16" s="272"/>
      <c r="EGD16" s="272"/>
      <c r="EGE16" s="272"/>
      <c r="EGF16" s="272"/>
      <c r="EGG16" s="272"/>
      <c r="EGH16" s="272"/>
      <c r="EGI16" s="272"/>
      <c r="EGJ16" s="272"/>
      <c r="EGK16" s="272"/>
      <c r="EGL16" s="272"/>
      <c r="EGM16" s="272"/>
      <c r="EGN16" s="272"/>
      <c r="EGO16" s="272"/>
      <c r="EGP16" s="272"/>
      <c r="EGQ16" s="272"/>
      <c r="EGR16" s="272"/>
      <c r="EGS16" s="272"/>
      <c r="EGT16" s="272"/>
      <c r="EGU16" s="272"/>
      <c r="EGV16" s="272"/>
      <c r="EGW16" s="272"/>
      <c r="EGX16" s="272"/>
      <c r="EGY16" s="272"/>
      <c r="EGZ16" s="272"/>
      <c r="EHA16" s="272"/>
      <c r="EHB16" s="272"/>
      <c r="EHC16" s="272"/>
      <c r="EHD16" s="272"/>
      <c r="EHE16" s="272"/>
      <c r="EHF16" s="272"/>
      <c r="EHG16" s="272"/>
      <c r="EHH16" s="272"/>
      <c r="EHI16" s="272"/>
      <c r="EHJ16" s="272"/>
      <c r="EHK16" s="272"/>
      <c r="EHL16" s="272"/>
      <c r="EHM16" s="272"/>
      <c r="EHN16" s="272"/>
      <c r="EHO16" s="272"/>
      <c r="EHP16" s="272"/>
      <c r="EHQ16" s="272"/>
      <c r="EHR16" s="272"/>
      <c r="EHS16" s="272"/>
      <c r="EHT16" s="272"/>
      <c r="EHU16" s="272"/>
      <c r="EHV16" s="272"/>
      <c r="EHW16" s="272"/>
      <c r="EHX16" s="272"/>
      <c r="EHY16" s="272"/>
      <c r="EHZ16" s="272"/>
      <c r="EIA16" s="272"/>
      <c r="EIB16" s="272"/>
      <c r="EIC16" s="272"/>
      <c r="EID16" s="272"/>
      <c r="EIE16" s="272"/>
      <c r="EIF16" s="272"/>
      <c r="EIG16" s="272"/>
      <c r="EIH16" s="272"/>
      <c r="EII16" s="272"/>
      <c r="EIJ16" s="272"/>
      <c r="EIK16" s="272"/>
      <c r="EIL16" s="272"/>
      <c r="EIM16" s="272"/>
      <c r="EIN16" s="272"/>
      <c r="EIO16" s="272"/>
      <c r="EIP16" s="272"/>
      <c r="EIQ16" s="272"/>
      <c r="EIR16" s="272"/>
      <c r="EIS16" s="272"/>
      <c r="EIT16" s="272"/>
      <c r="EIU16" s="272"/>
      <c r="EIV16" s="272"/>
      <c r="EIW16" s="272"/>
      <c r="EIX16" s="272"/>
      <c r="EIY16" s="272"/>
      <c r="EIZ16" s="272"/>
      <c r="EJA16" s="272"/>
      <c r="EJB16" s="272"/>
      <c r="EJC16" s="272"/>
      <c r="EJD16" s="272"/>
      <c r="EJE16" s="272"/>
      <c r="EJF16" s="272"/>
      <c r="EJG16" s="272"/>
      <c r="EJH16" s="272"/>
      <c r="EJI16" s="272"/>
      <c r="EJJ16" s="272"/>
      <c r="EJK16" s="272"/>
      <c r="EJL16" s="272"/>
      <c r="EJM16" s="272"/>
      <c r="EJN16" s="272"/>
      <c r="EJO16" s="272"/>
      <c r="EJP16" s="272"/>
      <c r="EJQ16" s="272"/>
      <c r="EJR16" s="272"/>
      <c r="EJS16" s="272"/>
      <c r="EJT16" s="272"/>
      <c r="EJU16" s="272"/>
      <c r="EJV16" s="272"/>
      <c r="EJW16" s="272"/>
      <c r="EJX16" s="272"/>
      <c r="EJY16" s="272"/>
      <c r="EJZ16" s="272"/>
      <c r="EKA16" s="272"/>
      <c r="EKB16" s="272"/>
      <c r="EKC16" s="272"/>
      <c r="EKD16" s="272"/>
      <c r="EKE16" s="272"/>
      <c r="EKF16" s="272"/>
      <c r="EKG16" s="272"/>
      <c r="EKH16" s="272"/>
      <c r="EKI16" s="272"/>
      <c r="EKJ16" s="272"/>
      <c r="EKK16" s="272"/>
      <c r="EKL16" s="272"/>
      <c r="EKM16" s="272"/>
      <c r="EKN16" s="272"/>
      <c r="EKO16" s="272"/>
      <c r="EKP16" s="272"/>
      <c r="EKQ16" s="272"/>
      <c r="EKR16" s="272"/>
      <c r="EKS16" s="272"/>
      <c r="EKT16" s="272"/>
      <c r="EKU16" s="272"/>
      <c r="EKV16" s="272"/>
      <c r="EKW16" s="272"/>
      <c r="EKX16" s="272"/>
      <c r="EKY16" s="272"/>
      <c r="EKZ16" s="272"/>
      <c r="ELA16" s="272"/>
      <c r="ELB16" s="272"/>
      <c r="ELC16" s="272"/>
      <c r="ELD16" s="272"/>
      <c r="ELE16" s="272"/>
      <c r="ELF16" s="272"/>
      <c r="ELG16" s="272"/>
      <c r="ELH16" s="272"/>
      <c r="ELI16" s="272"/>
      <c r="ELJ16" s="272"/>
      <c r="ELK16" s="272"/>
      <c r="ELL16" s="272"/>
      <c r="ELM16" s="272"/>
      <c r="ELN16" s="272"/>
      <c r="ELO16" s="272"/>
      <c r="ELP16" s="272"/>
      <c r="ELQ16" s="272"/>
      <c r="ELR16" s="272"/>
      <c r="ELS16" s="272"/>
      <c r="ELT16" s="272"/>
      <c r="ELU16" s="272"/>
      <c r="ELV16" s="272"/>
      <c r="ELW16" s="272"/>
      <c r="ELX16" s="272"/>
      <c r="ELY16" s="272"/>
      <c r="ELZ16" s="272"/>
      <c r="EMA16" s="272"/>
      <c r="EMB16" s="272"/>
      <c r="EMC16" s="272"/>
      <c r="EMD16" s="272"/>
      <c r="EME16" s="272"/>
      <c r="EMF16" s="272"/>
      <c r="EMG16" s="272"/>
      <c r="EMH16" s="272"/>
      <c r="EMI16" s="272"/>
      <c r="EMJ16" s="272"/>
      <c r="EMK16" s="272"/>
      <c r="EML16" s="272"/>
      <c r="EMM16" s="272"/>
      <c r="EMN16" s="272"/>
      <c r="EMO16" s="272"/>
      <c r="EMP16" s="272"/>
      <c r="EMQ16" s="272"/>
      <c r="EMR16" s="272"/>
      <c r="EMS16" s="272"/>
      <c r="EMT16" s="272"/>
      <c r="EMU16" s="272"/>
      <c r="EMV16" s="272"/>
      <c r="EMW16" s="272"/>
      <c r="EMX16" s="272"/>
      <c r="EMY16" s="272"/>
      <c r="EMZ16" s="272"/>
      <c r="ENA16" s="272"/>
      <c r="ENB16" s="272"/>
      <c r="ENC16" s="272"/>
      <c r="END16" s="272"/>
      <c r="ENE16" s="272"/>
      <c r="ENF16" s="272"/>
      <c r="ENG16" s="272"/>
      <c r="ENH16" s="272"/>
      <c r="ENI16" s="272"/>
      <c r="ENJ16" s="272"/>
      <c r="ENK16" s="272"/>
      <c r="ENL16" s="272"/>
      <c r="ENM16" s="272"/>
      <c r="ENN16" s="272"/>
      <c r="ENO16" s="272"/>
      <c r="ENP16" s="272"/>
      <c r="ENQ16" s="272"/>
      <c r="ENR16" s="272"/>
      <c r="ENS16" s="272"/>
      <c r="ENT16" s="272"/>
      <c r="ENU16" s="272"/>
      <c r="ENV16" s="272"/>
      <c r="ENW16" s="272"/>
      <c r="ENX16" s="272"/>
      <c r="ENY16" s="272"/>
      <c r="ENZ16" s="272"/>
      <c r="EOA16" s="272"/>
      <c r="EOB16" s="272"/>
      <c r="EOC16" s="272"/>
      <c r="EOD16" s="272"/>
      <c r="EOE16" s="272"/>
      <c r="EOF16" s="272"/>
      <c r="EOG16" s="272"/>
      <c r="EOH16" s="272"/>
      <c r="EOI16" s="272"/>
      <c r="EOJ16" s="272"/>
      <c r="EOK16" s="272"/>
      <c r="EOL16" s="272"/>
      <c r="EOM16" s="272"/>
      <c r="EON16" s="272"/>
      <c r="EOO16" s="272"/>
      <c r="EOP16" s="272"/>
      <c r="EOQ16" s="272"/>
      <c r="EOR16" s="272"/>
      <c r="EOS16" s="272"/>
      <c r="EOT16" s="272"/>
      <c r="EOU16" s="272"/>
      <c r="EOV16" s="272"/>
      <c r="EOW16" s="272"/>
      <c r="EOX16" s="272"/>
      <c r="EOY16" s="272"/>
      <c r="EOZ16" s="272"/>
      <c r="EPA16" s="272"/>
      <c r="EPB16" s="272"/>
      <c r="EPC16" s="272"/>
      <c r="EPD16" s="272"/>
      <c r="EPE16" s="272"/>
      <c r="EPF16" s="272"/>
      <c r="EPG16" s="272"/>
      <c r="EPH16" s="272"/>
      <c r="EPI16" s="272"/>
      <c r="EPJ16" s="272"/>
      <c r="EPK16" s="272"/>
      <c r="EPL16" s="272"/>
      <c r="EPM16" s="272"/>
      <c r="EPN16" s="272"/>
      <c r="EPO16" s="272"/>
      <c r="EPP16" s="272"/>
      <c r="EPQ16" s="272"/>
      <c r="EPR16" s="272"/>
      <c r="EPS16" s="272"/>
      <c r="EPT16" s="272"/>
      <c r="EPU16" s="272"/>
      <c r="EPV16" s="272"/>
      <c r="EPW16" s="272"/>
      <c r="EPX16" s="272"/>
      <c r="EPY16" s="272"/>
      <c r="EPZ16" s="272"/>
      <c r="EQA16" s="272"/>
      <c r="EQB16" s="272"/>
      <c r="EQC16" s="272"/>
      <c r="EQD16" s="272"/>
      <c r="EQE16" s="272"/>
      <c r="EQF16" s="272"/>
      <c r="EQG16" s="272"/>
      <c r="EQH16" s="272"/>
      <c r="EQI16" s="272"/>
      <c r="EQJ16" s="272"/>
      <c r="EQK16" s="272"/>
      <c r="EQL16" s="272"/>
      <c r="EQM16" s="272"/>
      <c r="EQN16" s="272"/>
      <c r="EQO16" s="272"/>
      <c r="EQP16" s="272"/>
      <c r="EQQ16" s="272"/>
      <c r="EQR16" s="272"/>
      <c r="EQS16" s="272"/>
      <c r="EQT16" s="272"/>
      <c r="EQU16" s="272"/>
      <c r="EQV16" s="272"/>
      <c r="EQW16" s="272"/>
      <c r="EQX16" s="272"/>
      <c r="EQY16" s="272"/>
      <c r="EQZ16" s="272"/>
      <c r="ERA16" s="272"/>
      <c r="ERB16" s="272"/>
      <c r="ERC16" s="272"/>
      <c r="ERD16" s="272"/>
      <c r="ERE16" s="272"/>
      <c r="ERF16" s="272"/>
      <c r="ERG16" s="272"/>
      <c r="ERH16" s="272"/>
      <c r="ERI16" s="272"/>
      <c r="ERJ16" s="272"/>
      <c r="ERK16" s="272"/>
      <c r="ERL16" s="272"/>
      <c r="ERM16" s="272"/>
      <c r="ERN16" s="272"/>
      <c r="ERO16" s="272"/>
      <c r="ERP16" s="272"/>
      <c r="ERQ16" s="272"/>
      <c r="ERR16" s="272"/>
      <c r="ERS16" s="272"/>
      <c r="ERT16" s="272"/>
      <c r="ERU16" s="272"/>
      <c r="ERV16" s="272"/>
      <c r="ERW16" s="272"/>
      <c r="ERX16" s="272"/>
      <c r="ERY16" s="272"/>
      <c r="ERZ16" s="272"/>
      <c r="ESA16" s="272"/>
      <c r="ESB16" s="272"/>
      <c r="ESC16" s="272"/>
      <c r="ESD16" s="272"/>
      <c r="ESE16" s="272"/>
      <c r="ESF16" s="272"/>
      <c r="ESG16" s="272"/>
      <c r="ESH16" s="272"/>
      <c r="ESI16" s="272"/>
      <c r="ESJ16" s="272"/>
      <c r="ESK16" s="272"/>
      <c r="ESL16" s="272"/>
      <c r="ESM16" s="272"/>
      <c r="ESN16" s="272"/>
      <c r="ESO16" s="272"/>
      <c r="ESP16" s="272"/>
      <c r="ESQ16" s="272"/>
      <c r="ESR16" s="272"/>
      <c r="ESS16" s="272"/>
      <c r="EST16" s="272"/>
      <c r="ESU16" s="272"/>
      <c r="ESV16" s="272"/>
      <c r="ESW16" s="272"/>
      <c r="ESX16" s="272"/>
      <c r="ESY16" s="272"/>
      <c r="ESZ16" s="272"/>
      <c r="ETA16" s="272"/>
      <c r="ETB16" s="272"/>
      <c r="ETC16" s="272"/>
      <c r="ETD16" s="272"/>
      <c r="ETE16" s="272"/>
      <c r="ETF16" s="272"/>
      <c r="ETG16" s="272"/>
      <c r="ETH16" s="272"/>
      <c r="ETI16" s="272"/>
      <c r="ETJ16" s="272"/>
      <c r="ETK16" s="272"/>
      <c r="ETL16" s="272"/>
      <c r="ETM16" s="272"/>
      <c r="ETN16" s="272"/>
      <c r="ETO16" s="272"/>
      <c r="ETP16" s="272"/>
      <c r="ETQ16" s="272"/>
      <c r="ETR16" s="272"/>
      <c r="ETS16" s="272"/>
      <c r="ETT16" s="272"/>
      <c r="ETU16" s="272"/>
      <c r="ETV16" s="272"/>
      <c r="ETW16" s="272"/>
      <c r="ETX16" s="272"/>
      <c r="ETY16" s="272"/>
      <c r="ETZ16" s="272"/>
      <c r="EUA16" s="272"/>
      <c r="EUB16" s="272"/>
      <c r="EUC16" s="272"/>
      <c r="EUD16" s="272"/>
      <c r="EUE16" s="272"/>
      <c r="EUF16" s="272"/>
      <c r="EUG16" s="272"/>
      <c r="EUH16" s="272"/>
      <c r="EUI16" s="272"/>
      <c r="EUJ16" s="272"/>
      <c r="EUK16" s="272"/>
      <c r="EUL16" s="272"/>
      <c r="EUM16" s="272"/>
      <c r="EUN16" s="272"/>
      <c r="EUO16" s="272"/>
      <c r="EUP16" s="272"/>
      <c r="EUQ16" s="272"/>
      <c r="EUR16" s="272"/>
      <c r="EUS16" s="272"/>
      <c r="EUT16" s="272"/>
      <c r="EUU16" s="272"/>
      <c r="EUV16" s="272"/>
      <c r="EUW16" s="272"/>
      <c r="EUX16" s="272"/>
      <c r="EUY16" s="272"/>
      <c r="EUZ16" s="272"/>
      <c r="EVA16" s="272"/>
      <c r="EVB16" s="272"/>
      <c r="EVC16" s="272"/>
      <c r="EVD16" s="272"/>
      <c r="EVE16" s="272"/>
      <c r="EVF16" s="272"/>
      <c r="EVG16" s="272"/>
      <c r="EVH16" s="272"/>
      <c r="EVI16" s="272"/>
      <c r="EVJ16" s="272"/>
      <c r="EVK16" s="272"/>
      <c r="EVL16" s="272"/>
      <c r="EVM16" s="272"/>
      <c r="EVN16" s="272"/>
      <c r="EVO16" s="272"/>
      <c r="EVP16" s="272"/>
      <c r="EVQ16" s="272"/>
      <c r="EVR16" s="272"/>
      <c r="EVS16" s="272"/>
      <c r="EVT16" s="272"/>
      <c r="EVU16" s="272"/>
      <c r="EVV16" s="272"/>
      <c r="EVW16" s="272"/>
      <c r="EVX16" s="272"/>
      <c r="EVY16" s="272"/>
      <c r="EVZ16" s="272"/>
      <c r="EWA16" s="272"/>
      <c r="EWB16" s="272"/>
      <c r="EWC16" s="272"/>
      <c r="EWD16" s="272"/>
      <c r="EWE16" s="272"/>
      <c r="EWF16" s="272"/>
      <c r="EWG16" s="272"/>
      <c r="EWH16" s="272"/>
      <c r="EWI16" s="272"/>
      <c r="EWJ16" s="272"/>
      <c r="EWK16" s="272"/>
      <c r="EWL16" s="272"/>
      <c r="EWM16" s="272"/>
      <c r="EWN16" s="272"/>
      <c r="EWO16" s="272"/>
      <c r="EWP16" s="272"/>
      <c r="EWQ16" s="272"/>
      <c r="EWR16" s="272"/>
      <c r="EWS16" s="272"/>
      <c r="EWT16" s="272"/>
      <c r="EWU16" s="272"/>
      <c r="EWV16" s="272"/>
      <c r="EWW16" s="272"/>
      <c r="EWX16" s="272"/>
      <c r="EWY16" s="272"/>
      <c r="EWZ16" s="272"/>
      <c r="EXA16" s="272"/>
      <c r="EXB16" s="272"/>
      <c r="EXC16" s="272"/>
      <c r="EXD16" s="272"/>
      <c r="EXE16" s="272"/>
      <c r="EXF16" s="272"/>
      <c r="EXG16" s="272"/>
      <c r="EXH16" s="272"/>
      <c r="EXI16" s="272"/>
      <c r="EXJ16" s="272"/>
      <c r="EXK16" s="272"/>
      <c r="EXL16" s="272"/>
      <c r="EXM16" s="272"/>
      <c r="EXN16" s="272"/>
      <c r="EXO16" s="272"/>
      <c r="EXP16" s="272"/>
      <c r="EXQ16" s="272"/>
      <c r="EXR16" s="272"/>
      <c r="EXS16" s="272"/>
      <c r="EXT16" s="272"/>
      <c r="EXU16" s="272"/>
      <c r="EXV16" s="272"/>
      <c r="EXW16" s="272"/>
      <c r="EXX16" s="272"/>
      <c r="EXY16" s="272"/>
      <c r="EXZ16" s="272"/>
      <c r="EYA16" s="272"/>
      <c r="EYB16" s="272"/>
      <c r="EYC16" s="272"/>
      <c r="EYD16" s="272"/>
      <c r="EYE16" s="272"/>
      <c r="EYF16" s="272"/>
      <c r="EYG16" s="272"/>
      <c r="EYH16" s="272"/>
      <c r="EYI16" s="272"/>
      <c r="EYJ16" s="272"/>
      <c r="EYK16" s="272"/>
      <c r="EYL16" s="272"/>
      <c r="EYM16" s="272"/>
      <c r="EYN16" s="272"/>
      <c r="EYO16" s="272"/>
      <c r="EYP16" s="272"/>
      <c r="EYQ16" s="272"/>
      <c r="EYR16" s="272"/>
      <c r="EYS16" s="272"/>
      <c r="EYT16" s="272"/>
      <c r="EYU16" s="272"/>
      <c r="EYV16" s="272"/>
      <c r="EYW16" s="272"/>
      <c r="EYX16" s="272"/>
      <c r="EYY16" s="272"/>
      <c r="EYZ16" s="272"/>
      <c r="EZA16" s="272"/>
      <c r="EZB16" s="272"/>
      <c r="EZC16" s="272"/>
      <c r="EZD16" s="272"/>
      <c r="EZE16" s="272"/>
      <c r="EZF16" s="272"/>
      <c r="EZG16" s="272"/>
      <c r="EZH16" s="272"/>
      <c r="EZI16" s="272"/>
      <c r="EZJ16" s="272"/>
      <c r="EZK16" s="272"/>
      <c r="EZL16" s="272"/>
      <c r="EZM16" s="272"/>
      <c r="EZN16" s="272"/>
      <c r="EZO16" s="272"/>
      <c r="EZP16" s="272"/>
      <c r="EZQ16" s="272"/>
      <c r="EZR16" s="272"/>
      <c r="EZS16" s="272"/>
      <c r="EZT16" s="272"/>
      <c r="EZU16" s="272"/>
      <c r="EZV16" s="272"/>
      <c r="EZW16" s="272"/>
      <c r="EZX16" s="272"/>
      <c r="EZY16" s="272"/>
      <c r="EZZ16" s="272"/>
      <c r="FAA16" s="272"/>
      <c r="FAB16" s="272"/>
      <c r="FAC16" s="272"/>
      <c r="FAD16" s="272"/>
      <c r="FAE16" s="272"/>
      <c r="FAF16" s="272"/>
      <c r="FAG16" s="272"/>
      <c r="FAH16" s="272"/>
      <c r="FAI16" s="272"/>
      <c r="FAJ16" s="272"/>
      <c r="FAK16" s="272"/>
      <c r="FAL16" s="272"/>
      <c r="FAM16" s="272"/>
      <c r="FAN16" s="272"/>
      <c r="FAO16" s="272"/>
      <c r="FAP16" s="272"/>
      <c r="FAQ16" s="272"/>
      <c r="FAR16" s="272"/>
      <c r="FAS16" s="272"/>
      <c r="FAT16" s="272"/>
      <c r="FAU16" s="272"/>
      <c r="FAV16" s="272"/>
      <c r="FAW16" s="272"/>
      <c r="FAX16" s="272"/>
      <c r="FAY16" s="272"/>
      <c r="FAZ16" s="272"/>
      <c r="FBA16" s="272"/>
      <c r="FBB16" s="272"/>
      <c r="FBC16" s="272"/>
      <c r="FBD16" s="272"/>
      <c r="FBE16" s="272"/>
      <c r="FBF16" s="272"/>
      <c r="FBG16" s="272"/>
      <c r="FBH16" s="272"/>
      <c r="FBI16" s="272"/>
      <c r="FBJ16" s="272"/>
      <c r="FBK16" s="272"/>
      <c r="FBL16" s="272"/>
      <c r="FBM16" s="272"/>
      <c r="FBN16" s="272"/>
      <c r="FBO16" s="272"/>
      <c r="FBP16" s="272"/>
      <c r="FBQ16" s="272"/>
      <c r="FBR16" s="272"/>
      <c r="FBS16" s="272"/>
      <c r="FBT16" s="272"/>
      <c r="FBU16" s="272"/>
      <c r="FBV16" s="272"/>
      <c r="FBW16" s="272"/>
      <c r="FBX16" s="272"/>
      <c r="FBY16" s="272"/>
      <c r="FBZ16" s="272"/>
      <c r="FCA16" s="272"/>
      <c r="FCB16" s="272"/>
      <c r="FCC16" s="272"/>
      <c r="FCD16" s="272"/>
      <c r="FCE16" s="272"/>
      <c r="FCF16" s="272"/>
      <c r="FCG16" s="272"/>
      <c r="FCH16" s="272"/>
      <c r="FCI16" s="272"/>
      <c r="FCJ16" s="272"/>
      <c r="FCK16" s="272"/>
      <c r="FCL16" s="272"/>
      <c r="FCM16" s="272"/>
      <c r="FCN16" s="272"/>
      <c r="FCO16" s="272"/>
      <c r="FCP16" s="272"/>
      <c r="FCQ16" s="272"/>
      <c r="FCR16" s="272"/>
      <c r="FCS16" s="272"/>
      <c r="FCT16" s="272"/>
      <c r="FCU16" s="272"/>
      <c r="FCV16" s="272"/>
      <c r="FCW16" s="272"/>
      <c r="FCX16" s="272"/>
      <c r="FCY16" s="272"/>
      <c r="FCZ16" s="272"/>
      <c r="FDA16" s="272"/>
      <c r="FDB16" s="272"/>
      <c r="FDC16" s="272"/>
      <c r="FDD16" s="272"/>
      <c r="FDE16" s="272"/>
      <c r="FDF16" s="272"/>
      <c r="FDG16" s="272"/>
      <c r="FDH16" s="272"/>
      <c r="FDI16" s="272"/>
      <c r="FDJ16" s="272"/>
      <c r="FDK16" s="272"/>
      <c r="FDL16" s="272"/>
      <c r="FDM16" s="272"/>
      <c r="FDN16" s="272"/>
      <c r="FDO16" s="272"/>
      <c r="FDP16" s="272"/>
      <c r="FDQ16" s="272"/>
      <c r="FDR16" s="272"/>
      <c r="FDS16" s="272"/>
      <c r="FDT16" s="272"/>
      <c r="FDU16" s="272"/>
      <c r="FDV16" s="272"/>
      <c r="FDW16" s="272"/>
      <c r="FDX16" s="272"/>
      <c r="FDY16" s="272"/>
      <c r="FDZ16" s="272"/>
      <c r="FEA16" s="272"/>
      <c r="FEB16" s="272"/>
      <c r="FEC16" s="272"/>
      <c r="FED16" s="272"/>
      <c r="FEE16" s="272"/>
      <c r="FEF16" s="272"/>
      <c r="FEG16" s="272"/>
      <c r="FEH16" s="272"/>
      <c r="FEI16" s="272"/>
      <c r="FEJ16" s="272"/>
      <c r="FEK16" s="272"/>
      <c r="FEL16" s="272"/>
      <c r="FEM16" s="272"/>
      <c r="FEN16" s="272"/>
      <c r="FEO16" s="272"/>
      <c r="FEP16" s="272"/>
      <c r="FEQ16" s="272"/>
      <c r="FER16" s="272"/>
      <c r="FES16" s="272"/>
      <c r="FET16" s="272"/>
      <c r="FEU16" s="272"/>
      <c r="FEV16" s="272"/>
      <c r="FEW16" s="272"/>
      <c r="FEX16" s="272"/>
      <c r="FEY16" s="272"/>
      <c r="FEZ16" s="272"/>
      <c r="FFA16" s="272"/>
      <c r="FFB16" s="272"/>
      <c r="FFC16" s="272"/>
      <c r="FFD16" s="272"/>
      <c r="FFE16" s="272"/>
      <c r="FFF16" s="272"/>
      <c r="FFG16" s="272"/>
      <c r="FFH16" s="272"/>
      <c r="FFI16" s="272"/>
      <c r="FFJ16" s="272"/>
      <c r="FFK16" s="272"/>
      <c r="FFL16" s="272"/>
      <c r="FFM16" s="272"/>
      <c r="FFN16" s="272"/>
      <c r="FFO16" s="272"/>
      <c r="FFP16" s="272"/>
      <c r="FFQ16" s="272"/>
      <c r="FFR16" s="272"/>
      <c r="FFS16" s="272"/>
      <c r="FFT16" s="272"/>
      <c r="FFU16" s="272"/>
      <c r="FFV16" s="272"/>
      <c r="FFW16" s="272"/>
      <c r="FFX16" s="272"/>
      <c r="FFY16" s="272"/>
      <c r="FFZ16" s="272"/>
      <c r="FGA16" s="272"/>
      <c r="FGB16" s="272"/>
      <c r="FGC16" s="272"/>
      <c r="FGD16" s="272"/>
      <c r="FGE16" s="272"/>
      <c r="FGF16" s="272"/>
      <c r="FGG16" s="272"/>
      <c r="FGH16" s="272"/>
      <c r="FGI16" s="272"/>
      <c r="FGJ16" s="272"/>
      <c r="FGK16" s="272"/>
      <c r="FGL16" s="272"/>
      <c r="FGM16" s="272"/>
      <c r="FGN16" s="272"/>
      <c r="FGO16" s="272"/>
      <c r="FGP16" s="272"/>
      <c r="FGQ16" s="272"/>
      <c r="FGR16" s="272"/>
      <c r="FGS16" s="272"/>
      <c r="FGT16" s="272"/>
      <c r="FGU16" s="272"/>
      <c r="FGV16" s="272"/>
      <c r="FGW16" s="272"/>
      <c r="FGX16" s="272"/>
      <c r="FGY16" s="272"/>
      <c r="FGZ16" s="272"/>
      <c r="FHA16" s="272"/>
      <c r="FHB16" s="272"/>
      <c r="FHC16" s="272"/>
      <c r="FHD16" s="272"/>
      <c r="FHE16" s="272"/>
      <c r="FHF16" s="272"/>
      <c r="FHG16" s="272"/>
      <c r="FHH16" s="272"/>
      <c r="FHI16" s="272"/>
      <c r="FHJ16" s="272"/>
      <c r="FHK16" s="272"/>
      <c r="FHL16" s="272"/>
      <c r="FHM16" s="272"/>
      <c r="FHN16" s="272"/>
      <c r="FHO16" s="272"/>
      <c r="FHP16" s="272"/>
      <c r="FHQ16" s="272"/>
      <c r="FHR16" s="272"/>
      <c r="FHS16" s="272"/>
      <c r="FHT16" s="272"/>
      <c r="FHU16" s="272"/>
      <c r="FHV16" s="272"/>
      <c r="FHW16" s="272"/>
      <c r="FHX16" s="272"/>
      <c r="FHY16" s="272"/>
      <c r="FHZ16" s="272"/>
      <c r="FIA16" s="272"/>
      <c r="FIB16" s="272"/>
      <c r="FIC16" s="272"/>
      <c r="FID16" s="272"/>
      <c r="FIE16" s="272"/>
      <c r="FIF16" s="272"/>
      <c r="FIG16" s="272"/>
      <c r="FIH16" s="272"/>
      <c r="FII16" s="272"/>
      <c r="FIJ16" s="272"/>
      <c r="FIK16" s="272"/>
      <c r="FIL16" s="272"/>
      <c r="FIM16" s="272"/>
      <c r="FIN16" s="272"/>
      <c r="FIO16" s="272"/>
      <c r="FIP16" s="272"/>
      <c r="FIQ16" s="272"/>
      <c r="FIR16" s="272"/>
      <c r="FIS16" s="272"/>
      <c r="FIT16" s="272"/>
      <c r="FIU16" s="272"/>
      <c r="FIV16" s="272"/>
      <c r="FIW16" s="272"/>
      <c r="FIX16" s="272"/>
      <c r="FIY16" s="272"/>
      <c r="FIZ16" s="272"/>
      <c r="FJA16" s="272"/>
      <c r="FJB16" s="272"/>
      <c r="FJC16" s="272"/>
      <c r="FJD16" s="272"/>
      <c r="FJE16" s="272"/>
      <c r="FJF16" s="272"/>
      <c r="FJG16" s="272"/>
      <c r="FJH16" s="272"/>
      <c r="FJI16" s="272"/>
      <c r="FJJ16" s="272"/>
      <c r="FJK16" s="272"/>
      <c r="FJL16" s="272"/>
      <c r="FJM16" s="272"/>
      <c r="FJN16" s="272"/>
      <c r="FJO16" s="272"/>
      <c r="FJP16" s="272"/>
      <c r="FJQ16" s="272"/>
      <c r="FJR16" s="272"/>
      <c r="FJS16" s="272"/>
      <c r="FJT16" s="272"/>
      <c r="FJU16" s="272"/>
      <c r="FJV16" s="272"/>
      <c r="FJW16" s="272"/>
      <c r="FJX16" s="272"/>
      <c r="FJY16" s="272"/>
      <c r="FJZ16" s="272"/>
      <c r="FKA16" s="272"/>
      <c r="FKB16" s="272"/>
      <c r="FKC16" s="272"/>
      <c r="FKD16" s="272"/>
      <c r="FKE16" s="272"/>
      <c r="FKF16" s="272"/>
      <c r="FKG16" s="272"/>
      <c r="FKH16" s="272"/>
      <c r="FKI16" s="272"/>
      <c r="FKJ16" s="272"/>
      <c r="FKK16" s="272"/>
      <c r="FKL16" s="272"/>
      <c r="FKM16" s="272"/>
      <c r="FKN16" s="272"/>
      <c r="FKO16" s="272"/>
      <c r="FKP16" s="272"/>
      <c r="FKQ16" s="272"/>
      <c r="FKR16" s="272"/>
      <c r="FKS16" s="272"/>
      <c r="FKT16" s="272"/>
      <c r="FKU16" s="272"/>
      <c r="FKV16" s="272"/>
      <c r="FKW16" s="272"/>
      <c r="FKX16" s="272"/>
      <c r="FKY16" s="272"/>
      <c r="FKZ16" s="272"/>
      <c r="FLA16" s="272"/>
      <c r="FLB16" s="272"/>
      <c r="FLC16" s="272"/>
      <c r="FLD16" s="272"/>
      <c r="FLE16" s="272"/>
      <c r="FLF16" s="272"/>
      <c r="FLG16" s="272"/>
      <c r="FLH16" s="272"/>
      <c r="FLI16" s="272"/>
      <c r="FLJ16" s="272"/>
      <c r="FLK16" s="272"/>
      <c r="FLL16" s="272"/>
      <c r="FLM16" s="272"/>
      <c r="FLN16" s="272"/>
      <c r="FLO16" s="272"/>
      <c r="FLP16" s="272"/>
      <c r="FLQ16" s="272"/>
      <c r="FLR16" s="272"/>
      <c r="FLS16" s="272"/>
      <c r="FLT16" s="272"/>
      <c r="FLU16" s="272"/>
      <c r="FLV16" s="272"/>
      <c r="FLW16" s="272"/>
      <c r="FLX16" s="272"/>
      <c r="FLY16" s="272"/>
      <c r="FLZ16" s="272"/>
      <c r="FMA16" s="272"/>
      <c r="FMB16" s="272"/>
      <c r="FMC16" s="272"/>
      <c r="FMD16" s="272"/>
      <c r="FME16" s="272"/>
      <c r="FMF16" s="272"/>
      <c r="FMG16" s="272"/>
      <c r="FMH16" s="272"/>
      <c r="FMI16" s="272"/>
      <c r="FMJ16" s="272"/>
      <c r="FMK16" s="272"/>
      <c r="FML16" s="272"/>
      <c r="FMM16" s="272"/>
      <c r="FMN16" s="272"/>
      <c r="FMO16" s="272"/>
      <c r="FMP16" s="272"/>
      <c r="FMQ16" s="272"/>
      <c r="FMR16" s="272"/>
      <c r="FMS16" s="272"/>
      <c r="FMT16" s="272"/>
      <c r="FMU16" s="272"/>
      <c r="FMV16" s="272"/>
      <c r="FMW16" s="272"/>
      <c r="FMX16" s="272"/>
      <c r="FMY16" s="272"/>
      <c r="FMZ16" s="272"/>
      <c r="FNA16" s="272"/>
      <c r="FNB16" s="272"/>
      <c r="FNC16" s="272"/>
      <c r="FND16" s="272"/>
      <c r="FNE16" s="272"/>
      <c r="FNF16" s="272"/>
      <c r="FNG16" s="272"/>
      <c r="FNH16" s="272"/>
      <c r="FNI16" s="272"/>
      <c r="FNJ16" s="272"/>
      <c r="FNK16" s="272"/>
      <c r="FNL16" s="272"/>
      <c r="FNM16" s="272"/>
      <c r="FNN16" s="272"/>
      <c r="FNO16" s="272"/>
      <c r="FNP16" s="272"/>
      <c r="FNQ16" s="272"/>
      <c r="FNR16" s="272"/>
      <c r="FNS16" s="272"/>
      <c r="FNT16" s="272"/>
      <c r="FNU16" s="272"/>
      <c r="FNV16" s="272"/>
      <c r="FNW16" s="272"/>
      <c r="FNX16" s="272"/>
      <c r="FNY16" s="272"/>
      <c r="FNZ16" s="272"/>
      <c r="FOA16" s="272"/>
      <c r="FOB16" s="272"/>
      <c r="FOC16" s="272"/>
      <c r="FOD16" s="272"/>
      <c r="FOE16" s="272"/>
      <c r="FOF16" s="272"/>
      <c r="FOG16" s="272"/>
      <c r="FOH16" s="272"/>
      <c r="FOI16" s="272"/>
      <c r="FOJ16" s="272"/>
      <c r="FOK16" s="272"/>
      <c r="FOL16" s="272"/>
      <c r="FOM16" s="272"/>
      <c r="FON16" s="272"/>
      <c r="FOO16" s="272"/>
      <c r="FOP16" s="272"/>
      <c r="FOQ16" s="272"/>
      <c r="FOR16" s="272"/>
      <c r="FOS16" s="272"/>
      <c r="FOT16" s="272"/>
      <c r="FOU16" s="272"/>
      <c r="FOV16" s="272"/>
      <c r="FOW16" s="272"/>
      <c r="FOX16" s="272"/>
      <c r="FOY16" s="272"/>
      <c r="FOZ16" s="272"/>
      <c r="FPA16" s="272"/>
      <c r="FPB16" s="272"/>
      <c r="FPC16" s="272"/>
      <c r="FPD16" s="272"/>
      <c r="FPE16" s="272"/>
      <c r="FPF16" s="272"/>
      <c r="FPG16" s="272"/>
      <c r="FPH16" s="272"/>
      <c r="FPI16" s="272"/>
      <c r="FPJ16" s="272"/>
      <c r="FPK16" s="272"/>
      <c r="FPL16" s="272"/>
      <c r="FPM16" s="272"/>
      <c r="FPN16" s="272"/>
      <c r="FPO16" s="272"/>
      <c r="FPP16" s="272"/>
      <c r="FPQ16" s="272"/>
      <c r="FPR16" s="272"/>
      <c r="FPS16" s="272"/>
      <c r="FPT16" s="272"/>
      <c r="FPU16" s="272"/>
      <c r="FPV16" s="272"/>
      <c r="FPW16" s="272"/>
      <c r="FPX16" s="272"/>
      <c r="FPY16" s="272"/>
      <c r="FPZ16" s="272"/>
      <c r="FQA16" s="272"/>
      <c r="FQB16" s="272"/>
      <c r="FQC16" s="272"/>
      <c r="FQD16" s="272"/>
      <c r="FQE16" s="272"/>
      <c r="FQF16" s="272"/>
      <c r="FQG16" s="272"/>
      <c r="FQH16" s="272"/>
      <c r="FQI16" s="272"/>
      <c r="FQJ16" s="272"/>
      <c r="FQK16" s="272"/>
      <c r="FQL16" s="272"/>
      <c r="FQM16" s="272"/>
      <c r="FQN16" s="272"/>
      <c r="FQO16" s="272"/>
      <c r="FQP16" s="272"/>
      <c r="FQQ16" s="272"/>
      <c r="FQR16" s="272"/>
      <c r="FQS16" s="272"/>
      <c r="FQT16" s="272"/>
      <c r="FQU16" s="272"/>
      <c r="FQV16" s="272"/>
      <c r="FQW16" s="272"/>
      <c r="FQX16" s="272"/>
      <c r="FQY16" s="272"/>
      <c r="FQZ16" s="272"/>
      <c r="FRA16" s="272"/>
      <c r="FRB16" s="272"/>
      <c r="FRC16" s="272"/>
      <c r="FRD16" s="272"/>
      <c r="FRE16" s="272"/>
      <c r="FRF16" s="272"/>
      <c r="FRG16" s="272"/>
      <c r="FRH16" s="272"/>
      <c r="FRI16" s="272"/>
      <c r="FRJ16" s="272"/>
      <c r="FRK16" s="272"/>
      <c r="FRL16" s="272"/>
      <c r="FRM16" s="272"/>
      <c r="FRN16" s="272"/>
      <c r="FRO16" s="272"/>
      <c r="FRP16" s="272"/>
      <c r="FRQ16" s="272"/>
      <c r="FRR16" s="272"/>
      <c r="FRS16" s="272"/>
      <c r="FRT16" s="272"/>
      <c r="FRU16" s="272"/>
      <c r="FRV16" s="272"/>
      <c r="FRW16" s="272"/>
      <c r="FRX16" s="272"/>
      <c r="FRY16" s="272"/>
      <c r="FRZ16" s="272"/>
      <c r="FSA16" s="272"/>
      <c r="FSB16" s="272"/>
      <c r="FSC16" s="272"/>
      <c r="FSD16" s="272"/>
      <c r="FSE16" s="272"/>
      <c r="FSF16" s="272"/>
      <c r="FSG16" s="272"/>
      <c r="FSH16" s="272"/>
      <c r="FSI16" s="272"/>
      <c r="FSJ16" s="272"/>
      <c r="FSK16" s="272"/>
      <c r="FSL16" s="272"/>
      <c r="FSM16" s="272"/>
      <c r="FSN16" s="272"/>
      <c r="FSO16" s="272"/>
      <c r="FSP16" s="272"/>
      <c r="FSQ16" s="272"/>
      <c r="FSR16" s="272"/>
      <c r="FSS16" s="272"/>
      <c r="FST16" s="272"/>
      <c r="FSU16" s="272"/>
      <c r="FSV16" s="272"/>
      <c r="FSW16" s="272"/>
      <c r="FSX16" s="272"/>
      <c r="FSY16" s="272"/>
      <c r="FSZ16" s="272"/>
      <c r="FTA16" s="272"/>
      <c r="FTB16" s="272"/>
      <c r="FTC16" s="272"/>
      <c r="FTD16" s="272"/>
      <c r="FTE16" s="272"/>
      <c r="FTF16" s="272"/>
      <c r="FTG16" s="272"/>
      <c r="FTH16" s="272"/>
      <c r="FTI16" s="272"/>
      <c r="FTJ16" s="272"/>
      <c r="FTK16" s="272"/>
      <c r="FTL16" s="272"/>
      <c r="FTM16" s="272"/>
      <c r="FTN16" s="272"/>
      <c r="FTO16" s="272"/>
      <c r="FTP16" s="272"/>
      <c r="FTQ16" s="272"/>
      <c r="FTR16" s="272"/>
      <c r="FTS16" s="272"/>
      <c r="FTT16" s="272"/>
      <c r="FTU16" s="272"/>
      <c r="FTV16" s="272"/>
      <c r="FTW16" s="272"/>
      <c r="FTX16" s="272"/>
      <c r="FTY16" s="272"/>
      <c r="FTZ16" s="272"/>
      <c r="FUA16" s="272"/>
      <c r="FUB16" s="272"/>
      <c r="FUC16" s="272"/>
      <c r="FUD16" s="272"/>
      <c r="FUE16" s="272"/>
      <c r="FUF16" s="272"/>
      <c r="FUG16" s="272"/>
      <c r="FUH16" s="272"/>
      <c r="FUI16" s="272"/>
      <c r="FUJ16" s="272"/>
      <c r="FUK16" s="272"/>
      <c r="FUL16" s="272"/>
      <c r="FUM16" s="272"/>
      <c r="FUN16" s="272"/>
      <c r="FUO16" s="272"/>
      <c r="FUP16" s="272"/>
      <c r="FUQ16" s="272"/>
      <c r="FUR16" s="272"/>
      <c r="FUS16" s="272"/>
      <c r="FUT16" s="272"/>
      <c r="FUU16" s="272"/>
      <c r="FUV16" s="272"/>
      <c r="FUW16" s="272"/>
      <c r="FUX16" s="272"/>
      <c r="FUY16" s="272"/>
      <c r="FUZ16" s="272"/>
      <c r="FVA16" s="272"/>
      <c r="FVB16" s="272"/>
      <c r="FVC16" s="272"/>
      <c r="FVD16" s="272"/>
      <c r="FVE16" s="272"/>
      <c r="FVF16" s="272"/>
      <c r="FVG16" s="272"/>
      <c r="FVH16" s="272"/>
      <c r="FVI16" s="272"/>
      <c r="FVJ16" s="272"/>
      <c r="FVK16" s="272"/>
      <c r="FVL16" s="272"/>
      <c r="FVM16" s="272"/>
      <c r="FVN16" s="272"/>
      <c r="FVO16" s="272"/>
      <c r="FVP16" s="272"/>
      <c r="FVQ16" s="272"/>
      <c r="FVR16" s="272"/>
      <c r="FVS16" s="272"/>
      <c r="FVT16" s="272"/>
      <c r="FVU16" s="272"/>
      <c r="FVV16" s="272"/>
      <c r="FVW16" s="272"/>
      <c r="FVX16" s="272"/>
      <c r="FVY16" s="272"/>
      <c r="FVZ16" s="272"/>
      <c r="FWA16" s="272"/>
      <c r="FWB16" s="272"/>
      <c r="FWC16" s="272"/>
      <c r="FWD16" s="272"/>
      <c r="FWE16" s="272"/>
      <c r="FWF16" s="272"/>
      <c r="FWG16" s="272"/>
      <c r="FWH16" s="272"/>
      <c r="FWI16" s="272"/>
      <c r="FWJ16" s="272"/>
      <c r="FWK16" s="272"/>
      <c r="FWL16" s="272"/>
      <c r="FWM16" s="272"/>
      <c r="FWN16" s="272"/>
      <c r="FWO16" s="272"/>
      <c r="FWP16" s="272"/>
      <c r="FWQ16" s="272"/>
      <c r="FWR16" s="272"/>
      <c r="FWS16" s="272"/>
      <c r="FWT16" s="272"/>
      <c r="FWU16" s="272"/>
      <c r="FWV16" s="272"/>
      <c r="FWW16" s="272"/>
      <c r="FWX16" s="272"/>
      <c r="FWY16" s="272"/>
      <c r="FWZ16" s="272"/>
      <c r="FXA16" s="272"/>
      <c r="FXB16" s="272"/>
      <c r="FXC16" s="272"/>
      <c r="FXD16" s="272"/>
      <c r="FXE16" s="272"/>
      <c r="FXF16" s="272"/>
      <c r="FXG16" s="272"/>
      <c r="FXH16" s="272"/>
      <c r="FXI16" s="272"/>
      <c r="FXJ16" s="272"/>
      <c r="FXK16" s="272"/>
      <c r="FXL16" s="272"/>
      <c r="FXM16" s="272"/>
      <c r="FXN16" s="272"/>
      <c r="FXO16" s="272"/>
      <c r="FXP16" s="272"/>
      <c r="FXQ16" s="272"/>
      <c r="FXR16" s="272"/>
      <c r="FXS16" s="272"/>
      <c r="FXT16" s="272"/>
      <c r="FXU16" s="272"/>
      <c r="FXV16" s="272"/>
      <c r="FXW16" s="272"/>
      <c r="FXX16" s="272"/>
      <c r="FXY16" s="272"/>
      <c r="FXZ16" s="272"/>
      <c r="FYA16" s="272"/>
      <c r="FYB16" s="272"/>
      <c r="FYC16" s="272"/>
      <c r="FYD16" s="272"/>
      <c r="FYE16" s="272"/>
      <c r="FYF16" s="272"/>
      <c r="FYG16" s="272"/>
      <c r="FYH16" s="272"/>
      <c r="FYI16" s="272"/>
      <c r="FYJ16" s="272"/>
      <c r="FYK16" s="272"/>
      <c r="FYL16" s="272"/>
      <c r="FYM16" s="272"/>
      <c r="FYN16" s="272"/>
      <c r="FYO16" s="272"/>
      <c r="FYP16" s="272"/>
      <c r="FYQ16" s="272"/>
      <c r="FYR16" s="272"/>
      <c r="FYS16" s="272"/>
      <c r="FYT16" s="272"/>
      <c r="FYU16" s="272"/>
      <c r="FYV16" s="272"/>
      <c r="FYW16" s="272"/>
      <c r="FYX16" s="272"/>
      <c r="FYY16" s="272"/>
      <c r="FYZ16" s="272"/>
      <c r="FZA16" s="272"/>
      <c r="FZB16" s="272"/>
      <c r="FZC16" s="272"/>
      <c r="FZD16" s="272"/>
      <c r="FZE16" s="272"/>
      <c r="FZF16" s="272"/>
      <c r="FZG16" s="272"/>
      <c r="FZH16" s="272"/>
      <c r="FZI16" s="272"/>
      <c r="FZJ16" s="272"/>
      <c r="FZK16" s="272"/>
      <c r="FZL16" s="272"/>
      <c r="FZM16" s="272"/>
      <c r="FZN16" s="272"/>
      <c r="FZO16" s="272"/>
      <c r="FZP16" s="272"/>
      <c r="FZQ16" s="272"/>
      <c r="FZR16" s="272"/>
      <c r="FZS16" s="272"/>
      <c r="FZT16" s="272"/>
      <c r="FZU16" s="272"/>
      <c r="FZV16" s="272"/>
      <c r="FZW16" s="272"/>
      <c r="FZX16" s="272"/>
      <c r="FZY16" s="272"/>
      <c r="FZZ16" s="272"/>
      <c r="GAA16" s="272"/>
      <c r="GAB16" s="272"/>
      <c r="GAC16" s="272"/>
      <c r="GAD16" s="272"/>
      <c r="GAE16" s="272"/>
      <c r="GAF16" s="272"/>
      <c r="GAG16" s="272"/>
      <c r="GAH16" s="272"/>
      <c r="GAI16" s="272"/>
      <c r="GAJ16" s="272"/>
      <c r="GAK16" s="272"/>
      <c r="GAL16" s="272"/>
      <c r="GAM16" s="272"/>
      <c r="GAN16" s="272"/>
      <c r="GAO16" s="272"/>
      <c r="GAP16" s="272"/>
      <c r="GAQ16" s="272"/>
      <c r="GAR16" s="272"/>
      <c r="GAS16" s="272"/>
      <c r="GAT16" s="272"/>
      <c r="GAU16" s="272"/>
      <c r="GAV16" s="272"/>
      <c r="GAW16" s="272"/>
      <c r="GAX16" s="272"/>
      <c r="GAY16" s="272"/>
      <c r="GAZ16" s="272"/>
      <c r="GBA16" s="272"/>
      <c r="GBB16" s="272"/>
      <c r="GBC16" s="272"/>
      <c r="GBD16" s="272"/>
      <c r="GBE16" s="272"/>
      <c r="GBF16" s="272"/>
      <c r="GBG16" s="272"/>
      <c r="GBH16" s="272"/>
      <c r="GBI16" s="272"/>
      <c r="GBJ16" s="272"/>
      <c r="GBK16" s="272"/>
      <c r="GBL16" s="272"/>
      <c r="GBM16" s="272"/>
      <c r="GBN16" s="272"/>
      <c r="GBO16" s="272"/>
      <c r="GBP16" s="272"/>
      <c r="GBQ16" s="272"/>
      <c r="GBR16" s="272"/>
      <c r="GBS16" s="272"/>
      <c r="GBT16" s="272"/>
      <c r="GBU16" s="272"/>
      <c r="GBV16" s="272"/>
      <c r="GBW16" s="272"/>
      <c r="GBX16" s="272"/>
      <c r="GBY16" s="272"/>
      <c r="GBZ16" s="272"/>
      <c r="GCA16" s="272"/>
      <c r="GCB16" s="272"/>
      <c r="GCC16" s="272"/>
      <c r="GCD16" s="272"/>
      <c r="GCE16" s="272"/>
      <c r="GCF16" s="272"/>
      <c r="GCG16" s="272"/>
      <c r="GCH16" s="272"/>
      <c r="GCI16" s="272"/>
      <c r="GCJ16" s="272"/>
      <c r="GCK16" s="272"/>
      <c r="GCL16" s="272"/>
      <c r="GCM16" s="272"/>
      <c r="GCN16" s="272"/>
      <c r="GCO16" s="272"/>
      <c r="GCP16" s="272"/>
      <c r="GCQ16" s="272"/>
      <c r="GCR16" s="272"/>
      <c r="GCS16" s="272"/>
      <c r="GCT16" s="272"/>
      <c r="GCU16" s="272"/>
      <c r="GCV16" s="272"/>
      <c r="GCW16" s="272"/>
      <c r="GCX16" s="272"/>
      <c r="GCY16" s="272"/>
      <c r="GCZ16" s="272"/>
      <c r="GDA16" s="272"/>
      <c r="GDB16" s="272"/>
      <c r="GDC16" s="272"/>
      <c r="GDD16" s="272"/>
      <c r="GDE16" s="272"/>
      <c r="GDF16" s="272"/>
      <c r="GDG16" s="272"/>
      <c r="GDH16" s="272"/>
      <c r="GDI16" s="272"/>
      <c r="GDJ16" s="272"/>
      <c r="GDK16" s="272"/>
      <c r="GDL16" s="272"/>
      <c r="GDM16" s="272"/>
      <c r="GDN16" s="272"/>
      <c r="GDO16" s="272"/>
      <c r="GDP16" s="272"/>
      <c r="GDQ16" s="272"/>
      <c r="GDR16" s="272"/>
      <c r="GDS16" s="272"/>
      <c r="GDT16" s="272"/>
      <c r="GDU16" s="272"/>
      <c r="GDV16" s="272"/>
      <c r="GDW16" s="272"/>
      <c r="GDX16" s="272"/>
      <c r="GDY16" s="272"/>
      <c r="GDZ16" s="272"/>
      <c r="GEA16" s="272"/>
      <c r="GEB16" s="272"/>
      <c r="GEC16" s="272"/>
      <c r="GED16" s="272"/>
      <c r="GEE16" s="272"/>
      <c r="GEF16" s="272"/>
      <c r="GEG16" s="272"/>
      <c r="GEH16" s="272"/>
      <c r="GEI16" s="272"/>
      <c r="GEJ16" s="272"/>
      <c r="GEK16" s="272"/>
      <c r="GEL16" s="272"/>
      <c r="GEM16" s="272"/>
      <c r="GEN16" s="272"/>
      <c r="GEO16" s="272"/>
      <c r="GEP16" s="272"/>
      <c r="GEQ16" s="272"/>
      <c r="GER16" s="272"/>
      <c r="GES16" s="272"/>
      <c r="GET16" s="272"/>
      <c r="GEU16" s="272"/>
      <c r="GEV16" s="272"/>
      <c r="GEW16" s="272"/>
      <c r="GEX16" s="272"/>
      <c r="GEY16" s="272"/>
      <c r="GEZ16" s="272"/>
      <c r="GFA16" s="272"/>
      <c r="GFB16" s="272"/>
      <c r="GFC16" s="272"/>
      <c r="GFD16" s="272"/>
      <c r="GFE16" s="272"/>
      <c r="GFF16" s="272"/>
      <c r="GFG16" s="272"/>
      <c r="GFH16" s="272"/>
      <c r="GFI16" s="272"/>
      <c r="GFJ16" s="272"/>
      <c r="GFK16" s="272"/>
      <c r="GFL16" s="272"/>
      <c r="GFM16" s="272"/>
      <c r="GFN16" s="272"/>
      <c r="GFO16" s="272"/>
      <c r="GFP16" s="272"/>
      <c r="GFQ16" s="272"/>
      <c r="GFR16" s="272"/>
      <c r="GFS16" s="272"/>
      <c r="GFT16" s="272"/>
      <c r="GFU16" s="272"/>
      <c r="GFV16" s="272"/>
      <c r="GFW16" s="272"/>
      <c r="GFX16" s="272"/>
      <c r="GFY16" s="272"/>
      <c r="GFZ16" s="272"/>
      <c r="GGA16" s="272"/>
      <c r="GGB16" s="272"/>
      <c r="GGC16" s="272"/>
      <c r="GGD16" s="272"/>
      <c r="GGE16" s="272"/>
      <c r="GGF16" s="272"/>
      <c r="GGG16" s="272"/>
      <c r="GGH16" s="272"/>
      <c r="GGI16" s="272"/>
      <c r="GGJ16" s="272"/>
      <c r="GGK16" s="272"/>
      <c r="GGL16" s="272"/>
      <c r="GGM16" s="272"/>
      <c r="GGN16" s="272"/>
      <c r="GGO16" s="272"/>
      <c r="GGP16" s="272"/>
      <c r="GGQ16" s="272"/>
      <c r="GGR16" s="272"/>
      <c r="GGS16" s="272"/>
      <c r="GGT16" s="272"/>
      <c r="GGU16" s="272"/>
      <c r="GGV16" s="272"/>
      <c r="GGW16" s="272"/>
      <c r="GGX16" s="272"/>
      <c r="GGY16" s="272"/>
      <c r="GGZ16" s="272"/>
      <c r="GHA16" s="272"/>
      <c r="GHB16" s="272"/>
      <c r="GHC16" s="272"/>
      <c r="GHD16" s="272"/>
      <c r="GHE16" s="272"/>
      <c r="GHF16" s="272"/>
      <c r="GHG16" s="272"/>
      <c r="GHH16" s="272"/>
      <c r="GHI16" s="272"/>
      <c r="GHJ16" s="272"/>
      <c r="GHK16" s="272"/>
      <c r="GHL16" s="272"/>
      <c r="GHM16" s="272"/>
      <c r="GHN16" s="272"/>
      <c r="GHO16" s="272"/>
      <c r="GHP16" s="272"/>
      <c r="GHQ16" s="272"/>
      <c r="GHR16" s="272"/>
      <c r="GHS16" s="272"/>
      <c r="GHT16" s="272"/>
      <c r="GHU16" s="272"/>
      <c r="GHV16" s="272"/>
      <c r="GHW16" s="272"/>
      <c r="GHX16" s="272"/>
      <c r="GHY16" s="272"/>
      <c r="GHZ16" s="272"/>
      <c r="GIA16" s="272"/>
      <c r="GIB16" s="272"/>
      <c r="GIC16" s="272"/>
      <c r="GID16" s="272"/>
      <c r="GIE16" s="272"/>
      <c r="GIF16" s="272"/>
      <c r="GIG16" s="272"/>
      <c r="GIH16" s="272"/>
      <c r="GII16" s="272"/>
      <c r="GIJ16" s="272"/>
      <c r="GIK16" s="272"/>
      <c r="GIL16" s="272"/>
      <c r="GIM16" s="272"/>
      <c r="GIN16" s="272"/>
      <c r="GIO16" s="272"/>
      <c r="GIP16" s="272"/>
      <c r="GIQ16" s="272"/>
      <c r="GIR16" s="272"/>
      <c r="GIS16" s="272"/>
      <c r="GIT16" s="272"/>
      <c r="GIU16" s="272"/>
      <c r="GIV16" s="272"/>
      <c r="GIW16" s="272"/>
      <c r="GIX16" s="272"/>
      <c r="GIY16" s="272"/>
      <c r="GIZ16" s="272"/>
      <c r="GJA16" s="272"/>
      <c r="GJB16" s="272"/>
      <c r="GJC16" s="272"/>
      <c r="GJD16" s="272"/>
      <c r="GJE16" s="272"/>
      <c r="GJF16" s="272"/>
      <c r="GJG16" s="272"/>
      <c r="GJH16" s="272"/>
      <c r="GJI16" s="272"/>
      <c r="GJJ16" s="272"/>
      <c r="GJK16" s="272"/>
      <c r="GJL16" s="272"/>
      <c r="GJM16" s="272"/>
      <c r="GJN16" s="272"/>
      <c r="GJO16" s="272"/>
      <c r="GJP16" s="272"/>
      <c r="GJQ16" s="272"/>
      <c r="GJR16" s="272"/>
      <c r="GJS16" s="272"/>
      <c r="GJT16" s="272"/>
      <c r="GJU16" s="272"/>
      <c r="GJV16" s="272"/>
      <c r="GJW16" s="272"/>
      <c r="GJX16" s="272"/>
      <c r="GJY16" s="272"/>
      <c r="GJZ16" s="272"/>
      <c r="GKA16" s="272"/>
      <c r="GKB16" s="272"/>
      <c r="GKC16" s="272"/>
      <c r="GKD16" s="272"/>
      <c r="GKE16" s="272"/>
      <c r="GKF16" s="272"/>
      <c r="GKG16" s="272"/>
      <c r="GKH16" s="272"/>
      <c r="GKI16" s="272"/>
      <c r="GKJ16" s="272"/>
      <c r="GKK16" s="272"/>
      <c r="GKL16" s="272"/>
      <c r="GKM16" s="272"/>
      <c r="GKN16" s="272"/>
      <c r="GKO16" s="272"/>
      <c r="GKP16" s="272"/>
      <c r="GKQ16" s="272"/>
      <c r="GKR16" s="272"/>
      <c r="GKS16" s="272"/>
      <c r="GKT16" s="272"/>
      <c r="GKU16" s="272"/>
      <c r="GKV16" s="272"/>
      <c r="GKW16" s="272"/>
      <c r="GKX16" s="272"/>
      <c r="GKY16" s="272"/>
      <c r="GKZ16" s="272"/>
      <c r="GLA16" s="272"/>
      <c r="GLB16" s="272"/>
      <c r="GLC16" s="272"/>
      <c r="GLD16" s="272"/>
      <c r="GLE16" s="272"/>
      <c r="GLF16" s="272"/>
      <c r="GLG16" s="272"/>
      <c r="GLH16" s="272"/>
      <c r="GLI16" s="272"/>
      <c r="GLJ16" s="272"/>
      <c r="GLK16" s="272"/>
      <c r="GLL16" s="272"/>
      <c r="GLM16" s="272"/>
      <c r="GLN16" s="272"/>
      <c r="GLO16" s="272"/>
      <c r="GLP16" s="272"/>
      <c r="GLQ16" s="272"/>
      <c r="GLR16" s="272"/>
      <c r="GLS16" s="272"/>
      <c r="GLT16" s="272"/>
      <c r="GLU16" s="272"/>
      <c r="GLV16" s="272"/>
      <c r="GLW16" s="272"/>
      <c r="GLX16" s="272"/>
      <c r="GLY16" s="272"/>
      <c r="GLZ16" s="272"/>
      <c r="GMA16" s="272"/>
      <c r="GMB16" s="272"/>
      <c r="GMC16" s="272"/>
      <c r="GMD16" s="272"/>
      <c r="GME16" s="272"/>
      <c r="GMF16" s="272"/>
      <c r="GMG16" s="272"/>
      <c r="GMH16" s="272"/>
      <c r="GMI16" s="272"/>
      <c r="GMJ16" s="272"/>
      <c r="GMK16" s="272"/>
      <c r="GML16" s="272"/>
      <c r="GMM16" s="272"/>
      <c r="GMN16" s="272"/>
      <c r="GMO16" s="272"/>
      <c r="GMP16" s="272"/>
      <c r="GMQ16" s="272"/>
      <c r="GMR16" s="272"/>
      <c r="GMS16" s="272"/>
      <c r="GMT16" s="272"/>
      <c r="GMU16" s="272"/>
      <c r="GMV16" s="272"/>
      <c r="GMW16" s="272"/>
      <c r="GMX16" s="272"/>
      <c r="GMY16" s="272"/>
      <c r="GMZ16" s="272"/>
      <c r="GNA16" s="272"/>
      <c r="GNB16" s="272"/>
      <c r="GNC16" s="272"/>
      <c r="GND16" s="272"/>
      <c r="GNE16" s="272"/>
      <c r="GNF16" s="272"/>
      <c r="GNG16" s="272"/>
      <c r="GNH16" s="272"/>
      <c r="GNI16" s="272"/>
      <c r="GNJ16" s="272"/>
      <c r="GNK16" s="272"/>
      <c r="GNL16" s="272"/>
      <c r="GNM16" s="272"/>
      <c r="GNN16" s="272"/>
      <c r="GNO16" s="272"/>
      <c r="GNP16" s="272"/>
      <c r="GNQ16" s="272"/>
      <c r="GNR16" s="272"/>
      <c r="GNS16" s="272"/>
      <c r="GNT16" s="272"/>
      <c r="GNU16" s="272"/>
      <c r="GNV16" s="272"/>
      <c r="GNW16" s="272"/>
      <c r="GNX16" s="272"/>
      <c r="GNY16" s="272"/>
      <c r="GNZ16" s="272"/>
      <c r="GOA16" s="272"/>
      <c r="GOB16" s="272"/>
      <c r="GOC16" s="272"/>
      <c r="GOD16" s="272"/>
      <c r="GOE16" s="272"/>
      <c r="GOF16" s="272"/>
      <c r="GOG16" s="272"/>
      <c r="GOH16" s="272"/>
      <c r="GOI16" s="272"/>
      <c r="GOJ16" s="272"/>
      <c r="GOK16" s="272"/>
      <c r="GOL16" s="272"/>
      <c r="GOM16" s="272"/>
      <c r="GON16" s="272"/>
      <c r="GOO16" s="272"/>
      <c r="GOP16" s="272"/>
      <c r="GOQ16" s="272"/>
      <c r="GOR16" s="272"/>
      <c r="GOS16" s="272"/>
      <c r="GOT16" s="272"/>
      <c r="GOU16" s="272"/>
      <c r="GOV16" s="272"/>
      <c r="GOW16" s="272"/>
      <c r="GOX16" s="272"/>
      <c r="GOY16" s="272"/>
      <c r="GOZ16" s="272"/>
      <c r="GPA16" s="272"/>
      <c r="GPB16" s="272"/>
      <c r="GPC16" s="272"/>
      <c r="GPD16" s="272"/>
      <c r="GPE16" s="272"/>
      <c r="GPF16" s="272"/>
      <c r="GPG16" s="272"/>
      <c r="GPH16" s="272"/>
      <c r="GPI16" s="272"/>
      <c r="GPJ16" s="272"/>
      <c r="GPK16" s="272"/>
      <c r="GPL16" s="272"/>
      <c r="GPM16" s="272"/>
      <c r="GPN16" s="272"/>
      <c r="GPO16" s="272"/>
      <c r="GPP16" s="272"/>
      <c r="GPQ16" s="272"/>
      <c r="GPR16" s="272"/>
      <c r="GPS16" s="272"/>
      <c r="GPT16" s="272"/>
      <c r="GPU16" s="272"/>
      <c r="GPV16" s="272"/>
      <c r="GPW16" s="272"/>
      <c r="GPX16" s="272"/>
      <c r="GPY16" s="272"/>
      <c r="GPZ16" s="272"/>
      <c r="GQA16" s="272"/>
      <c r="GQB16" s="272"/>
      <c r="GQC16" s="272"/>
      <c r="GQD16" s="272"/>
      <c r="GQE16" s="272"/>
      <c r="GQF16" s="272"/>
      <c r="GQG16" s="272"/>
      <c r="GQH16" s="272"/>
      <c r="GQI16" s="272"/>
      <c r="GQJ16" s="272"/>
      <c r="GQK16" s="272"/>
      <c r="GQL16" s="272"/>
      <c r="GQM16" s="272"/>
      <c r="GQN16" s="272"/>
      <c r="GQO16" s="272"/>
      <c r="GQP16" s="272"/>
      <c r="GQQ16" s="272"/>
      <c r="GQR16" s="272"/>
      <c r="GQS16" s="272"/>
      <c r="GQT16" s="272"/>
      <c r="GQU16" s="272"/>
      <c r="GQV16" s="272"/>
      <c r="GQW16" s="272"/>
      <c r="GQX16" s="272"/>
      <c r="GQY16" s="272"/>
      <c r="GQZ16" s="272"/>
      <c r="GRA16" s="272"/>
      <c r="GRB16" s="272"/>
      <c r="GRC16" s="272"/>
      <c r="GRD16" s="272"/>
      <c r="GRE16" s="272"/>
      <c r="GRF16" s="272"/>
      <c r="GRG16" s="272"/>
      <c r="GRH16" s="272"/>
      <c r="GRI16" s="272"/>
      <c r="GRJ16" s="272"/>
      <c r="GRK16" s="272"/>
      <c r="GRL16" s="272"/>
      <c r="GRM16" s="272"/>
      <c r="GRN16" s="272"/>
      <c r="GRO16" s="272"/>
      <c r="GRP16" s="272"/>
      <c r="GRQ16" s="272"/>
      <c r="GRR16" s="272"/>
      <c r="GRS16" s="272"/>
      <c r="GRT16" s="272"/>
      <c r="GRU16" s="272"/>
      <c r="GRV16" s="272"/>
      <c r="GRW16" s="272"/>
      <c r="GRX16" s="272"/>
      <c r="GRY16" s="272"/>
      <c r="GRZ16" s="272"/>
      <c r="GSA16" s="272"/>
      <c r="GSB16" s="272"/>
      <c r="GSC16" s="272"/>
      <c r="GSD16" s="272"/>
      <c r="GSE16" s="272"/>
      <c r="GSF16" s="272"/>
      <c r="GSG16" s="272"/>
      <c r="GSH16" s="272"/>
      <c r="GSI16" s="272"/>
      <c r="GSJ16" s="272"/>
      <c r="GSK16" s="272"/>
      <c r="GSL16" s="272"/>
      <c r="GSM16" s="272"/>
      <c r="GSN16" s="272"/>
      <c r="GSO16" s="272"/>
      <c r="GSP16" s="272"/>
      <c r="GSQ16" s="272"/>
      <c r="GSR16" s="272"/>
      <c r="GSS16" s="272"/>
      <c r="GST16" s="272"/>
      <c r="GSU16" s="272"/>
      <c r="GSV16" s="272"/>
      <c r="GSW16" s="272"/>
      <c r="GSX16" s="272"/>
      <c r="GSY16" s="272"/>
      <c r="GSZ16" s="272"/>
      <c r="GTA16" s="272"/>
      <c r="GTB16" s="272"/>
      <c r="GTC16" s="272"/>
      <c r="GTD16" s="272"/>
      <c r="GTE16" s="272"/>
      <c r="GTF16" s="272"/>
      <c r="GTG16" s="272"/>
      <c r="GTH16" s="272"/>
      <c r="GTI16" s="272"/>
      <c r="GTJ16" s="272"/>
      <c r="GTK16" s="272"/>
      <c r="GTL16" s="272"/>
      <c r="GTM16" s="272"/>
      <c r="GTN16" s="272"/>
      <c r="GTO16" s="272"/>
      <c r="GTP16" s="272"/>
      <c r="GTQ16" s="272"/>
      <c r="GTR16" s="272"/>
      <c r="GTS16" s="272"/>
      <c r="GTT16" s="272"/>
      <c r="GTU16" s="272"/>
      <c r="GTV16" s="272"/>
      <c r="GTW16" s="272"/>
      <c r="GTX16" s="272"/>
      <c r="GTY16" s="272"/>
      <c r="GTZ16" s="272"/>
      <c r="GUA16" s="272"/>
      <c r="GUB16" s="272"/>
      <c r="GUC16" s="272"/>
      <c r="GUD16" s="272"/>
      <c r="GUE16" s="272"/>
      <c r="GUF16" s="272"/>
      <c r="GUG16" s="272"/>
      <c r="GUH16" s="272"/>
      <c r="GUI16" s="272"/>
      <c r="GUJ16" s="272"/>
      <c r="GUK16" s="272"/>
      <c r="GUL16" s="272"/>
      <c r="GUM16" s="272"/>
      <c r="GUN16" s="272"/>
      <c r="GUO16" s="272"/>
      <c r="GUP16" s="272"/>
      <c r="GUQ16" s="272"/>
      <c r="GUR16" s="272"/>
      <c r="GUS16" s="272"/>
      <c r="GUT16" s="272"/>
      <c r="GUU16" s="272"/>
      <c r="GUV16" s="272"/>
      <c r="GUW16" s="272"/>
      <c r="GUX16" s="272"/>
      <c r="GUY16" s="272"/>
      <c r="GUZ16" s="272"/>
      <c r="GVA16" s="272"/>
      <c r="GVB16" s="272"/>
      <c r="GVC16" s="272"/>
      <c r="GVD16" s="272"/>
      <c r="GVE16" s="272"/>
      <c r="GVF16" s="272"/>
      <c r="GVG16" s="272"/>
      <c r="GVH16" s="272"/>
      <c r="GVI16" s="272"/>
      <c r="GVJ16" s="272"/>
      <c r="GVK16" s="272"/>
      <c r="GVL16" s="272"/>
      <c r="GVM16" s="272"/>
      <c r="GVN16" s="272"/>
      <c r="GVO16" s="272"/>
      <c r="GVP16" s="272"/>
      <c r="GVQ16" s="272"/>
      <c r="GVR16" s="272"/>
      <c r="GVS16" s="272"/>
      <c r="GVT16" s="272"/>
      <c r="GVU16" s="272"/>
      <c r="GVV16" s="272"/>
      <c r="GVW16" s="272"/>
      <c r="GVX16" s="272"/>
      <c r="GVY16" s="272"/>
      <c r="GVZ16" s="272"/>
      <c r="GWA16" s="272"/>
      <c r="GWB16" s="272"/>
      <c r="GWC16" s="272"/>
      <c r="GWD16" s="272"/>
      <c r="GWE16" s="272"/>
      <c r="GWF16" s="272"/>
      <c r="GWG16" s="272"/>
      <c r="GWH16" s="272"/>
      <c r="GWI16" s="272"/>
      <c r="GWJ16" s="272"/>
      <c r="GWK16" s="272"/>
      <c r="GWL16" s="272"/>
      <c r="GWM16" s="272"/>
      <c r="GWN16" s="272"/>
      <c r="GWO16" s="272"/>
      <c r="GWP16" s="272"/>
      <c r="GWQ16" s="272"/>
      <c r="GWR16" s="272"/>
      <c r="GWS16" s="272"/>
      <c r="GWT16" s="272"/>
      <c r="GWU16" s="272"/>
      <c r="GWV16" s="272"/>
      <c r="GWW16" s="272"/>
      <c r="GWX16" s="272"/>
      <c r="GWY16" s="272"/>
      <c r="GWZ16" s="272"/>
      <c r="GXA16" s="272"/>
      <c r="GXB16" s="272"/>
      <c r="GXC16" s="272"/>
      <c r="GXD16" s="272"/>
      <c r="GXE16" s="272"/>
      <c r="GXF16" s="272"/>
      <c r="GXG16" s="272"/>
      <c r="GXH16" s="272"/>
      <c r="GXI16" s="272"/>
      <c r="GXJ16" s="272"/>
      <c r="GXK16" s="272"/>
      <c r="GXL16" s="272"/>
      <c r="GXM16" s="272"/>
      <c r="GXN16" s="272"/>
      <c r="GXO16" s="272"/>
      <c r="GXP16" s="272"/>
      <c r="GXQ16" s="272"/>
      <c r="GXR16" s="272"/>
      <c r="GXS16" s="272"/>
      <c r="GXT16" s="272"/>
      <c r="GXU16" s="272"/>
      <c r="GXV16" s="272"/>
      <c r="GXW16" s="272"/>
      <c r="GXX16" s="272"/>
      <c r="GXY16" s="272"/>
      <c r="GXZ16" s="272"/>
      <c r="GYA16" s="272"/>
      <c r="GYB16" s="272"/>
      <c r="GYC16" s="272"/>
      <c r="GYD16" s="272"/>
      <c r="GYE16" s="272"/>
      <c r="GYF16" s="272"/>
      <c r="GYG16" s="272"/>
      <c r="GYH16" s="272"/>
      <c r="GYI16" s="272"/>
      <c r="GYJ16" s="272"/>
      <c r="GYK16" s="272"/>
      <c r="GYL16" s="272"/>
      <c r="GYM16" s="272"/>
      <c r="GYN16" s="272"/>
      <c r="GYO16" s="272"/>
      <c r="GYP16" s="272"/>
      <c r="GYQ16" s="272"/>
      <c r="GYR16" s="272"/>
      <c r="GYS16" s="272"/>
      <c r="GYT16" s="272"/>
      <c r="GYU16" s="272"/>
      <c r="GYV16" s="272"/>
      <c r="GYW16" s="272"/>
      <c r="GYX16" s="272"/>
      <c r="GYY16" s="272"/>
      <c r="GYZ16" s="272"/>
      <c r="GZA16" s="272"/>
      <c r="GZB16" s="272"/>
      <c r="GZC16" s="272"/>
      <c r="GZD16" s="272"/>
      <c r="GZE16" s="272"/>
      <c r="GZF16" s="272"/>
      <c r="GZG16" s="272"/>
      <c r="GZH16" s="272"/>
      <c r="GZI16" s="272"/>
      <c r="GZJ16" s="272"/>
      <c r="GZK16" s="272"/>
      <c r="GZL16" s="272"/>
      <c r="GZM16" s="272"/>
      <c r="GZN16" s="272"/>
      <c r="GZO16" s="272"/>
      <c r="GZP16" s="272"/>
      <c r="GZQ16" s="272"/>
      <c r="GZR16" s="272"/>
      <c r="GZS16" s="272"/>
      <c r="GZT16" s="272"/>
      <c r="GZU16" s="272"/>
      <c r="GZV16" s="272"/>
      <c r="GZW16" s="272"/>
      <c r="GZX16" s="272"/>
      <c r="GZY16" s="272"/>
      <c r="GZZ16" s="272"/>
      <c r="HAA16" s="272"/>
      <c r="HAB16" s="272"/>
      <c r="HAC16" s="272"/>
      <c r="HAD16" s="272"/>
      <c r="HAE16" s="272"/>
      <c r="HAF16" s="272"/>
      <c r="HAG16" s="272"/>
      <c r="HAH16" s="272"/>
      <c r="HAI16" s="272"/>
      <c r="HAJ16" s="272"/>
      <c r="HAK16" s="272"/>
      <c r="HAL16" s="272"/>
      <c r="HAM16" s="272"/>
      <c r="HAN16" s="272"/>
      <c r="HAO16" s="272"/>
      <c r="HAP16" s="272"/>
      <c r="HAQ16" s="272"/>
      <c r="HAR16" s="272"/>
      <c r="HAS16" s="272"/>
      <c r="HAT16" s="272"/>
      <c r="HAU16" s="272"/>
      <c r="HAV16" s="272"/>
      <c r="HAW16" s="272"/>
      <c r="HAX16" s="272"/>
      <c r="HAY16" s="272"/>
      <c r="HAZ16" s="272"/>
      <c r="HBA16" s="272"/>
      <c r="HBB16" s="272"/>
      <c r="HBC16" s="272"/>
      <c r="HBD16" s="272"/>
      <c r="HBE16" s="272"/>
      <c r="HBF16" s="272"/>
      <c r="HBG16" s="272"/>
      <c r="HBH16" s="272"/>
      <c r="HBI16" s="272"/>
      <c r="HBJ16" s="272"/>
      <c r="HBK16" s="272"/>
      <c r="HBL16" s="272"/>
      <c r="HBM16" s="272"/>
      <c r="HBN16" s="272"/>
      <c r="HBO16" s="272"/>
      <c r="HBP16" s="272"/>
      <c r="HBQ16" s="272"/>
      <c r="HBR16" s="272"/>
      <c r="HBS16" s="272"/>
      <c r="HBT16" s="272"/>
      <c r="HBU16" s="272"/>
      <c r="HBV16" s="272"/>
      <c r="HBW16" s="272"/>
      <c r="HBX16" s="272"/>
      <c r="HBY16" s="272"/>
      <c r="HBZ16" s="272"/>
      <c r="HCA16" s="272"/>
      <c r="HCB16" s="272"/>
      <c r="HCC16" s="272"/>
      <c r="HCD16" s="272"/>
      <c r="HCE16" s="272"/>
      <c r="HCF16" s="272"/>
      <c r="HCG16" s="272"/>
      <c r="HCH16" s="272"/>
      <c r="HCI16" s="272"/>
      <c r="HCJ16" s="272"/>
      <c r="HCK16" s="272"/>
      <c r="HCL16" s="272"/>
      <c r="HCM16" s="272"/>
      <c r="HCN16" s="272"/>
      <c r="HCO16" s="272"/>
      <c r="HCP16" s="272"/>
      <c r="HCQ16" s="272"/>
      <c r="HCR16" s="272"/>
      <c r="HCS16" s="272"/>
      <c r="HCT16" s="272"/>
      <c r="HCU16" s="272"/>
      <c r="HCV16" s="272"/>
      <c r="HCW16" s="272"/>
      <c r="HCX16" s="272"/>
      <c r="HCY16" s="272"/>
      <c r="HCZ16" s="272"/>
      <c r="HDA16" s="272"/>
      <c r="HDB16" s="272"/>
      <c r="HDC16" s="272"/>
      <c r="HDD16" s="272"/>
      <c r="HDE16" s="272"/>
      <c r="HDF16" s="272"/>
      <c r="HDG16" s="272"/>
      <c r="HDH16" s="272"/>
      <c r="HDI16" s="272"/>
      <c r="HDJ16" s="272"/>
      <c r="HDK16" s="272"/>
      <c r="HDL16" s="272"/>
      <c r="HDM16" s="272"/>
      <c r="HDN16" s="272"/>
      <c r="HDO16" s="272"/>
      <c r="HDP16" s="272"/>
      <c r="HDQ16" s="272"/>
      <c r="HDR16" s="272"/>
      <c r="HDS16" s="272"/>
      <c r="HDT16" s="272"/>
      <c r="HDU16" s="272"/>
      <c r="HDV16" s="272"/>
      <c r="HDW16" s="272"/>
      <c r="HDX16" s="272"/>
      <c r="HDY16" s="272"/>
      <c r="HDZ16" s="272"/>
      <c r="HEA16" s="272"/>
      <c r="HEB16" s="272"/>
      <c r="HEC16" s="272"/>
      <c r="HED16" s="272"/>
      <c r="HEE16" s="272"/>
      <c r="HEF16" s="272"/>
      <c r="HEG16" s="272"/>
      <c r="HEH16" s="272"/>
      <c r="HEI16" s="272"/>
      <c r="HEJ16" s="272"/>
      <c r="HEK16" s="272"/>
      <c r="HEL16" s="272"/>
      <c r="HEM16" s="272"/>
      <c r="HEN16" s="272"/>
      <c r="HEO16" s="272"/>
      <c r="HEP16" s="272"/>
      <c r="HEQ16" s="272"/>
      <c r="HER16" s="272"/>
      <c r="HES16" s="272"/>
      <c r="HET16" s="272"/>
      <c r="HEU16" s="272"/>
      <c r="HEV16" s="272"/>
      <c r="HEW16" s="272"/>
      <c r="HEX16" s="272"/>
      <c r="HEY16" s="272"/>
      <c r="HEZ16" s="272"/>
      <c r="HFA16" s="272"/>
      <c r="HFB16" s="272"/>
      <c r="HFC16" s="272"/>
      <c r="HFD16" s="272"/>
      <c r="HFE16" s="272"/>
      <c r="HFF16" s="272"/>
      <c r="HFG16" s="272"/>
      <c r="HFH16" s="272"/>
      <c r="HFI16" s="272"/>
      <c r="HFJ16" s="272"/>
      <c r="HFK16" s="272"/>
      <c r="HFL16" s="272"/>
      <c r="HFM16" s="272"/>
      <c r="HFN16" s="272"/>
      <c r="HFO16" s="272"/>
      <c r="HFP16" s="272"/>
      <c r="HFQ16" s="272"/>
      <c r="HFR16" s="272"/>
      <c r="HFS16" s="272"/>
      <c r="HFT16" s="272"/>
      <c r="HFU16" s="272"/>
      <c r="HFV16" s="272"/>
      <c r="HFW16" s="272"/>
      <c r="HFX16" s="272"/>
      <c r="HFY16" s="272"/>
      <c r="HFZ16" s="272"/>
      <c r="HGA16" s="272"/>
      <c r="HGB16" s="272"/>
      <c r="HGC16" s="272"/>
      <c r="HGD16" s="272"/>
      <c r="HGE16" s="272"/>
      <c r="HGF16" s="272"/>
      <c r="HGG16" s="272"/>
      <c r="HGH16" s="272"/>
      <c r="HGI16" s="272"/>
      <c r="HGJ16" s="272"/>
      <c r="HGK16" s="272"/>
      <c r="HGL16" s="272"/>
      <c r="HGM16" s="272"/>
      <c r="HGN16" s="272"/>
      <c r="HGO16" s="272"/>
      <c r="HGP16" s="272"/>
      <c r="HGQ16" s="272"/>
      <c r="HGR16" s="272"/>
      <c r="HGS16" s="272"/>
      <c r="HGT16" s="272"/>
      <c r="HGU16" s="272"/>
      <c r="HGV16" s="272"/>
      <c r="HGW16" s="272"/>
      <c r="HGX16" s="272"/>
      <c r="HGY16" s="272"/>
      <c r="HGZ16" s="272"/>
      <c r="HHA16" s="272"/>
      <c r="HHB16" s="272"/>
      <c r="HHC16" s="272"/>
      <c r="HHD16" s="272"/>
      <c r="HHE16" s="272"/>
      <c r="HHF16" s="272"/>
      <c r="HHG16" s="272"/>
      <c r="HHH16" s="272"/>
      <c r="HHI16" s="272"/>
      <c r="HHJ16" s="272"/>
      <c r="HHK16" s="272"/>
      <c r="HHL16" s="272"/>
      <c r="HHM16" s="272"/>
      <c r="HHN16" s="272"/>
      <c r="HHO16" s="272"/>
      <c r="HHP16" s="272"/>
      <c r="HHQ16" s="272"/>
      <c r="HHR16" s="272"/>
      <c r="HHS16" s="272"/>
      <c r="HHT16" s="272"/>
      <c r="HHU16" s="272"/>
      <c r="HHV16" s="272"/>
      <c r="HHW16" s="272"/>
      <c r="HHX16" s="272"/>
      <c r="HHY16" s="272"/>
      <c r="HHZ16" s="272"/>
      <c r="HIA16" s="272"/>
      <c r="HIB16" s="272"/>
      <c r="HIC16" s="272"/>
      <c r="HID16" s="272"/>
      <c r="HIE16" s="272"/>
      <c r="HIF16" s="272"/>
      <c r="HIG16" s="272"/>
      <c r="HIH16" s="272"/>
      <c r="HII16" s="272"/>
      <c r="HIJ16" s="272"/>
      <c r="HIK16" s="272"/>
      <c r="HIL16" s="272"/>
      <c r="HIM16" s="272"/>
      <c r="HIN16" s="272"/>
      <c r="HIO16" s="272"/>
      <c r="HIP16" s="272"/>
      <c r="HIQ16" s="272"/>
      <c r="HIR16" s="272"/>
      <c r="HIS16" s="272"/>
      <c r="HIT16" s="272"/>
      <c r="HIU16" s="272"/>
      <c r="HIV16" s="272"/>
      <c r="HIW16" s="272"/>
      <c r="HIX16" s="272"/>
      <c r="HIY16" s="272"/>
      <c r="HIZ16" s="272"/>
      <c r="HJA16" s="272"/>
      <c r="HJB16" s="272"/>
      <c r="HJC16" s="272"/>
      <c r="HJD16" s="272"/>
      <c r="HJE16" s="272"/>
      <c r="HJF16" s="272"/>
      <c r="HJG16" s="272"/>
      <c r="HJH16" s="272"/>
      <c r="HJI16" s="272"/>
      <c r="HJJ16" s="272"/>
      <c r="HJK16" s="272"/>
      <c r="HJL16" s="272"/>
      <c r="HJM16" s="272"/>
      <c r="HJN16" s="272"/>
      <c r="HJO16" s="272"/>
      <c r="HJP16" s="272"/>
      <c r="HJQ16" s="272"/>
      <c r="HJR16" s="272"/>
      <c r="HJS16" s="272"/>
      <c r="HJT16" s="272"/>
      <c r="HJU16" s="272"/>
      <c r="HJV16" s="272"/>
      <c r="HJW16" s="272"/>
      <c r="HJX16" s="272"/>
      <c r="HJY16" s="272"/>
      <c r="HJZ16" s="272"/>
      <c r="HKA16" s="272"/>
      <c r="HKB16" s="272"/>
      <c r="HKC16" s="272"/>
      <c r="HKD16" s="272"/>
      <c r="HKE16" s="272"/>
      <c r="HKF16" s="272"/>
      <c r="HKG16" s="272"/>
      <c r="HKH16" s="272"/>
      <c r="HKI16" s="272"/>
      <c r="HKJ16" s="272"/>
      <c r="HKK16" s="272"/>
      <c r="HKL16" s="272"/>
      <c r="HKM16" s="272"/>
      <c r="HKN16" s="272"/>
      <c r="HKO16" s="272"/>
      <c r="HKP16" s="272"/>
      <c r="HKQ16" s="272"/>
      <c r="HKR16" s="272"/>
      <c r="HKS16" s="272"/>
      <c r="HKT16" s="272"/>
      <c r="HKU16" s="272"/>
      <c r="HKV16" s="272"/>
      <c r="HKW16" s="272"/>
      <c r="HKX16" s="272"/>
      <c r="HKY16" s="272"/>
      <c r="HKZ16" s="272"/>
      <c r="HLA16" s="272"/>
      <c r="HLB16" s="272"/>
      <c r="HLC16" s="272"/>
      <c r="HLD16" s="272"/>
      <c r="HLE16" s="272"/>
      <c r="HLF16" s="272"/>
      <c r="HLG16" s="272"/>
      <c r="HLH16" s="272"/>
      <c r="HLI16" s="272"/>
      <c r="HLJ16" s="272"/>
      <c r="HLK16" s="272"/>
      <c r="HLL16" s="272"/>
      <c r="HLM16" s="272"/>
      <c r="HLN16" s="272"/>
      <c r="HLO16" s="272"/>
      <c r="HLP16" s="272"/>
      <c r="HLQ16" s="272"/>
      <c r="HLR16" s="272"/>
      <c r="HLS16" s="272"/>
      <c r="HLT16" s="272"/>
      <c r="HLU16" s="272"/>
      <c r="HLV16" s="272"/>
      <c r="HLW16" s="272"/>
      <c r="HLX16" s="272"/>
      <c r="HLY16" s="272"/>
      <c r="HLZ16" s="272"/>
      <c r="HMA16" s="272"/>
      <c r="HMB16" s="272"/>
      <c r="HMC16" s="272"/>
      <c r="HMD16" s="272"/>
      <c r="HME16" s="272"/>
      <c r="HMF16" s="272"/>
      <c r="HMG16" s="272"/>
      <c r="HMH16" s="272"/>
      <c r="HMI16" s="272"/>
      <c r="HMJ16" s="272"/>
      <c r="HMK16" s="272"/>
      <c r="HML16" s="272"/>
      <c r="HMM16" s="272"/>
      <c r="HMN16" s="272"/>
      <c r="HMO16" s="272"/>
      <c r="HMP16" s="272"/>
      <c r="HMQ16" s="272"/>
      <c r="HMR16" s="272"/>
      <c r="HMS16" s="272"/>
      <c r="HMT16" s="272"/>
      <c r="HMU16" s="272"/>
      <c r="HMV16" s="272"/>
      <c r="HMW16" s="272"/>
      <c r="HMX16" s="272"/>
      <c r="HMY16" s="272"/>
      <c r="HMZ16" s="272"/>
      <c r="HNA16" s="272"/>
      <c r="HNB16" s="272"/>
      <c r="HNC16" s="272"/>
      <c r="HND16" s="272"/>
      <c r="HNE16" s="272"/>
      <c r="HNF16" s="272"/>
      <c r="HNG16" s="272"/>
      <c r="HNH16" s="272"/>
      <c r="HNI16" s="272"/>
      <c r="HNJ16" s="272"/>
      <c r="HNK16" s="272"/>
      <c r="HNL16" s="272"/>
      <c r="HNM16" s="272"/>
      <c r="HNN16" s="272"/>
      <c r="HNO16" s="272"/>
      <c r="HNP16" s="272"/>
      <c r="HNQ16" s="272"/>
      <c r="HNR16" s="272"/>
      <c r="HNS16" s="272"/>
      <c r="HNT16" s="272"/>
      <c r="HNU16" s="272"/>
      <c r="HNV16" s="272"/>
      <c r="HNW16" s="272"/>
      <c r="HNX16" s="272"/>
      <c r="HNY16" s="272"/>
      <c r="HNZ16" s="272"/>
      <c r="HOA16" s="272"/>
      <c r="HOB16" s="272"/>
      <c r="HOC16" s="272"/>
      <c r="HOD16" s="272"/>
      <c r="HOE16" s="272"/>
      <c r="HOF16" s="272"/>
      <c r="HOG16" s="272"/>
      <c r="HOH16" s="272"/>
      <c r="HOI16" s="272"/>
      <c r="HOJ16" s="272"/>
      <c r="HOK16" s="272"/>
      <c r="HOL16" s="272"/>
      <c r="HOM16" s="272"/>
      <c r="HON16" s="272"/>
      <c r="HOO16" s="272"/>
      <c r="HOP16" s="272"/>
      <c r="HOQ16" s="272"/>
      <c r="HOR16" s="272"/>
      <c r="HOS16" s="272"/>
      <c r="HOT16" s="272"/>
      <c r="HOU16" s="272"/>
      <c r="HOV16" s="272"/>
      <c r="HOW16" s="272"/>
      <c r="HOX16" s="272"/>
      <c r="HOY16" s="272"/>
      <c r="HOZ16" s="272"/>
      <c r="HPA16" s="272"/>
      <c r="HPB16" s="272"/>
      <c r="HPC16" s="272"/>
      <c r="HPD16" s="272"/>
      <c r="HPE16" s="272"/>
      <c r="HPF16" s="272"/>
      <c r="HPG16" s="272"/>
      <c r="HPH16" s="272"/>
      <c r="HPI16" s="272"/>
      <c r="HPJ16" s="272"/>
      <c r="HPK16" s="272"/>
      <c r="HPL16" s="272"/>
      <c r="HPM16" s="272"/>
      <c r="HPN16" s="272"/>
      <c r="HPO16" s="272"/>
      <c r="HPP16" s="272"/>
      <c r="HPQ16" s="272"/>
      <c r="HPR16" s="272"/>
      <c r="HPS16" s="272"/>
      <c r="HPT16" s="272"/>
      <c r="HPU16" s="272"/>
      <c r="HPV16" s="272"/>
      <c r="HPW16" s="272"/>
      <c r="HPX16" s="272"/>
      <c r="HPY16" s="272"/>
      <c r="HPZ16" s="272"/>
      <c r="HQA16" s="272"/>
      <c r="HQB16" s="272"/>
      <c r="HQC16" s="272"/>
      <c r="HQD16" s="272"/>
      <c r="HQE16" s="272"/>
      <c r="HQF16" s="272"/>
      <c r="HQG16" s="272"/>
      <c r="HQH16" s="272"/>
      <c r="HQI16" s="272"/>
      <c r="HQJ16" s="272"/>
      <c r="HQK16" s="272"/>
      <c r="HQL16" s="272"/>
      <c r="HQM16" s="272"/>
      <c r="HQN16" s="272"/>
      <c r="HQO16" s="272"/>
      <c r="HQP16" s="272"/>
      <c r="HQQ16" s="272"/>
      <c r="HQR16" s="272"/>
      <c r="HQS16" s="272"/>
      <c r="HQT16" s="272"/>
      <c r="HQU16" s="272"/>
      <c r="HQV16" s="272"/>
      <c r="HQW16" s="272"/>
      <c r="HQX16" s="272"/>
      <c r="HQY16" s="272"/>
      <c r="HQZ16" s="272"/>
      <c r="HRA16" s="272"/>
      <c r="HRB16" s="272"/>
      <c r="HRC16" s="272"/>
      <c r="HRD16" s="272"/>
      <c r="HRE16" s="272"/>
      <c r="HRF16" s="272"/>
      <c r="HRG16" s="272"/>
      <c r="HRH16" s="272"/>
      <c r="HRI16" s="272"/>
      <c r="HRJ16" s="272"/>
      <c r="HRK16" s="272"/>
      <c r="HRL16" s="272"/>
      <c r="HRM16" s="272"/>
      <c r="HRN16" s="272"/>
      <c r="HRO16" s="272"/>
      <c r="HRP16" s="272"/>
      <c r="HRQ16" s="272"/>
      <c r="HRR16" s="272"/>
      <c r="HRS16" s="272"/>
      <c r="HRT16" s="272"/>
      <c r="HRU16" s="272"/>
      <c r="HRV16" s="272"/>
      <c r="HRW16" s="272"/>
      <c r="HRX16" s="272"/>
      <c r="HRY16" s="272"/>
      <c r="HRZ16" s="272"/>
      <c r="HSA16" s="272"/>
      <c r="HSB16" s="272"/>
      <c r="HSC16" s="272"/>
      <c r="HSD16" s="272"/>
      <c r="HSE16" s="272"/>
      <c r="HSF16" s="272"/>
      <c r="HSG16" s="272"/>
      <c r="HSH16" s="272"/>
      <c r="HSI16" s="272"/>
      <c r="HSJ16" s="272"/>
      <c r="HSK16" s="272"/>
      <c r="HSL16" s="272"/>
      <c r="HSM16" s="272"/>
      <c r="HSN16" s="272"/>
      <c r="HSO16" s="272"/>
      <c r="HSP16" s="272"/>
      <c r="HSQ16" s="272"/>
      <c r="HSR16" s="272"/>
      <c r="HSS16" s="272"/>
      <c r="HST16" s="272"/>
      <c r="HSU16" s="272"/>
      <c r="HSV16" s="272"/>
      <c r="HSW16" s="272"/>
      <c r="HSX16" s="272"/>
      <c r="HSY16" s="272"/>
      <c r="HSZ16" s="272"/>
      <c r="HTA16" s="272"/>
      <c r="HTB16" s="272"/>
      <c r="HTC16" s="272"/>
      <c r="HTD16" s="272"/>
      <c r="HTE16" s="272"/>
      <c r="HTF16" s="272"/>
      <c r="HTG16" s="272"/>
      <c r="HTH16" s="272"/>
      <c r="HTI16" s="272"/>
      <c r="HTJ16" s="272"/>
      <c r="HTK16" s="272"/>
      <c r="HTL16" s="272"/>
      <c r="HTM16" s="272"/>
      <c r="HTN16" s="272"/>
      <c r="HTO16" s="272"/>
      <c r="HTP16" s="272"/>
      <c r="HTQ16" s="272"/>
      <c r="HTR16" s="272"/>
      <c r="HTS16" s="272"/>
      <c r="HTT16" s="272"/>
      <c r="HTU16" s="272"/>
      <c r="HTV16" s="272"/>
      <c r="HTW16" s="272"/>
      <c r="HTX16" s="272"/>
      <c r="HTY16" s="272"/>
      <c r="HTZ16" s="272"/>
      <c r="HUA16" s="272"/>
      <c r="HUB16" s="272"/>
      <c r="HUC16" s="272"/>
      <c r="HUD16" s="272"/>
      <c r="HUE16" s="272"/>
      <c r="HUF16" s="272"/>
      <c r="HUG16" s="272"/>
      <c r="HUH16" s="272"/>
      <c r="HUI16" s="272"/>
      <c r="HUJ16" s="272"/>
      <c r="HUK16" s="272"/>
      <c r="HUL16" s="272"/>
      <c r="HUM16" s="272"/>
      <c r="HUN16" s="272"/>
      <c r="HUO16" s="272"/>
      <c r="HUP16" s="272"/>
      <c r="HUQ16" s="272"/>
      <c r="HUR16" s="272"/>
      <c r="HUS16" s="272"/>
      <c r="HUT16" s="272"/>
      <c r="HUU16" s="272"/>
      <c r="HUV16" s="272"/>
      <c r="HUW16" s="272"/>
      <c r="HUX16" s="272"/>
      <c r="HUY16" s="272"/>
      <c r="HUZ16" s="272"/>
      <c r="HVA16" s="272"/>
      <c r="HVB16" s="272"/>
      <c r="HVC16" s="272"/>
      <c r="HVD16" s="272"/>
      <c r="HVE16" s="272"/>
      <c r="HVF16" s="272"/>
      <c r="HVG16" s="272"/>
      <c r="HVH16" s="272"/>
      <c r="HVI16" s="272"/>
      <c r="HVJ16" s="272"/>
      <c r="HVK16" s="272"/>
      <c r="HVL16" s="272"/>
      <c r="HVM16" s="272"/>
      <c r="HVN16" s="272"/>
      <c r="HVO16" s="272"/>
      <c r="HVP16" s="272"/>
      <c r="HVQ16" s="272"/>
      <c r="HVR16" s="272"/>
      <c r="HVS16" s="272"/>
      <c r="HVT16" s="272"/>
      <c r="HVU16" s="272"/>
      <c r="HVV16" s="272"/>
      <c r="HVW16" s="272"/>
      <c r="HVX16" s="272"/>
      <c r="HVY16" s="272"/>
      <c r="HVZ16" s="272"/>
      <c r="HWA16" s="272"/>
      <c r="HWB16" s="272"/>
      <c r="HWC16" s="272"/>
      <c r="HWD16" s="272"/>
      <c r="HWE16" s="272"/>
      <c r="HWF16" s="272"/>
      <c r="HWG16" s="272"/>
      <c r="HWH16" s="272"/>
      <c r="HWI16" s="272"/>
      <c r="HWJ16" s="272"/>
      <c r="HWK16" s="272"/>
      <c r="HWL16" s="272"/>
      <c r="HWM16" s="272"/>
      <c r="HWN16" s="272"/>
      <c r="HWO16" s="272"/>
      <c r="HWP16" s="272"/>
      <c r="HWQ16" s="272"/>
      <c r="HWR16" s="272"/>
      <c r="HWS16" s="272"/>
      <c r="HWT16" s="272"/>
      <c r="HWU16" s="272"/>
      <c r="HWV16" s="272"/>
      <c r="HWW16" s="272"/>
      <c r="HWX16" s="272"/>
      <c r="HWY16" s="272"/>
      <c r="HWZ16" s="272"/>
      <c r="HXA16" s="272"/>
      <c r="HXB16" s="272"/>
      <c r="HXC16" s="272"/>
      <c r="HXD16" s="272"/>
      <c r="HXE16" s="272"/>
      <c r="HXF16" s="272"/>
      <c r="HXG16" s="272"/>
      <c r="HXH16" s="272"/>
      <c r="HXI16" s="272"/>
      <c r="HXJ16" s="272"/>
      <c r="HXK16" s="272"/>
      <c r="HXL16" s="272"/>
      <c r="HXM16" s="272"/>
      <c r="HXN16" s="272"/>
      <c r="HXO16" s="272"/>
      <c r="HXP16" s="272"/>
      <c r="HXQ16" s="272"/>
      <c r="HXR16" s="272"/>
      <c r="HXS16" s="272"/>
      <c r="HXT16" s="272"/>
      <c r="HXU16" s="272"/>
      <c r="HXV16" s="272"/>
      <c r="HXW16" s="272"/>
      <c r="HXX16" s="272"/>
      <c r="HXY16" s="272"/>
      <c r="HXZ16" s="272"/>
      <c r="HYA16" s="272"/>
      <c r="HYB16" s="272"/>
      <c r="HYC16" s="272"/>
      <c r="HYD16" s="272"/>
      <c r="HYE16" s="272"/>
      <c r="HYF16" s="272"/>
      <c r="HYG16" s="272"/>
      <c r="HYH16" s="272"/>
      <c r="HYI16" s="272"/>
      <c r="HYJ16" s="272"/>
      <c r="HYK16" s="272"/>
      <c r="HYL16" s="272"/>
      <c r="HYM16" s="272"/>
      <c r="HYN16" s="272"/>
      <c r="HYO16" s="272"/>
      <c r="HYP16" s="272"/>
      <c r="HYQ16" s="272"/>
      <c r="HYR16" s="272"/>
      <c r="HYS16" s="272"/>
      <c r="HYT16" s="272"/>
      <c r="HYU16" s="272"/>
      <c r="HYV16" s="272"/>
      <c r="HYW16" s="272"/>
      <c r="HYX16" s="272"/>
      <c r="HYY16" s="272"/>
      <c r="HYZ16" s="272"/>
      <c r="HZA16" s="272"/>
      <c r="HZB16" s="272"/>
      <c r="HZC16" s="272"/>
      <c r="HZD16" s="272"/>
      <c r="HZE16" s="272"/>
      <c r="HZF16" s="272"/>
      <c r="HZG16" s="272"/>
      <c r="HZH16" s="272"/>
      <c r="HZI16" s="272"/>
      <c r="HZJ16" s="272"/>
      <c r="HZK16" s="272"/>
      <c r="HZL16" s="272"/>
      <c r="HZM16" s="272"/>
      <c r="HZN16" s="272"/>
      <c r="HZO16" s="272"/>
      <c r="HZP16" s="272"/>
      <c r="HZQ16" s="272"/>
      <c r="HZR16" s="272"/>
      <c r="HZS16" s="272"/>
      <c r="HZT16" s="272"/>
      <c r="HZU16" s="272"/>
      <c r="HZV16" s="272"/>
      <c r="HZW16" s="272"/>
      <c r="HZX16" s="272"/>
      <c r="HZY16" s="272"/>
      <c r="HZZ16" s="272"/>
      <c r="IAA16" s="272"/>
      <c r="IAB16" s="272"/>
      <c r="IAC16" s="272"/>
      <c r="IAD16" s="272"/>
      <c r="IAE16" s="272"/>
      <c r="IAF16" s="272"/>
      <c r="IAG16" s="272"/>
      <c r="IAH16" s="272"/>
      <c r="IAI16" s="272"/>
      <c r="IAJ16" s="272"/>
      <c r="IAK16" s="272"/>
      <c r="IAL16" s="272"/>
      <c r="IAM16" s="272"/>
      <c r="IAN16" s="272"/>
      <c r="IAO16" s="272"/>
      <c r="IAP16" s="272"/>
      <c r="IAQ16" s="272"/>
      <c r="IAR16" s="272"/>
      <c r="IAS16" s="272"/>
      <c r="IAT16" s="272"/>
      <c r="IAU16" s="272"/>
      <c r="IAV16" s="272"/>
      <c r="IAW16" s="272"/>
      <c r="IAX16" s="272"/>
      <c r="IAY16" s="272"/>
      <c r="IAZ16" s="272"/>
      <c r="IBA16" s="272"/>
      <c r="IBB16" s="272"/>
      <c r="IBC16" s="272"/>
      <c r="IBD16" s="272"/>
      <c r="IBE16" s="272"/>
      <c r="IBF16" s="272"/>
      <c r="IBG16" s="272"/>
      <c r="IBH16" s="272"/>
      <c r="IBI16" s="272"/>
      <c r="IBJ16" s="272"/>
      <c r="IBK16" s="272"/>
      <c r="IBL16" s="272"/>
      <c r="IBM16" s="272"/>
      <c r="IBN16" s="272"/>
      <c r="IBO16" s="272"/>
      <c r="IBP16" s="272"/>
      <c r="IBQ16" s="272"/>
      <c r="IBR16" s="272"/>
      <c r="IBS16" s="272"/>
      <c r="IBT16" s="272"/>
      <c r="IBU16" s="272"/>
      <c r="IBV16" s="272"/>
      <c r="IBW16" s="272"/>
      <c r="IBX16" s="272"/>
      <c r="IBY16" s="272"/>
      <c r="IBZ16" s="272"/>
      <c r="ICA16" s="272"/>
      <c r="ICB16" s="272"/>
      <c r="ICC16" s="272"/>
      <c r="ICD16" s="272"/>
      <c r="ICE16" s="272"/>
      <c r="ICF16" s="272"/>
      <c r="ICG16" s="272"/>
      <c r="ICH16" s="272"/>
      <c r="ICI16" s="272"/>
      <c r="ICJ16" s="272"/>
      <c r="ICK16" s="272"/>
      <c r="ICL16" s="272"/>
      <c r="ICM16" s="272"/>
      <c r="ICN16" s="272"/>
      <c r="ICO16" s="272"/>
      <c r="ICP16" s="272"/>
      <c r="ICQ16" s="272"/>
      <c r="ICR16" s="272"/>
      <c r="ICS16" s="272"/>
      <c r="ICT16" s="272"/>
      <c r="ICU16" s="272"/>
      <c r="ICV16" s="272"/>
      <c r="ICW16" s="272"/>
      <c r="ICX16" s="272"/>
      <c r="ICY16" s="272"/>
      <c r="ICZ16" s="272"/>
      <c r="IDA16" s="272"/>
      <c r="IDB16" s="272"/>
      <c r="IDC16" s="272"/>
      <c r="IDD16" s="272"/>
      <c r="IDE16" s="272"/>
      <c r="IDF16" s="272"/>
      <c r="IDG16" s="272"/>
      <c r="IDH16" s="272"/>
      <c r="IDI16" s="272"/>
      <c r="IDJ16" s="272"/>
      <c r="IDK16" s="272"/>
      <c r="IDL16" s="272"/>
      <c r="IDM16" s="272"/>
      <c r="IDN16" s="272"/>
      <c r="IDO16" s="272"/>
      <c r="IDP16" s="272"/>
      <c r="IDQ16" s="272"/>
      <c r="IDR16" s="272"/>
      <c r="IDS16" s="272"/>
      <c r="IDT16" s="272"/>
      <c r="IDU16" s="272"/>
      <c r="IDV16" s="272"/>
      <c r="IDW16" s="272"/>
      <c r="IDX16" s="272"/>
      <c r="IDY16" s="272"/>
      <c r="IDZ16" s="272"/>
      <c r="IEA16" s="272"/>
      <c r="IEB16" s="272"/>
      <c r="IEC16" s="272"/>
      <c r="IED16" s="272"/>
      <c r="IEE16" s="272"/>
      <c r="IEF16" s="272"/>
      <c r="IEG16" s="272"/>
      <c r="IEH16" s="272"/>
      <c r="IEI16" s="272"/>
      <c r="IEJ16" s="272"/>
      <c r="IEK16" s="272"/>
      <c r="IEL16" s="272"/>
      <c r="IEM16" s="272"/>
      <c r="IEN16" s="272"/>
      <c r="IEO16" s="272"/>
      <c r="IEP16" s="272"/>
      <c r="IEQ16" s="272"/>
      <c r="IER16" s="272"/>
      <c r="IES16" s="272"/>
      <c r="IET16" s="272"/>
      <c r="IEU16" s="272"/>
      <c r="IEV16" s="272"/>
      <c r="IEW16" s="272"/>
      <c r="IEX16" s="272"/>
      <c r="IEY16" s="272"/>
      <c r="IEZ16" s="272"/>
      <c r="IFA16" s="272"/>
      <c r="IFB16" s="272"/>
      <c r="IFC16" s="272"/>
      <c r="IFD16" s="272"/>
      <c r="IFE16" s="272"/>
      <c r="IFF16" s="272"/>
      <c r="IFG16" s="272"/>
      <c r="IFH16" s="272"/>
      <c r="IFI16" s="272"/>
      <c r="IFJ16" s="272"/>
      <c r="IFK16" s="272"/>
      <c r="IFL16" s="272"/>
      <c r="IFM16" s="272"/>
      <c r="IFN16" s="272"/>
      <c r="IFO16" s="272"/>
      <c r="IFP16" s="272"/>
      <c r="IFQ16" s="272"/>
      <c r="IFR16" s="272"/>
      <c r="IFS16" s="272"/>
      <c r="IFT16" s="272"/>
      <c r="IFU16" s="272"/>
      <c r="IFV16" s="272"/>
      <c r="IFW16" s="272"/>
      <c r="IFX16" s="272"/>
      <c r="IFY16" s="272"/>
      <c r="IFZ16" s="272"/>
      <c r="IGA16" s="272"/>
      <c r="IGB16" s="272"/>
      <c r="IGC16" s="272"/>
      <c r="IGD16" s="272"/>
      <c r="IGE16" s="272"/>
      <c r="IGF16" s="272"/>
      <c r="IGG16" s="272"/>
      <c r="IGH16" s="272"/>
      <c r="IGI16" s="272"/>
      <c r="IGJ16" s="272"/>
      <c r="IGK16" s="272"/>
      <c r="IGL16" s="272"/>
      <c r="IGM16" s="272"/>
      <c r="IGN16" s="272"/>
      <c r="IGO16" s="272"/>
      <c r="IGP16" s="272"/>
      <c r="IGQ16" s="272"/>
      <c r="IGR16" s="272"/>
      <c r="IGS16" s="272"/>
      <c r="IGT16" s="272"/>
      <c r="IGU16" s="272"/>
      <c r="IGV16" s="272"/>
      <c r="IGW16" s="272"/>
      <c r="IGX16" s="272"/>
      <c r="IGY16" s="272"/>
      <c r="IGZ16" s="272"/>
      <c r="IHA16" s="272"/>
      <c r="IHB16" s="272"/>
      <c r="IHC16" s="272"/>
      <c r="IHD16" s="272"/>
      <c r="IHE16" s="272"/>
      <c r="IHF16" s="272"/>
      <c r="IHG16" s="272"/>
      <c r="IHH16" s="272"/>
      <c r="IHI16" s="272"/>
      <c r="IHJ16" s="272"/>
      <c r="IHK16" s="272"/>
      <c r="IHL16" s="272"/>
      <c r="IHM16" s="272"/>
      <c r="IHN16" s="272"/>
      <c r="IHO16" s="272"/>
      <c r="IHP16" s="272"/>
      <c r="IHQ16" s="272"/>
      <c r="IHR16" s="272"/>
      <c r="IHS16" s="272"/>
      <c r="IHT16" s="272"/>
      <c r="IHU16" s="272"/>
      <c r="IHV16" s="272"/>
      <c r="IHW16" s="272"/>
      <c r="IHX16" s="272"/>
      <c r="IHY16" s="272"/>
      <c r="IHZ16" s="272"/>
      <c r="IIA16" s="272"/>
      <c r="IIB16" s="272"/>
      <c r="IIC16" s="272"/>
      <c r="IID16" s="272"/>
      <c r="IIE16" s="272"/>
      <c r="IIF16" s="272"/>
      <c r="IIG16" s="272"/>
      <c r="IIH16" s="272"/>
      <c r="III16" s="272"/>
      <c r="IIJ16" s="272"/>
      <c r="IIK16" s="272"/>
      <c r="IIL16" s="272"/>
      <c r="IIM16" s="272"/>
      <c r="IIN16" s="272"/>
      <c r="IIO16" s="272"/>
      <c r="IIP16" s="272"/>
      <c r="IIQ16" s="272"/>
      <c r="IIR16" s="272"/>
      <c r="IIS16" s="272"/>
      <c r="IIT16" s="272"/>
      <c r="IIU16" s="272"/>
      <c r="IIV16" s="272"/>
      <c r="IIW16" s="272"/>
      <c r="IIX16" s="272"/>
      <c r="IIY16" s="272"/>
      <c r="IIZ16" s="272"/>
      <c r="IJA16" s="272"/>
      <c r="IJB16" s="272"/>
      <c r="IJC16" s="272"/>
      <c r="IJD16" s="272"/>
      <c r="IJE16" s="272"/>
      <c r="IJF16" s="272"/>
      <c r="IJG16" s="272"/>
      <c r="IJH16" s="272"/>
      <c r="IJI16" s="272"/>
      <c r="IJJ16" s="272"/>
      <c r="IJK16" s="272"/>
      <c r="IJL16" s="272"/>
      <c r="IJM16" s="272"/>
      <c r="IJN16" s="272"/>
      <c r="IJO16" s="272"/>
      <c r="IJP16" s="272"/>
      <c r="IJQ16" s="272"/>
      <c r="IJR16" s="272"/>
      <c r="IJS16" s="272"/>
      <c r="IJT16" s="272"/>
      <c r="IJU16" s="272"/>
      <c r="IJV16" s="272"/>
      <c r="IJW16" s="272"/>
      <c r="IJX16" s="272"/>
      <c r="IJY16" s="272"/>
      <c r="IJZ16" s="272"/>
      <c r="IKA16" s="272"/>
      <c r="IKB16" s="272"/>
      <c r="IKC16" s="272"/>
      <c r="IKD16" s="272"/>
      <c r="IKE16" s="272"/>
      <c r="IKF16" s="272"/>
      <c r="IKG16" s="272"/>
      <c r="IKH16" s="272"/>
      <c r="IKI16" s="272"/>
      <c r="IKJ16" s="272"/>
      <c r="IKK16" s="272"/>
      <c r="IKL16" s="272"/>
      <c r="IKM16" s="272"/>
      <c r="IKN16" s="272"/>
      <c r="IKO16" s="272"/>
      <c r="IKP16" s="272"/>
      <c r="IKQ16" s="272"/>
      <c r="IKR16" s="272"/>
      <c r="IKS16" s="272"/>
      <c r="IKT16" s="272"/>
      <c r="IKU16" s="272"/>
      <c r="IKV16" s="272"/>
      <c r="IKW16" s="272"/>
      <c r="IKX16" s="272"/>
      <c r="IKY16" s="272"/>
      <c r="IKZ16" s="272"/>
      <c r="ILA16" s="272"/>
      <c r="ILB16" s="272"/>
      <c r="ILC16" s="272"/>
      <c r="ILD16" s="272"/>
      <c r="ILE16" s="272"/>
      <c r="ILF16" s="272"/>
      <c r="ILG16" s="272"/>
      <c r="ILH16" s="272"/>
      <c r="ILI16" s="272"/>
      <c r="ILJ16" s="272"/>
      <c r="ILK16" s="272"/>
      <c r="ILL16" s="272"/>
      <c r="ILM16" s="272"/>
      <c r="ILN16" s="272"/>
      <c r="ILO16" s="272"/>
      <c r="ILP16" s="272"/>
      <c r="ILQ16" s="272"/>
      <c r="ILR16" s="272"/>
      <c r="ILS16" s="272"/>
      <c r="ILT16" s="272"/>
      <c r="ILU16" s="272"/>
      <c r="ILV16" s="272"/>
      <c r="ILW16" s="272"/>
      <c r="ILX16" s="272"/>
      <c r="ILY16" s="272"/>
      <c r="ILZ16" s="272"/>
      <c r="IMA16" s="272"/>
      <c r="IMB16" s="272"/>
      <c r="IMC16" s="272"/>
      <c r="IMD16" s="272"/>
      <c r="IME16" s="272"/>
      <c r="IMF16" s="272"/>
      <c r="IMG16" s="272"/>
      <c r="IMH16" s="272"/>
      <c r="IMI16" s="272"/>
      <c r="IMJ16" s="272"/>
      <c r="IMK16" s="272"/>
      <c r="IML16" s="272"/>
      <c r="IMM16" s="272"/>
      <c r="IMN16" s="272"/>
      <c r="IMO16" s="272"/>
      <c r="IMP16" s="272"/>
      <c r="IMQ16" s="272"/>
      <c r="IMR16" s="272"/>
      <c r="IMS16" s="272"/>
      <c r="IMT16" s="272"/>
      <c r="IMU16" s="272"/>
      <c r="IMV16" s="272"/>
      <c r="IMW16" s="272"/>
      <c r="IMX16" s="272"/>
      <c r="IMY16" s="272"/>
      <c r="IMZ16" s="272"/>
      <c r="INA16" s="272"/>
      <c r="INB16" s="272"/>
      <c r="INC16" s="272"/>
      <c r="IND16" s="272"/>
      <c r="INE16" s="272"/>
      <c r="INF16" s="272"/>
      <c r="ING16" s="272"/>
      <c r="INH16" s="272"/>
      <c r="INI16" s="272"/>
      <c r="INJ16" s="272"/>
      <c r="INK16" s="272"/>
      <c r="INL16" s="272"/>
      <c r="INM16" s="272"/>
      <c r="INN16" s="272"/>
      <c r="INO16" s="272"/>
      <c r="INP16" s="272"/>
      <c r="INQ16" s="272"/>
      <c r="INR16" s="272"/>
      <c r="INS16" s="272"/>
      <c r="INT16" s="272"/>
      <c r="INU16" s="272"/>
      <c r="INV16" s="272"/>
      <c r="INW16" s="272"/>
      <c r="INX16" s="272"/>
      <c r="INY16" s="272"/>
      <c r="INZ16" s="272"/>
      <c r="IOA16" s="272"/>
      <c r="IOB16" s="272"/>
      <c r="IOC16" s="272"/>
      <c r="IOD16" s="272"/>
      <c r="IOE16" s="272"/>
      <c r="IOF16" s="272"/>
      <c r="IOG16" s="272"/>
      <c r="IOH16" s="272"/>
      <c r="IOI16" s="272"/>
      <c r="IOJ16" s="272"/>
      <c r="IOK16" s="272"/>
      <c r="IOL16" s="272"/>
      <c r="IOM16" s="272"/>
      <c r="ION16" s="272"/>
      <c r="IOO16" s="272"/>
      <c r="IOP16" s="272"/>
      <c r="IOQ16" s="272"/>
      <c r="IOR16" s="272"/>
      <c r="IOS16" s="272"/>
      <c r="IOT16" s="272"/>
      <c r="IOU16" s="272"/>
      <c r="IOV16" s="272"/>
      <c r="IOW16" s="272"/>
      <c r="IOX16" s="272"/>
      <c r="IOY16" s="272"/>
      <c r="IOZ16" s="272"/>
      <c r="IPA16" s="272"/>
      <c r="IPB16" s="272"/>
      <c r="IPC16" s="272"/>
      <c r="IPD16" s="272"/>
      <c r="IPE16" s="272"/>
      <c r="IPF16" s="272"/>
      <c r="IPG16" s="272"/>
      <c r="IPH16" s="272"/>
      <c r="IPI16" s="272"/>
      <c r="IPJ16" s="272"/>
      <c r="IPK16" s="272"/>
      <c r="IPL16" s="272"/>
      <c r="IPM16" s="272"/>
      <c r="IPN16" s="272"/>
      <c r="IPO16" s="272"/>
      <c r="IPP16" s="272"/>
      <c r="IPQ16" s="272"/>
      <c r="IPR16" s="272"/>
      <c r="IPS16" s="272"/>
      <c r="IPT16" s="272"/>
      <c r="IPU16" s="272"/>
      <c r="IPV16" s="272"/>
      <c r="IPW16" s="272"/>
      <c r="IPX16" s="272"/>
      <c r="IPY16" s="272"/>
      <c r="IPZ16" s="272"/>
      <c r="IQA16" s="272"/>
      <c r="IQB16" s="272"/>
      <c r="IQC16" s="272"/>
      <c r="IQD16" s="272"/>
      <c r="IQE16" s="272"/>
      <c r="IQF16" s="272"/>
      <c r="IQG16" s="272"/>
      <c r="IQH16" s="272"/>
      <c r="IQI16" s="272"/>
      <c r="IQJ16" s="272"/>
      <c r="IQK16" s="272"/>
      <c r="IQL16" s="272"/>
      <c r="IQM16" s="272"/>
      <c r="IQN16" s="272"/>
      <c r="IQO16" s="272"/>
      <c r="IQP16" s="272"/>
      <c r="IQQ16" s="272"/>
      <c r="IQR16" s="272"/>
      <c r="IQS16" s="272"/>
      <c r="IQT16" s="272"/>
      <c r="IQU16" s="272"/>
      <c r="IQV16" s="272"/>
      <c r="IQW16" s="272"/>
      <c r="IQX16" s="272"/>
      <c r="IQY16" s="272"/>
      <c r="IQZ16" s="272"/>
      <c r="IRA16" s="272"/>
      <c r="IRB16" s="272"/>
      <c r="IRC16" s="272"/>
      <c r="IRD16" s="272"/>
      <c r="IRE16" s="272"/>
      <c r="IRF16" s="272"/>
      <c r="IRG16" s="272"/>
      <c r="IRH16" s="272"/>
      <c r="IRI16" s="272"/>
      <c r="IRJ16" s="272"/>
      <c r="IRK16" s="272"/>
      <c r="IRL16" s="272"/>
      <c r="IRM16" s="272"/>
      <c r="IRN16" s="272"/>
      <c r="IRO16" s="272"/>
      <c r="IRP16" s="272"/>
      <c r="IRQ16" s="272"/>
      <c r="IRR16" s="272"/>
      <c r="IRS16" s="272"/>
      <c r="IRT16" s="272"/>
      <c r="IRU16" s="272"/>
      <c r="IRV16" s="272"/>
      <c r="IRW16" s="272"/>
      <c r="IRX16" s="272"/>
      <c r="IRY16" s="272"/>
      <c r="IRZ16" s="272"/>
      <c r="ISA16" s="272"/>
      <c r="ISB16" s="272"/>
      <c r="ISC16" s="272"/>
      <c r="ISD16" s="272"/>
      <c r="ISE16" s="272"/>
      <c r="ISF16" s="272"/>
      <c r="ISG16" s="272"/>
      <c r="ISH16" s="272"/>
      <c r="ISI16" s="272"/>
      <c r="ISJ16" s="272"/>
      <c r="ISK16" s="272"/>
      <c r="ISL16" s="272"/>
      <c r="ISM16" s="272"/>
      <c r="ISN16" s="272"/>
      <c r="ISO16" s="272"/>
      <c r="ISP16" s="272"/>
      <c r="ISQ16" s="272"/>
      <c r="ISR16" s="272"/>
      <c r="ISS16" s="272"/>
      <c r="IST16" s="272"/>
      <c r="ISU16" s="272"/>
      <c r="ISV16" s="272"/>
      <c r="ISW16" s="272"/>
      <c r="ISX16" s="272"/>
      <c r="ISY16" s="272"/>
      <c r="ISZ16" s="272"/>
      <c r="ITA16" s="272"/>
      <c r="ITB16" s="272"/>
      <c r="ITC16" s="272"/>
      <c r="ITD16" s="272"/>
      <c r="ITE16" s="272"/>
      <c r="ITF16" s="272"/>
      <c r="ITG16" s="272"/>
      <c r="ITH16" s="272"/>
      <c r="ITI16" s="272"/>
      <c r="ITJ16" s="272"/>
      <c r="ITK16" s="272"/>
      <c r="ITL16" s="272"/>
      <c r="ITM16" s="272"/>
      <c r="ITN16" s="272"/>
      <c r="ITO16" s="272"/>
      <c r="ITP16" s="272"/>
      <c r="ITQ16" s="272"/>
      <c r="ITR16" s="272"/>
      <c r="ITS16" s="272"/>
      <c r="ITT16" s="272"/>
      <c r="ITU16" s="272"/>
      <c r="ITV16" s="272"/>
      <c r="ITW16" s="272"/>
      <c r="ITX16" s="272"/>
      <c r="ITY16" s="272"/>
      <c r="ITZ16" s="272"/>
      <c r="IUA16" s="272"/>
      <c r="IUB16" s="272"/>
      <c r="IUC16" s="272"/>
      <c r="IUD16" s="272"/>
      <c r="IUE16" s="272"/>
      <c r="IUF16" s="272"/>
      <c r="IUG16" s="272"/>
      <c r="IUH16" s="272"/>
      <c r="IUI16" s="272"/>
      <c r="IUJ16" s="272"/>
      <c r="IUK16" s="272"/>
      <c r="IUL16" s="272"/>
      <c r="IUM16" s="272"/>
      <c r="IUN16" s="272"/>
      <c r="IUO16" s="272"/>
      <c r="IUP16" s="272"/>
      <c r="IUQ16" s="272"/>
      <c r="IUR16" s="272"/>
      <c r="IUS16" s="272"/>
      <c r="IUT16" s="272"/>
      <c r="IUU16" s="272"/>
      <c r="IUV16" s="272"/>
      <c r="IUW16" s="272"/>
      <c r="IUX16" s="272"/>
      <c r="IUY16" s="272"/>
      <c r="IUZ16" s="272"/>
      <c r="IVA16" s="272"/>
      <c r="IVB16" s="272"/>
      <c r="IVC16" s="272"/>
      <c r="IVD16" s="272"/>
      <c r="IVE16" s="272"/>
      <c r="IVF16" s="272"/>
      <c r="IVG16" s="272"/>
      <c r="IVH16" s="272"/>
      <c r="IVI16" s="272"/>
      <c r="IVJ16" s="272"/>
      <c r="IVK16" s="272"/>
      <c r="IVL16" s="272"/>
      <c r="IVM16" s="272"/>
      <c r="IVN16" s="272"/>
      <c r="IVO16" s="272"/>
      <c r="IVP16" s="272"/>
      <c r="IVQ16" s="272"/>
      <c r="IVR16" s="272"/>
      <c r="IVS16" s="272"/>
      <c r="IVT16" s="272"/>
      <c r="IVU16" s="272"/>
      <c r="IVV16" s="272"/>
      <c r="IVW16" s="272"/>
      <c r="IVX16" s="272"/>
      <c r="IVY16" s="272"/>
      <c r="IVZ16" s="272"/>
      <c r="IWA16" s="272"/>
      <c r="IWB16" s="272"/>
      <c r="IWC16" s="272"/>
      <c r="IWD16" s="272"/>
      <c r="IWE16" s="272"/>
      <c r="IWF16" s="272"/>
      <c r="IWG16" s="272"/>
      <c r="IWH16" s="272"/>
      <c r="IWI16" s="272"/>
      <c r="IWJ16" s="272"/>
      <c r="IWK16" s="272"/>
      <c r="IWL16" s="272"/>
      <c r="IWM16" s="272"/>
      <c r="IWN16" s="272"/>
      <c r="IWO16" s="272"/>
      <c r="IWP16" s="272"/>
      <c r="IWQ16" s="272"/>
      <c r="IWR16" s="272"/>
      <c r="IWS16" s="272"/>
      <c r="IWT16" s="272"/>
      <c r="IWU16" s="272"/>
      <c r="IWV16" s="272"/>
      <c r="IWW16" s="272"/>
      <c r="IWX16" s="272"/>
      <c r="IWY16" s="272"/>
      <c r="IWZ16" s="272"/>
      <c r="IXA16" s="272"/>
      <c r="IXB16" s="272"/>
      <c r="IXC16" s="272"/>
      <c r="IXD16" s="272"/>
      <c r="IXE16" s="272"/>
      <c r="IXF16" s="272"/>
      <c r="IXG16" s="272"/>
      <c r="IXH16" s="272"/>
      <c r="IXI16" s="272"/>
      <c r="IXJ16" s="272"/>
      <c r="IXK16" s="272"/>
      <c r="IXL16" s="272"/>
      <c r="IXM16" s="272"/>
      <c r="IXN16" s="272"/>
      <c r="IXO16" s="272"/>
      <c r="IXP16" s="272"/>
      <c r="IXQ16" s="272"/>
      <c r="IXR16" s="272"/>
      <c r="IXS16" s="272"/>
      <c r="IXT16" s="272"/>
      <c r="IXU16" s="272"/>
      <c r="IXV16" s="272"/>
      <c r="IXW16" s="272"/>
      <c r="IXX16" s="272"/>
      <c r="IXY16" s="272"/>
      <c r="IXZ16" s="272"/>
      <c r="IYA16" s="272"/>
      <c r="IYB16" s="272"/>
      <c r="IYC16" s="272"/>
      <c r="IYD16" s="272"/>
      <c r="IYE16" s="272"/>
      <c r="IYF16" s="272"/>
      <c r="IYG16" s="272"/>
      <c r="IYH16" s="272"/>
      <c r="IYI16" s="272"/>
      <c r="IYJ16" s="272"/>
      <c r="IYK16" s="272"/>
      <c r="IYL16" s="272"/>
      <c r="IYM16" s="272"/>
      <c r="IYN16" s="272"/>
      <c r="IYO16" s="272"/>
      <c r="IYP16" s="272"/>
      <c r="IYQ16" s="272"/>
      <c r="IYR16" s="272"/>
      <c r="IYS16" s="272"/>
      <c r="IYT16" s="272"/>
      <c r="IYU16" s="272"/>
      <c r="IYV16" s="272"/>
      <c r="IYW16" s="272"/>
      <c r="IYX16" s="272"/>
      <c r="IYY16" s="272"/>
      <c r="IYZ16" s="272"/>
      <c r="IZA16" s="272"/>
      <c r="IZB16" s="272"/>
      <c r="IZC16" s="272"/>
      <c r="IZD16" s="272"/>
      <c r="IZE16" s="272"/>
      <c r="IZF16" s="272"/>
      <c r="IZG16" s="272"/>
      <c r="IZH16" s="272"/>
      <c r="IZI16" s="272"/>
      <c r="IZJ16" s="272"/>
      <c r="IZK16" s="272"/>
      <c r="IZL16" s="272"/>
      <c r="IZM16" s="272"/>
      <c r="IZN16" s="272"/>
      <c r="IZO16" s="272"/>
      <c r="IZP16" s="272"/>
      <c r="IZQ16" s="272"/>
      <c r="IZR16" s="272"/>
      <c r="IZS16" s="272"/>
      <c r="IZT16" s="272"/>
      <c r="IZU16" s="272"/>
      <c r="IZV16" s="272"/>
      <c r="IZW16" s="272"/>
      <c r="IZX16" s="272"/>
      <c r="IZY16" s="272"/>
      <c r="IZZ16" s="272"/>
      <c r="JAA16" s="272"/>
      <c r="JAB16" s="272"/>
      <c r="JAC16" s="272"/>
      <c r="JAD16" s="272"/>
      <c r="JAE16" s="272"/>
      <c r="JAF16" s="272"/>
      <c r="JAG16" s="272"/>
      <c r="JAH16" s="272"/>
      <c r="JAI16" s="272"/>
      <c r="JAJ16" s="272"/>
      <c r="JAK16" s="272"/>
      <c r="JAL16" s="272"/>
      <c r="JAM16" s="272"/>
      <c r="JAN16" s="272"/>
      <c r="JAO16" s="272"/>
      <c r="JAP16" s="272"/>
      <c r="JAQ16" s="272"/>
      <c r="JAR16" s="272"/>
      <c r="JAS16" s="272"/>
      <c r="JAT16" s="272"/>
      <c r="JAU16" s="272"/>
      <c r="JAV16" s="272"/>
      <c r="JAW16" s="272"/>
      <c r="JAX16" s="272"/>
      <c r="JAY16" s="272"/>
      <c r="JAZ16" s="272"/>
      <c r="JBA16" s="272"/>
      <c r="JBB16" s="272"/>
      <c r="JBC16" s="272"/>
      <c r="JBD16" s="272"/>
      <c r="JBE16" s="272"/>
      <c r="JBF16" s="272"/>
      <c r="JBG16" s="272"/>
      <c r="JBH16" s="272"/>
      <c r="JBI16" s="272"/>
      <c r="JBJ16" s="272"/>
      <c r="JBK16" s="272"/>
      <c r="JBL16" s="272"/>
      <c r="JBM16" s="272"/>
      <c r="JBN16" s="272"/>
      <c r="JBO16" s="272"/>
      <c r="JBP16" s="272"/>
      <c r="JBQ16" s="272"/>
      <c r="JBR16" s="272"/>
      <c r="JBS16" s="272"/>
      <c r="JBT16" s="272"/>
      <c r="JBU16" s="272"/>
      <c r="JBV16" s="272"/>
      <c r="JBW16" s="272"/>
      <c r="JBX16" s="272"/>
      <c r="JBY16" s="272"/>
      <c r="JBZ16" s="272"/>
      <c r="JCA16" s="272"/>
      <c r="JCB16" s="272"/>
      <c r="JCC16" s="272"/>
      <c r="JCD16" s="272"/>
      <c r="JCE16" s="272"/>
      <c r="JCF16" s="272"/>
      <c r="JCG16" s="272"/>
      <c r="JCH16" s="272"/>
      <c r="JCI16" s="272"/>
      <c r="JCJ16" s="272"/>
      <c r="JCK16" s="272"/>
      <c r="JCL16" s="272"/>
      <c r="JCM16" s="272"/>
      <c r="JCN16" s="272"/>
      <c r="JCO16" s="272"/>
      <c r="JCP16" s="272"/>
      <c r="JCQ16" s="272"/>
      <c r="JCR16" s="272"/>
      <c r="JCS16" s="272"/>
      <c r="JCT16" s="272"/>
      <c r="JCU16" s="272"/>
      <c r="JCV16" s="272"/>
      <c r="JCW16" s="272"/>
      <c r="JCX16" s="272"/>
      <c r="JCY16" s="272"/>
      <c r="JCZ16" s="272"/>
      <c r="JDA16" s="272"/>
      <c r="JDB16" s="272"/>
      <c r="JDC16" s="272"/>
      <c r="JDD16" s="272"/>
      <c r="JDE16" s="272"/>
      <c r="JDF16" s="272"/>
      <c r="JDG16" s="272"/>
      <c r="JDH16" s="272"/>
      <c r="JDI16" s="272"/>
      <c r="JDJ16" s="272"/>
      <c r="JDK16" s="272"/>
      <c r="JDL16" s="272"/>
      <c r="JDM16" s="272"/>
      <c r="JDN16" s="272"/>
      <c r="JDO16" s="272"/>
      <c r="JDP16" s="272"/>
      <c r="JDQ16" s="272"/>
      <c r="JDR16" s="272"/>
      <c r="JDS16" s="272"/>
      <c r="JDT16" s="272"/>
      <c r="JDU16" s="272"/>
      <c r="JDV16" s="272"/>
      <c r="JDW16" s="272"/>
      <c r="JDX16" s="272"/>
      <c r="JDY16" s="272"/>
      <c r="JDZ16" s="272"/>
      <c r="JEA16" s="272"/>
      <c r="JEB16" s="272"/>
      <c r="JEC16" s="272"/>
      <c r="JED16" s="272"/>
      <c r="JEE16" s="272"/>
      <c r="JEF16" s="272"/>
      <c r="JEG16" s="272"/>
      <c r="JEH16" s="272"/>
      <c r="JEI16" s="272"/>
      <c r="JEJ16" s="272"/>
      <c r="JEK16" s="272"/>
      <c r="JEL16" s="272"/>
      <c r="JEM16" s="272"/>
      <c r="JEN16" s="272"/>
      <c r="JEO16" s="272"/>
      <c r="JEP16" s="272"/>
      <c r="JEQ16" s="272"/>
      <c r="JER16" s="272"/>
      <c r="JES16" s="272"/>
      <c r="JET16" s="272"/>
      <c r="JEU16" s="272"/>
      <c r="JEV16" s="272"/>
      <c r="JEW16" s="272"/>
      <c r="JEX16" s="272"/>
      <c r="JEY16" s="272"/>
      <c r="JEZ16" s="272"/>
      <c r="JFA16" s="272"/>
      <c r="JFB16" s="272"/>
      <c r="JFC16" s="272"/>
      <c r="JFD16" s="272"/>
      <c r="JFE16" s="272"/>
      <c r="JFF16" s="272"/>
      <c r="JFG16" s="272"/>
      <c r="JFH16" s="272"/>
      <c r="JFI16" s="272"/>
      <c r="JFJ16" s="272"/>
      <c r="JFK16" s="272"/>
      <c r="JFL16" s="272"/>
      <c r="JFM16" s="272"/>
      <c r="JFN16" s="272"/>
      <c r="JFO16" s="272"/>
      <c r="JFP16" s="272"/>
      <c r="JFQ16" s="272"/>
      <c r="JFR16" s="272"/>
      <c r="JFS16" s="272"/>
      <c r="JFT16" s="272"/>
      <c r="JFU16" s="272"/>
      <c r="JFV16" s="272"/>
      <c r="JFW16" s="272"/>
      <c r="JFX16" s="272"/>
      <c r="JFY16" s="272"/>
      <c r="JFZ16" s="272"/>
      <c r="JGA16" s="272"/>
      <c r="JGB16" s="272"/>
      <c r="JGC16" s="272"/>
      <c r="JGD16" s="272"/>
      <c r="JGE16" s="272"/>
      <c r="JGF16" s="272"/>
      <c r="JGG16" s="272"/>
      <c r="JGH16" s="272"/>
      <c r="JGI16" s="272"/>
      <c r="JGJ16" s="272"/>
      <c r="JGK16" s="272"/>
      <c r="JGL16" s="272"/>
      <c r="JGM16" s="272"/>
      <c r="JGN16" s="272"/>
      <c r="JGO16" s="272"/>
      <c r="JGP16" s="272"/>
      <c r="JGQ16" s="272"/>
      <c r="JGR16" s="272"/>
      <c r="JGS16" s="272"/>
      <c r="JGT16" s="272"/>
      <c r="JGU16" s="272"/>
      <c r="JGV16" s="272"/>
      <c r="JGW16" s="272"/>
      <c r="JGX16" s="272"/>
      <c r="JGY16" s="272"/>
      <c r="JGZ16" s="272"/>
      <c r="JHA16" s="272"/>
      <c r="JHB16" s="272"/>
      <c r="JHC16" s="272"/>
      <c r="JHD16" s="272"/>
      <c r="JHE16" s="272"/>
      <c r="JHF16" s="272"/>
      <c r="JHG16" s="272"/>
      <c r="JHH16" s="272"/>
      <c r="JHI16" s="272"/>
      <c r="JHJ16" s="272"/>
      <c r="JHK16" s="272"/>
      <c r="JHL16" s="272"/>
      <c r="JHM16" s="272"/>
      <c r="JHN16" s="272"/>
      <c r="JHO16" s="272"/>
      <c r="JHP16" s="272"/>
      <c r="JHQ16" s="272"/>
      <c r="JHR16" s="272"/>
      <c r="JHS16" s="272"/>
      <c r="JHT16" s="272"/>
      <c r="JHU16" s="272"/>
      <c r="JHV16" s="272"/>
      <c r="JHW16" s="272"/>
      <c r="JHX16" s="272"/>
      <c r="JHY16" s="272"/>
      <c r="JHZ16" s="272"/>
      <c r="JIA16" s="272"/>
      <c r="JIB16" s="272"/>
      <c r="JIC16" s="272"/>
      <c r="JID16" s="272"/>
      <c r="JIE16" s="272"/>
      <c r="JIF16" s="272"/>
      <c r="JIG16" s="272"/>
      <c r="JIH16" s="272"/>
      <c r="JII16" s="272"/>
      <c r="JIJ16" s="272"/>
      <c r="JIK16" s="272"/>
      <c r="JIL16" s="272"/>
      <c r="JIM16" s="272"/>
      <c r="JIN16" s="272"/>
      <c r="JIO16" s="272"/>
      <c r="JIP16" s="272"/>
      <c r="JIQ16" s="272"/>
      <c r="JIR16" s="272"/>
      <c r="JIS16" s="272"/>
      <c r="JIT16" s="272"/>
      <c r="JIU16" s="272"/>
      <c r="JIV16" s="272"/>
      <c r="JIW16" s="272"/>
      <c r="JIX16" s="272"/>
      <c r="JIY16" s="272"/>
      <c r="JIZ16" s="272"/>
      <c r="JJA16" s="272"/>
      <c r="JJB16" s="272"/>
      <c r="JJC16" s="272"/>
      <c r="JJD16" s="272"/>
      <c r="JJE16" s="272"/>
      <c r="JJF16" s="272"/>
      <c r="JJG16" s="272"/>
      <c r="JJH16" s="272"/>
      <c r="JJI16" s="272"/>
      <c r="JJJ16" s="272"/>
      <c r="JJK16" s="272"/>
      <c r="JJL16" s="272"/>
      <c r="JJM16" s="272"/>
      <c r="JJN16" s="272"/>
      <c r="JJO16" s="272"/>
      <c r="JJP16" s="272"/>
      <c r="JJQ16" s="272"/>
      <c r="JJR16" s="272"/>
      <c r="JJS16" s="272"/>
      <c r="JJT16" s="272"/>
      <c r="JJU16" s="272"/>
      <c r="JJV16" s="272"/>
      <c r="JJW16" s="272"/>
      <c r="JJX16" s="272"/>
      <c r="JJY16" s="272"/>
      <c r="JJZ16" s="272"/>
      <c r="JKA16" s="272"/>
      <c r="JKB16" s="272"/>
      <c r="JKC16" s="272"/>
      <c r="JKD16" s="272"/>
      <c r="JKE16" s="272"/>
      <c r="JKF16" s="272"/>
      <c r="JKG16" s="272"/>
      <c r="JKH16" s="272"/>
      <c r="JKI16" s="272"/>
      <c r="JKJ16" s="272"/>
      <c r="JKK16" s="272"/>
      <c r="JKL16" s="272"/>
      <c r="JKM16" s="272"/>
      <c r="JKN16" s="272"/>
      <c r="JKO16" s="272"/>
      <c r="JKP16" s="272"/>
      <c r="JKQ16" s="272"/>
      <c r="JKR16" s="272"/>
      <c r="JKS16" s="272"/>
      <c r="JKT16" s="272"/>
      <c r="JKU16" s="272"/>
      <c r="JKV16" s="272"/>
      <c r="JKW16" s="272"/>
      <c r="JKX16" s="272"/>
      <c r="JKY16" s="272"/>
      <c r="JKZ16" s="272"/>
      <c r="JLA16" s="272"/>
      <c r="JLB16" s="272"/>
      <c r="JLC16" s="272"/>
      <c r="JLD16" s="272"/>
      <c r="JLE16" s="272"/>
      <c r="JLF16" s="272"/>
      <c r="JLG16" s="272"/>
      <c r="JLH16" s="272"/>
      <c r="JLI16" s="272"/>
      <c r="JLJ16" s="272"/>
      <c r="JLK16" s="272"/>
      <c r="JLL16" s="272"/>
      <c r="JLM16" s="272"/>
      <c r="JLN16" s="272"/>
      <c r="JLO16" s="272"/>
      <c r="JLP16" s="272"/>
      <c r="JLQ16" s="272"/>
      <c r="JLR16" s="272"/>
      <c r="JLS16" s="272"/>
      <c r="JLT16" s="272"/>
      <c r="JLU16" s="272"/>
      <c r="JLV16" s="272"/>
      <c r="JLW16" s="272"/>
      <c r="JLX16" s="272"/>
      <c r="JLY16" s="272"/>
      <c r="JLZ16" s="272"/>
      <c r="JMA16" s="272"/>
      <c r="JMB16" s="272"/>
      <c r="JMC16" s="272"/>
      <c r="JMD16" s="272"/>
      <c r="JME16" s="272"/>
      <c r="JMF16" s="272"/>
      <c r="JMG16" s="272"/>
      <c r="JMH16" s="272"/>
      <c r="JMI16" s="272"/>
      <c r="JMJ16" s="272"/>
      <c r="JMK16" s="272"/>
      <c r="JML16" s="272"/>
      <c r="JMM16" s="272"/>
      <c r="JMN16" s="272"/>
      <c r="JMO16" s="272"/>
      <c r="JMP16" s="272"/>
      <c r="JMQ16" s="272"/>
      <c r="JMR16" s="272"/>
      <c r="JMS16" s="272"/>
      <c r="JMT16" s="272"/>
      <c r="JMU16" s="272"/>
      <c r="JMV16" s="272"/>
      <c r="JMW16" s="272"/>
      <c r="JMX16" s="272"/>
      <c r="JMY16" s="272"/>
      <c r="JMZ16" s="272"/>
      <c r="JNA16" s="272"/>
      <c r="JNB16" s="272"/>
      <c r="JNC16" s="272"/>
      <c r="JND16" s="272"/>
      <c r="JNE16" s="272"/>
      <c r="JNF16" s="272"/>
      <c r="JNG16" s="272"/>
      <c r="JNH16" s="272"/>
      <c r="JNI16" s="272"/>
      <c r="JNJ16" s="272"/>
      <c r="JNK16" s="272"/>
      <c r="JNL16" s="272"/>
      <c r="JNM16" s="272"/>
      <c r="JNN16" s="272"/>
      <c r="JNO16" s="272"/>
      <c r="JNP16" s="272"/>
      <c r="JNQ16" s="272"/>
      <c r="JNR16" s="272"/>
      <c r="JNS16" s="272"/>
      <c r="JNT16" s="272"/>
      <c r="JNU16" s="272"/>
      <c r="JNV16" s="272"/>
      <c r="JNW16" s="272"/>
      <c r="JNX16" s="272"/>
      <c r="JNY16" s="272"/>
      <c r="JNZ16" s="272"/>
      <c r="JOA16" s="272"/>
      <c r="JOB16" s="272"/>
      <c r="JOC16" s="272"/>
      <c r="JOD16" s="272"/>
      <c r="JOE16" s="272"/>
      <c r="JOF16" s="272"/>
      <c r="JOG16" s="272"/>
      <c r="JOH16" s="272"/>
      <c r="JOI16" s="272"/>
      <c r="JOJ16" s="272"/>
      <c r="JOK16" s="272"/>
      <c r="JOL16" s="272"/>
      <c r="JOM16" s="272"/>
      <c r="JON16" s="272"/>
      <c r="JOO16" s="272"/>
      <c r="JOP16" s="272"/>
      <c r="JOQ16" s="272"/>
      <c r="JOR16" s="272"/>
      <c r="JOS16" s="272"/>
      <c r="JOT16" s="272"/>
      <c r="JOU16" s="272"/>
      <c r="JOV16" s="272"/>
      <c r="JOW16" s="272"/>
      <c r="JOX16" s="272"/>
      <c r="JOY16" s="272"/>
      <c r="JOZ16" s="272"/>
      <c r="JPA16" s="272"/>
      <c r="JPB16" s="272"/>
      <c r="JPC16" s="272"/>
      <c r="JPD16" s="272"/>
      <c r="JPE16" s="272"/>
      <c r="JPF16" s="272"/>
      <c r="JPG16" s="272"/>
      <c r="JPH16" s="272"/>
      <c r="JPI16" s="272"/>
      <c r="JPJ16" s="272"/>
      <c r="JPK16" s="272"/>
      <c r="JPL16" s="272"/>
      <c r="JPM16" s="272"/>
      <c r="JPN16" s="272"/>
      <c r="JPO16" s="272"/>
      <c r="JPP16" s="272"/>
      <c r="JPQ16" s="272"/>
      <c r="JPR16" s="272"/>
      <c r="JPS16" s="272"/>
      <c r="JPT16" s="272"/>
      <c r="JPU16" s="272"/>
      <c r="JPV16" s="272"/>
      <c r="JPW16" s="272"/>
      <c r="JPX16" s="272"/>
      <c r="JPY16" s="272"/>
      <c r="JPZ16" s="272"/>
      <c r="JQA16" s="272"/>
      <c r="JQB16" s="272"/>
      <c r="JQC16" s="272"/>
      <c r="JQD16" s="272"/>
      <c r="JQE16" s="272"/>
      <c r="JQF16" s="272"/>
      <c r="JQG16" s="272"/>
      <c r="JQH16" s="272"/>
      <c r="JQI16" s="272"/>
      <c r="JQJ16" s="272"/>
      <c r="JQK16" s="272"/>
      <c r="JQL16" s="272"/>
      <c r="JQM16" s="272"/>
      <c r="JQN16" s="272"/>
      <c r="JQO16" s="272"/>
      <c r="JQP16" s="272"/>
      <c r="JQQ16" s="272"/>
      <c r="JQR16" s="272"/>
      <c r="JQS16" s="272"/>
      <c r="JQT16" s="272"/>
      <c r="JQU16" s="272"/>
      <c r="JQV16" s="272"/>
      <c r="JQW16" s="272"/>
      <c r="JQX16" s="272"/>
      <c r="JQY16" s="272"/>
      <c r="JQZ16" s="272"/>
      <c r="JRA16" s="272"/>
      <c r="JRB16" s="272"/>
      <c r="JRC16" s="272"/>
      <c r="JRD16" s="272"/>
      <c r="JRE16" s="272"/>
      <c r="JRF16" s="272"/>
      <c r="JRG16" s="272"/>
      <c r="JRH16" s="272"/>
      <c r="JRI16" s="272"/>
      <c r="JRJ16" s="272"/>
      <c r="JRK16" s="272"/>
      <c r="JRL16" s="272"/>
      <c r="JRM16" s="272"/>
      <c r="JRN16" s="272"/>
      <c r="JRO16" s="272"/>
      <c r="JRP16" s="272"/>
      <c r="JRQ16" s="272"/>
      <c r="JRR16" s="272"/>
      <c r="JRS16" s="272"/>
      <c r="JRT16" s="272"/>
      <c r="JRU16" s="272"/>
      <c r="JRV16" s="272"/>
      <c r="JRW16" s="272"/>
      <c r="JRX16" s="272"/>
      <c r="JRY16" s="272"/>
      <c r="JRZ16" s="272"/>
      <c r="JSA16" s="272"/>
      <c r="JSB16" s="272"/>
      <c r="JSC16" s="272"/>
      <c r="JSD16" s="272"/>
      <c r="JSE16" s="272"/>
      <c r="JSF16" s="272"/>
      <c r="JSG16" s="272"/>
      <c r="JSH16" s="272"/>
      <c r="JSI16" s="272"/>
      <c r="JSJ16" s="272"/>
      <c r="JSK16" s="272"/>
      <c r="JSL16" s="272"/>
      <c r="JSM16" s="272"/>
      <c r="JSN16" s="272"/>
      <c r="JSO16" s="272"/>
      <c r="JSP16" s="272"/>
      <c r="JSQ16" s="272"/>
      <c r="JSR16" s="272"/>
      <c r="JSS16" s="272"/>
      <c r="JST16" s="272"/>
      <c r="JSU16" s="272"/>
      <c r="JSV16" s="272"/>
      <c r="JSW16" s="272"/>
      <c r="JSX16" s="272"/>
      <c r="JSY16" s="272"/>
      <c r="JSZ16" s="272"/>
      <c r="JTA16" s="272"/>
      <c r="JTB16" s="272"/>
      <c r="JTC16" s="272"/>
      <c r="JTD16" s="272"/>
      <c r="JTE16" s="272"/>
      <c r="JTF16" s="272"/>
      <c r="JTG16" s="272"/>
      <c r="JTH16" s="272"/>
      <c r="JTI16" s="272"/>
      <c r="JTJ16" s="272"/>
      <c r="JTK16" s="272"/>
      <c r="JTL16" s="272"/>
      <c r="JTM16" s="272"/>
      <c r="JTN16" s="272"/>
      <c r="JTO16" s="272"/>
      <c r="JTP16" s="272"/>
      <c r="JTQ16" s="272"/>
      <c r="JTR16" s="272"/>
      <c r="JTS16" s="272"/>
      <c r="JTT16" s="272"/>
      <c r="JTU16" s="272"/>
      <c r="JTV16" s="272"/>
      <c r="JTW16" s="272"/>
      <c r="JTX16" s="272"/>
      <c r="JTY16" s="272"/>
      <c r="JTZ16" s="272"/>
      <c r="JUA16" s="272"/>
      <c r="JUB16" s="272"/>
      <c r="JUC16" s="272"/>
      <c r="JUD16" s="272"/>
      <c r="JUE16" s="272"/>
      <c r="JUF16" s="272"/>
      <c r="JUG16" s="272"/>
      <c r="JUH16" s="272"/>
      <c r="JUI16" s="272"/>
      <c r="JUJ16" s="272"/>
      <c r="JUK16" s="272"/>
      <c r="JUL16" s="272"/>
      <c r="JUM16" s="272"/>
      <c r="JUN16" s="272"/>
      <c r="JUO16" s="272"/>
      <c r="JUP16" s="272"/>
      <c r="JUQ16" s="272"/>
      <c r="JUR16" s="272"/>
      <c r="JUS16" s="272"/>
      <c r="JUT16" s="272"/>
      <c r="JUU16" s="272"/>
      <c r="JUV16" s="272"/>
      <c r="JUW16" s="272"/>
      <c r="JUX16" s="272"/>
      <c r="JUY16" s="272"/>
      <c r="JUZ16" s="272"/>
      <c r="JVA16" s="272"/>
      <c r="JVB16" s="272"/>
      <c r="JVC16" s="272"/>
      <c r="JVD16" s="272"/>
      <c r="JVE16" s="272"/>
      <c r="JVF16" s="272"/>
      <c r="JVG16" s="272"/>
      <c r="JVH16" s="272"/>
      <c r="JVI16" s="272"/>
      <c r="JVJ16" s="272"/>
      <c r="JVK16" s="272"/>
      <c r="JVL16" s="272"/>
      <c r="JVM16" s="272"/>
      <c r="JVN16" s="272"/>
      <c r="JVO16" s="272"/>
      <c r="JVP16" s="272"/>
      <c r="JVQ16" s="272"/>
      <c r="JVR16" s="272"/>
      <c r="JVS16" s="272"/>
      <c r="JVT16" s="272"/>
      <c r="JVU16" s="272"/>
      <c r="JVV16" s="272"/>
      <c r="JVW16" s="272"/>
      <c r="JVX16" s="272"/>
      <c r="JVY16" s="272"/>
      <c r="JVZ16" s="272"/>
      <c r="JWA16" s="272"/>
      <c r="JWB16" s="272"/>
      <c r="JWC16" s="272"/>
      <c r="JWD16" s="272"/>
      <c r="JWE16" s="272"/>
      <c r="JWF16" s="272"/>
      <c r="JWG16" s="272"/>
      <c r="JWH16" s="272"/>
      <c r="JWI16" s="272"/>
      <c r="JWJ16" s="272"/>
      <c r="JWK16" s="272"/>
      <c r="JWL16" s="272"/>
      <c r="JWM16" s="272"/>
      <c r="JWN16" s="272"/>
      <c r="JWO16" s="272"/>
      <c r="JWP16" s="272"/>
      <c r="JWQ16" s="272"/>
      <c r="JWR16" s="272"/>
      <c r="JWS16" s="272"/>
      <c r="JWT16" s="272"/>
      <c r="JWU16" s="272"/>
      <c r="JWV16" s="272"/>
      <c r="JWW16" s="272"/>
      <c r="JWX16" s="272"/>
      <c r="JWY16" s="272"/>
      <c r="JWZ16" s="272"/>
      <c r="JXA16" s="272"/>
      <c r="JXB16" s="272"/>
      <c r="JXC16" s="272"/>
      <c r="JXD16" s="272"/>
      <c r="JXE16" s="272"/>
      <c r="JXF16" s="272"/>
      <c r="JXG16" s="272"/>
      <c r="JXH16" s="272"/>
      <c r="JXI16" s="272"/>
      <c r="JXJ16" s="272"/>
      <c r="JXK16" s="272"/>
      <c r="JXL16" s="272"/>
      <c r="JXM16" s="272"/>
      <c r="JXN16" s="272"/>
      <c r="JXO16" s="272"/>
      <c r="JXP16" s="272"/>
      <c r="JXQ16" s="272"/>
      <c r="JXR16" s="272"/>
      <c r="JXS16" s="272"/>
      <c r="JXT16" s="272"/>
      <c r="JXU16" s="272"/>
      <c r="JXV16" s="272"/>
      <c r="JXW16" s="272"/>
      <c r="JXX16" s="272"/>
      <c r="JXY16" s="272"/>
      <c r="JXZ16" s="272"/>
      <c r="JYA16" s="272"/>
      <c r="JYB16" s="272"/>
      <c r="JYC16" s="272"/>
      <c r="JYD16" s="272"/>
      <c r="JYE16" s="272"/>
      <c r="JYF16" s="272"/>
      <c r="JYG16" s="272"/>
      <c r="JYH16" s="272"/>
      <c r="JYI16" s="272"/>
      <c r="JYJ16" s="272"/>
      <c r="JYK16" s="272"/>
      <c r="JYL16" s="272"/>
      <c r="JYM16" s="272"/>
      <c r="JYN16" s="272"/>
      <c r="JYO16" s="272"/>
      <c r="JYP16" s="272"/>
      <c r="JYQ16" s="272"/>
      <c r="JYR16" s="272"/>
      <c r="JYS16" s="272"/>
      <c r="JYT16" s="272"/>
      <c r="JYU16" s="272"/>
      <c r="JYV16" s="272"/>
      <c r="JYW16" s="272"/>
      <c r="JYX16" s="272"/>
      <c r="JYY16" s="272"/>
      <c r="JYZ16" s="272"/>
      <c r="JZA16" s="272"/>
      <c r="JZB16" s="272"/>
      <c r="JZC16" s="272"/>
      <c r="JZD16" s="272"/>
      <c r="JZE16" s="272"/>
      <c r="JZF16" s="272"/>
      <c r="JZG16" s="272"/>
      <c r="JZH16" s="272"/>
      <c r="JZI16" s="272"/>
      <c r="JZJ16" s="272"/>
      <c r="JZK16" s="272"/>
      <c r="JZL16" s="272"/>
      <c r="JZM16" s="272"/>
      <c r="JZN16" s="272"/>
      <c r="JZO16" s="272"/>
      <c r="JZP16" s="272"/>
      <c r="JZQ16" s="272"/>
      <c r="JZR16" s="272"/>
      <c r="JZS16" s="272"/>
      <c r="JZT16" s="272"/>
      <c r="JZU16" s="272"/>
      <c r="JZV16" s="272"/>
      <c r="JZW16" s="272"/>
      <c r="JZX16" s="272"/>
      <c r="JZY16" s="272"/>
      <c r="JZZ16" s="272"/>
      <c r="KAA16" s="272"/>
      <c r="KAB16" s="272"/>
      <c r="KAC16" s="272"/>
      <c r="KAD16" s="272"/>
      <c r="KAE16" s="272"/>
      <c r="KAF16" s="272"/>
      <c r="KAG16" s="272"/>
      <c r="KAH16" s="272"/>
      <c r="KAI16" s="272"/>
      <c r="KAJ16" s="272"/>
      <c r="KAK16" s="272"/>
      <c r="KAL16" s="272"/>
      <c r="KAM16" s="272"/>
      <c r="KAN16" s="272"/>
      <c r="KAO16" s="272"/>
      <c r="KAP16" s="272"/>
      <c r="KAQ16" s="272"/>
      <c r="KAR16" s="272"/>
      <c r="KAS16" s="272"/>
      <c r="KAT16" s="272"/>
      <c r="KAU16" s="272"/>
      <c r="KAV16" s="272"/>
      <c r="KAW16" s="272"/>
      <c r="KAX16" s="272"/>
      <c r="KAY16" s="272"/>
      <c r="KAZ16" s="272"/>
      <c r="KBA16" s="272"/>
      <c r="KBB16" s="272"/>
      <c r="KBC16" s="272"/>
      <c r="KBD16" s="272"/>
      <c r="KBE16" s="272"/>
      <c r="KBF16" s="272"/>
      <c r="KBG16" s="272"/>
      <c r="KBH16" s="272"/>
      <c r="KBI16" s="272"/>
      <c r="KBJ16" s="272"/>
      <c r="KBK16" s="272"/>
      <c r="KBL16" s="272"/>
      <c r="KBM16" s="272"/>
      <c r="KBN16" s="272"/>
      <c r="KBO16" s="272"/>
      <c r="KBP16" s="272"/>
      <c r="KBQ16" s="272"/>
      <c r="KBR16" s="272"/>
      <c r="KBS16" s="272"/>
      <c r="KBT16" s="272"/>
      <c r="KBU16" s="272"/>
      <c r="KBV16" s="272"/>
      <c r="KBW16" s="272"/>
      <c r="KBX16" s="272"/>
      <c r="KBY16" s="272"/>
      <c r="KBZ16" s="272"/>
      <c r="KCA16" s="272"/>
      <c r="KCB16" s="272"/>
      <c r="KCC16" s="272"/>
      <c r="KCD16" s="272"/>
      <c r="KCE16" s="272"/>
      <c r="KCF16" s="272"/>
      <c r="KCG16" s="272"/>
      <c r="KCH16" s="272"/>
      <c r="KCI16" s="272"/>
      <c r="KCJ16" s="272"/>
      <c r="KCK16" s="272"/>
      <c r="KCL16" s="272"/>
      <c r="KCM16" s="272"/>
      <c r="KCN16" s="272"/>
      <c r="KCO16" s="272"/>
      <c r="KCP16" s="272"/>
      <c r="KCQ16" s="272"/>
      <c r="KCR16" s="272"/>
      <c r="KCS16" s="272"/>
      <c r="KCT16" s="272"/>
      <c r="KCU16" s="272"/>
      <c r="KCV16" s="272"/>
      <c r="KCW16" s="272"/>
      <c r="KCX16" s="272"/>
      <c r="KCY16" s="272"/>
      <c r="KCZ16" s="272"/>
      <c r="KDA16" s="272"/>
      <c r="KDB16" s="272"/>
      <c r="KDC16" s="272"/>
      <c r="KDD16" s="272"/>
      <c r="KDE16" s="272"/>
      <c r="KDF16" s="272"/>
      <c r="KDG16" s="272"/>
      <c r="KDH16" s="272"/>
      <c r="KDI16" s="272"/>
      <c r="KDJ16" s="272"/>
      <c r="KDK16" s="272"/>
      <c r="KDL16" s="272"/>
      <c r="KDM16" s="272"/>
      <c r="KDN16" s="272"/>
      <c r="KDO16" s="272"/>
      <c r="KDP16" s="272"/>
      <c r="KDQ16" s="272"/>
      <c r="KDR16" s="272"/>
      <c r="KDS16" s="272"/>
      <c r="KDT16" s="272"/>
      <c r="KDU16" s="272"/>
      <c r="KDV16" s="272"/>
      <c r="KDW16" s="272"/>
      <c r="KDX16" s="272"/>
      <c r="KDY16" s="272"/>
      <c r="KDZ16" s="272"/>
      <c r="KEA16" s="272"/>
      <c r="KEB16" s="272"/>
      <c r="KEC16" s="272"/>
      <c r="KED16" s="272"/>
      <c r="KEE16" s="272"/>
      <c r="KEF16" s="272"/>
      <c r="KEG16" s="272"/>
      <c r="KEH16" s="272"/>
      <c r="KEI16" s="272"/>
      <c r="KEJ16" s="272"/>
      <c r="KEK16" s="272"/>
      <c r="KEL16" s="272"/>
      <c r="KEM16" s="272"/>
      <c r="KEN16" s="272"/>
      <c r="KEO16" s="272"/>
      <c r="KEP16" s="272"/>
      <c r="KEQ16" s="272"/>
      <c r="KER16" s="272"/>
      <c r="KES16" s="272"/>
      <c r="KET16" s="272"/>
      <c r="KEU16" s="272"/>
      <c r="KEV16" s="272"/>
      <c r="KEW16" s="272"/>
      <c r="KEX16" s="272"/>
      <c r="KEY16" s="272"/>
      <c r="KEZ16" s="272"/>
      <c r="KFA16" s="272"/>
      <c r="KFB16" s="272"/>
      <c r="KFC16" s="272"/>
      <c r="KFD16" s="272"/>
      <c r="KFE16" s="272"/>
      <c r="KFF16" s="272"/>
      <c r="KFG16" s="272"/>
      <c r="KFH16" s="272"/>
      <c r="KFI16" s="272"/>
      <c r="KFJ16" s="272"/>
      <c r="KFK16" s="272"/>
      <c r="KFL16" s="272"/>
      <c r="KFM16" s="272"/>
      <c r="KFN16" s="272"/>
      <c r="KFO16" s="272"/>
      <c r="KFP16" s="272"/>
      <c r="KFQ16" s="272"/>
      <c r="KFR16" s="272"/>
      <c r="KFS16" s="272"/>
      <c r="KFT16" s="272"/>
      <c r="KFU16" s="272"/>
      <c r="KFV16" s="272"/>
      <c r="KFW16" s="272"/>
      <c r="KFX16" s="272"/>
      <c r="KFY16" s="272"/>
      <c r="KFZ16" s="272"/>
      <c r="KGA16" s="272"/>
      <c r="KGB16" s="272"/>
      <c r="KGC16" s="272"/>
      <c r="KGD16" s="272"/>
      <c r="KGE16" s="272"/>
      <c r="KGF16" s="272"/>
      <c r="KGG16" s="272"/>
      <c r="KGH16" s="272"/>
      <c r="KGI16" s="272"/>
      <c r="KGJ16" s="272"/>
      <c r="KGK16" s="272"/>
      <c r="KGL16" s="272"/>
      <c r="KGM16" s="272"/>
      <c r="KGN16" s="272"/>
      <c r="KGO16" s="272"/>
      <c r="KGP16" s="272"/>
      <c r="KGQ16" s="272"/>
      <c r="KGR16" s="272"/>
      <c r="KGS16" s="272"/>
      <c r="KGT16" s="272"/>
      <c r="KGU16" s="272"/>
      <c r="KGV16" s="272"/>
      <c r="KGW16" s="272"/>
      <c r="KGX16" s="272"/>
      <c r="KGY16" s="272"/>
      <c r="KGZ16" s="272"/>
      <c r="KHA16" s="272"/>
      <c r="KHB16" s="272"/>
      <c r="KHC16" s="272"/>
      <c r="KHD16" s="272"/>
      <c r="KHE16" s="272"/>
      <c r="KHF16" s="272"/>
      <c r="KHG16" s="272"/>
      <c r="KHH16" s="272"/>
      <c r="KHI16" s="272"/>
      <c r="KHJ16" s="272"/>
      <c r="KHK16" s="272"/>
      <c r="KHL16" s="272"/>
      <c r="KHM16" s="272"/>
      <c r="KHN16" s="272"/>
      <c r="KHO16" s="272"/>
      <c r="KHP16" s="272"/>
      <c r="KHQ16" s="272"/>
      <c r="KHR16" s="272"/>
      <c r="KHS16" s="272"/>
      <c r="KHT16" s="272"/>
      <c r="KHU16" s="272"/>
      <c r="KHV16" s="272"/>
      <c r="KHW16" s="272"/>
      <c r="KHX16" s="272"/>
      <c r="KHY16" s="272"/>
      <c r="KHZ16" s="272"/>
      <c r="KIA16" s="272"/>
      <c r="KIB16" s="272"/>
      <c r="KIC16" s="272"/>
      <c r="KID16" s="272"/>
      <c r="KIE16" s="272"/>
      <c r="KIF16" s="272"/>
      <c r="KIG16" s="272"/>
      <c r="KIH16" s="272"/>
      <c r="KII16" s="272"/>
      <c r="KIJ16" s="272"/>
      <c r="KIK16" s="272"/>
      <c r="KIL16" s="272"/>
      <c r="KIM16" s="272"/>
      <c r="KIN16" s="272"/>
      <c r="KIO16" s="272"/>
      <c r="KIP16" s="272"/>
      <c r="KIQ16" s="272"/>
      <c r="KIR16" s="272"/>
      <c r="KIS16" s="272"/>
      <c r="KIT16" s="272"/>
      <c r="KIU16" s="272"/>
      <c r="KIV16" s="272"/>
      <c r="KIW16" s="272"/>
      <c r="KIX16" s="272"/>
      <c r="KIY16" s="272"/>
      <c r="KIZ16" s="272"/>
      <c r="KJA16" s="272"/>
      <c r="KJB16" s="272"/>
      <c r="KJC16" s="272"/>
      <c r="KJD16" s="272"/>
      <c r="KJE16" s="272"/>
      <c r="KJF16" s="272"/>
      <c r="KJG16" s="272"/>
      <c r="KJH16" s="272"/>
      <c r="KJI16" s="272"/>
      <c r="KJJ16" s="272"/>
      <c r="KJK16" s="272"/>
      <c r="KJL16" s="272"/>
      <c r="KJM16" s="272"/>
      <c r="KJN16" s="272"/>
      <c r="KJO16" s="272"/>
      <c r="KJP16" s="272"/>
      <c r="KJQ16" s="272"/>
      <c r="KJR16" s="272"/>
      <c r="KJS16" s="272"/>
      <c r="KJT16" s="272"/>
      <c r="KJU16" s="272"/>
      <c r="KJV16" s="272"/>
      <c r="KJW16" s="272"/>
      <c r="KJX16" s="272"/>
      <c r="KJY16" s="272"/>
      <c r="KJZ16" s="272"/>
      <c r="KKA16" s="272"/>
      <c r="KKB16" s="272"/>
      <c r="KKC16" s="272"/>
      <c r="KKD16" s="272"/>
      <c r="KKE16" s="272"/>
      <c r="KKF16" s="272"/>
      <c r="KKG16" s="272"/>
      <c r="KKH16" s="272"/>
      <c r="KKI16" s="272"/>
      <c r="KKJ16" s="272"/>
      <c r="KKK16" s="272"/>
      <c r="KKL16" s="272"/>
      <c r="KKM16" s="272"/>
      <c r="KKN16" s="272"/>
      <c r="KKO16" s="272"/>
      <c r="KKP16" s="272"/>
      <c r="KKQ16" s="272"/>
      <c r="KKR16" s="272"/>
      <c r="KKS16" s="272"/>
      <c r="KKT16" s="272"/>
      <c r="KKU16" s="272"/>
      <c r="KKV16" s="272"/>
      <c r="KKW16" s="272"/>
      <c r="KKX16" s="272"/>
      <c r="KKY16" s="272"/>
      <c r="KKZ16" s="272"/>
      <c r="KLA16" s="272"/>
      <c r="KLB16" s="272"/>
      <c r="KLC16" s="272"/>
      <c r="KLD16" s="272"/>
      <c r="KLE16" s="272"/>
      <c r="KLF16" s="272"/>
      <c r="KLG16" s="272"/>
      <c r="KLH16" s="272"/>
      <c r="KLI16" s="272"/>
      <c r="KLJ16" s="272"/>
      <c r="KLK16" s="272"/>
      <c r="KLL16" s="272"/>
      <c r="KLM16" s="272"/>
      <c r="KLN16" s="272"/>
      <c r="KLO16" s="272"/>
      <c r="KLP16" s="272"/>
      <c r="KLQ16" s="272"/>
      <c r="KLR16" s="272"/>
      <c r="KLS16" s="272"/>
      <c r="KLT16" s="272"/>
      <c r="KLU16" s="272"/>
      <c r="KLV16" s="272"/>
      <c r="KLW16" s="272"/>
      <c r="KLX16" s="272"/>
      <c r="KLY16" s="272"/>
      <c r="KLZ16" s="272"/>
      <c r="KMA16" s="272"/>
      <c r="KMB16" s="272"/>
      <c r="KMC16" s="272"/>
      <c r="KMD16" s="272"/>
      <c r="KME16" s="272"/>
      <c r="KMF16" s="272"/>
      <c r="KMG16" s="272"/>
      <c r="KMH16" s="272"/>
      <c r="KMI16" s="272"/>
      <c r="KMJ16" s="272"/>
      <c r="KMK16" s="272"/>
      <c r="KML16" s="272"/>
      <c r="KMM16" s="272"/>
      <c r="KMN16" s="272"/>
      <c r="KMO16" s="272"/>
      <c r="KMP16" s="272"/>
      <c r="KMQ16" s="272"/>
      <c r="KMR16" s="272"/>
      <c r="KMS16" s="272"/>
      <c r="KMT16" s="272"/>
      <c r="KMU16" s="272"/>
      <c r="KMV16" s="272"/>
      <c r="KMW16" s="272"/>
      <c r="KMX16" s="272"/>
      <c r="KMY16" s="272"/>
      <c r="KMZ16" s="272"/>
      <c r="KNA16" s="272"/>
      <c r="KNB16" s="272"/>
      <c r="KNC16" s="272"/>
      <c r="KND16" s="272"/>
      <c r="KNE16" s="272"/>
      <c r="KNF16" s="272"/>
      <c r="KNG16" s="272"/>
      <c r="KNH16" s="272"/>
      <c r="KNI16" s="272"/>
      <c r="KNJ16" s="272"/>
      <c r="KNK16" s="272"/>
      <c r="KNL16" s="272"/>
      <c r="KNM16" s="272"/>
      <c r="KNN16" s="272"/>
      <c r="KNO16" s="272"/>
      <c r="KNP16" s="272"/>
      <c r="KNQ16" s="272"/>
      <c r="KNR16" s="272"/>
      <c r="KNS16" s="272"/>
      <c r="KNT16" s="272"/>
      <c r="KNU16" s="272"/>
      <c r="KNV16" s="272"/>
      <c r="KNW16" s="272"/>
      <c r="KNX16" s="272"/>
      <c r="KNY16" s="272"/>
      <c r="KNZ16" s="272"/>
      <c r="KOA16" s="272"/>
      <c r="KOB16" s="272"/>
      <c r="KOC16" s="272"/>
      <c r="KOD16" s="272"/>
      <c r="KOE16" s="272"/>
      <c r="KOF16" s="272"/>
      <c r="KOG16" s="272"/>
      <c r="KOH16" s="272"/>
      <c r="KOI16" s="272"/>
      <c r="KOJ16" s="272"/>
      <c r="KOK16" s="272"/>
      <c r="KOL16" s="272"/>
      <c r="KOM16" s="272"/>
      <c r="KON16" s="272"/>
      <c r="KOO16" s="272"/>
      <c r="KOP16" s="272"/>
      <c r="KOQ16" s="272"/>
      <c r="KOR16" s="272"/>
      <c r="KOS16" s="272"/>
      <c r="KOT16" s="272"/>
      <c r="KOU16" s="272"/>
      <c r="KOV16" s="272"/>
      <c r="KOW16" s="272"/>
      <c r="KOX16" s="272"/>
      <c r="KOY16" s="272"/>
      <c r="KOZ16" s="272"/>
      <c r="KPA16" s="272"/>
      <c r="KPB16" s="272"/>
      <c r="KPC16" s="272"/>
      <c r="KPD16" s="272"/>
      <c r="KPE16" s="272"/>
      <c r="KPF16" s="272"/>
      <c r="KPG16" s="272"/>
      <c r="KPH16" s="272"/>
      <c r="KPI16" s="272"/>
      <c r="KPJ16" s="272"/>
      <c r="KPK16" s="272"/>
      <c r="KPL16" s="272"/>
      <c r="KPM16" s="272"/>
      <c r="KPN16" s="272"/>
      <c r="KPO16" s="272"/>
      <c r="KPP16" s="272"/>
      <c r="KPQ16" s="272"/>
      <c r="KPR16" s="272"/>
      <c r="KPS16" s="272"/>
      <c r="KPT16" s="272"/>
      <c r="KPU16" s="272"/>
      <c r="KPV16" s="272"/>
      <c r="KPW16" s="272"/>
      <c r="KPX16" s="272"/>
      <c r="KPY16" s="272"/>
      <c r="KPZ16" s="272"/>
      <c r="KQA16" s="272"/>
      <c r="KQB16" s="272"/>
      <c r="KQC16" s="272"/>
      <c r="KQD16" s="272"/>
      <c r="KQE16" s="272"/>
      <c r="KQF16" s="272"/>
      <c r="KQG16" s="272"/>
      <c r="KQH16" s="272"/>
      <c r="KQI16" s="272"/>
      <c r="KQJ16" s="272"/>
      <c r="KQK16" s="272"/>
      <c r="KQL16" s="272"/>
      <c r="KQM16" s="272"/>
      <c r="KQN16" s="272"/>
      <c r="KQO16" s="272"/>
      <c r="KQP16" s="272"/>
      <c r="KQQ16" s="272"/>
      <c r="KQR16" s="272"/>
      <c r="KQS16" s="272"/>
      <c r="KQT16" s="272"/>
      <c r="KQU16" s="272"/>
      <c r="KQV16" s="272"/>
      <c r="KQW16" s="272"/>
      <c r="KQX16" s="272"/>
      <c r="KQY16" s="272"/>
      <c r="KQZ16" s="272"/>
      <c r="KRA16" s="272"/>
      <c r="KRB16" s="272"/>
      <c r="KRC16" s="272"/>
      <c r="KRD16" s="272"/>
      <c r="KRE16" s="272"/>
      <c r="KRF16" s="272"/>
      <c r="KRG16" s="272"/>
      <c r="KRH16" s="272"/>
      <c r="KRI16" s="272"/>
      <c r="KRJ16" s="272"/>
      <c r="KRK16" s="272"/>
      <c r="KRL16" s="272"/>
      <c r="KRM16" s="272"/>
      <c r="KRN16" s="272"/>
      <c r="KRO16" s="272"/>
      <c r="KRP16" s="272"/>
      <c r="KRQ16" s="272"/>
      <c r="KRR16" s="272"/>
      <c r="KRS16" s="272"/>
      <c r="KRT16" s="272"/>
      <c r="KRU16" s="272"/>
      <c r="KRV16" s="272"/>
      <c r="KRW16" s="272"/>
      <c r="KRX16" s="272"/>
      <c r="KRY16" s="272"/>
      <c r="KRZ16" s="272"/>
      <c r="KSA16" s="272"/>
      <c r="KSB16" s="272"/>
      <c r="KSC16" s="272"/>
      <c r="KSD16" s="272"/>
      <c r="KSE16" s="272"/>
      <c r="KSF16" s="272"/>
      <c r="KSG16" s="272"/>
      <c r="KSH16" s="272"/>
      <c r="KSI16" s="272"/>
      <c r="KSJ16" s="272"/>
      <c r="KSK16" s="272"/>
      <c r="KSL16" s="272"/>
      <c r="KSM16" s="272"/>
      <c r="KSN16" s="272"/>
      <c r="KSO16" s="272"/>
      <c r="KSP16" s="272"/>
      <c r="KSQ16" s="272"/>
      <c r="KSR16" s="272"/>
      <c r="KSS16" s="272"/>
      <c r="KST16" s="272"/>
      <c r="KSU16" s="272"/>
      <c r="KSV16" s="272"/>
      <c r="KSW16" s="272"/>
      <c r="KSX16" s="272"/>
      <c r="KSY16" s="272"/>
      <c r="KSZ16" s="272"/>
      <c r="KTA16" s="272"/>
      <c r="KTB16" s="272"/>
      <c r="KTC16" s="272"/>
      <c r="KTD16" s="272"/>
      <c r="KTE16" s="272"/>
      <c r="KTF16" s="272"/>
      <c r="KTG16" s="272"/>
      <c r="KTH16" s="272"/>
      <c r="KTI16" s="272"/>
      <c r="KTJ16" s="272"/>
      <c r="KTK16" s="272"/>
      <c r="KTL16" s="272"/>
      <c r="KTM16" s="272"/>
      <c r="KTN16" s="272"/>
      <c r="KTO16" s="272"/>
      <c r="KTP16" s="272"/>
      <c r="KTQ16" s="272"/>
      <c r="KTR16" s="272"/>
      <c r="KTS16" s="272"/>
      <c r="KTT16" s="272"/>
      <c r="KTU16" s="272"/>
      <c r="KTV16" s="272"/>
      <c r="KTW16" s="272"/>
      <c r="KTX16" s="272"/>
      <c r="KTY16" s="272"/>
      <c r="KTZ16" s="272"/>
      <c r="KUA16" s="272"/>
      <c r="KUB16" s="272"/>
      <c r="KUC16" s="272"/>
      <c r="KUD16" s="272"/>
      <c r="KUE16" s="272"/>
      <c r="KUF16" s="272"/>
      <c r="KUG16" s="272"/>
      <c r="KUH16" s="272"/>
      <c r="KUI16" s="272"/>
      <c r="KUJ16" s="272"/>
      <c r="KUK16" s="272"/>
      <c r="KUL16" s="272"/>
      <c r="KUM16" s="272"/>
      <c r="KUN16" s="272"/>
      <c r="KUO16" s="272"/>
      <c r="KUP16" s="272"/>
      <c r="KUQ16" s="272"/>
      <c r="KUR16" s="272"/>
      <c r="KUS16" s="272"/>
      <c r="KUT16" s="272"/>
      <c r="KUU16" s="272"/>
      <c r="KUV16" s="272"/>
      <c r="KUW16" s="272"/>
      <c r="KUX16" s="272"/>
      <c r="KUY16" s="272"/>
      <c r="KUZ16" s="272"/>
      <c r="KVA16" s="272"/>
      <c r="KVB16" s="272"/>
      <c r="KVC16" s="272"/>
      <c r="KVD16" s="272"/>
      <c r="KVE16" s="272"/>
      <c r="KVF16" s="272"/>
      <c r="KVG16" s="272"/>
      <c r="KVH16" s="272"/>
      <c r="KVI16" s="272"/>
      <c r="KVJ16" s="272"/>
      <c r="KVK16" s="272"/>
      <c r="KVL16" s="272"/>
      <c r="KVM16" s="272"/>
      <c r="KVN16" s="272"/>
      <c r="KVO16" s="272"/>
      <c r="KVP16" s="272"/>
      <c r="KVQ16" s="272"/>
      <c r="KVR16" s="272"/>
      <c r="KVS16" s="272"/>
      <c r="KVT16" s="272"/>
      <c r="KVU16" s="272"/>
      <c r="KVV16" s="272"/>
      <c r="KVW16" s="272"/>
      <c r="KVX16" s="272"/>
      <c r="KVY16" s="272"/>
      <c r="KVZ16" s="272"/>
      <c r="KWA16" s="272"/>
      <c r="KWB16" s="272"/>
      <c r="KWC16" s="272"/>
      <c r="KWD16" s="272"/>
      <c r="KWE16" s="272"/>
      <c r="KWF16" s="272"/>
      <c r="KWG16" s="272"/>
      <c r="KWH16" s="272"/>
      <c r="KWI16" s="272"/>
      <c r="KWJ16" s="272"/>
      <c r="KWK16" s="272"/>
      <c r="KWL16" s="272"/>
      <c r="KWM16" s="272"/>
      <c r="KWN16" s="272"/>
      <c r="KWO16" s="272"/>
      <c r="KWP16" s="272"/>
      <c r="KWQ16" s="272"/>
      <c r="KWR16" s="272"/>
      <c r="KWS16" s="272"/>
      <c r="KWT16" s="272"/>
      <c r="KWU16" s="272"/>
      <c r="KWV16" s="272"/>
      <c r="KWW16" s="272"/>
      <c r="KWX16" s="272"/>
      <c r="KWY16" s="272"/>
      <c r="KWZ16" s="272"/>
      <c r="KXA16" s="272"/>
      <c r="KXB16" s="272"/>
      <c r="KXC16" s="272"/>
      <c r="KXD16" s="272"/>
      <c r="KXE16" s="272"/>
      <c r="KXF16" s="272"/>
      <c r="KXG16" s="272"/>
      <c r="KXH16" s="272"/>
      <c r="KXI16" s="272"/>
      <c r="KXJ16" s="272"/>
      <c r="KXK16" s="272"/>
      <c r="KXL16" s="272"/>
      <c r="KXM16" s="272"/>
      <c r="KXN16" s="272"/>
      <c r="KXO16" s="272"/>
      <c r="KXP16" s="272"/>
      <c r="KXQ16" s="272"/>
      <c r="KXR16" s="272"/>
      <c r="KXS16" s="272"/>
      <c r="KXT16" s="272"/>
      <c r="KXU16" s="272"/>
      <c r="KXV16" s="272"/>
      <c r="KXW16" s="272"/>
      <c r="KXX16" s="272"/>
      <c r="KXY16" s="272"/>
      <c r="KXZ16" s="272"/>
      <c r="KYA16" s="272"/>
      <c r="KYB16" s="272"/>
      <c r="KYC16" s="272"/>
      <c r="KYD16" s="272"/>
      <c r="KYE16" s="272"/>
      <c r="KYF16" s="272"/>
      <c r="KYG16" s="272"/>
      <c r="KYH16" s="272"/>
      <c r="KYI16" s="272"/>
      <c r="KYJ16" s="272"/>
      <c r="KYK16" s="272"/>
      <c r="KYL16" s="272"/>
      <c r="KYM16" s="272"/>
      <c r="KYN16" s="272"/>
      <c r="KYO16" s="272"/>
      <c r="KYP16" s="272"/>
      <c r="KYQ16" s="272"/>
      <c r="KYR16" s="272"/>
      <c r="KYS16" s="272"/>
      <c r="KYT16" s="272"/>
      <c r="KYU16" s="272"/>
      <c r="KYV16" s="272"/>
      <c r="KYW16" s="272"/>
      <c r="KYX16" s="272"/>
      <c r="KYY16" s="272"/>
      <c r="KYZ16" s="272"/>
      <c r="KZA16" s="272"/>
      <c r="KZB16" s="272"/>
      <c r="KZC16" s="272"/>
      <c r="KZD16" s="272"/>
      <c r="KZE16" s="272"/>
      <c r="KZF16" s="272"/>
      <c r="KZG16" s="272"/>
      <c r="KZH16" s="272"/>
      <c r="KZI16" s="272"/>
      <c r="KZJ16" s="272"/>
      <c r="KZK16" s="272"/>
      <c r="KZL16" s="272"/>
      <c r="KZM16" s="272"/>
      <c r="KZN16" s="272"/>
      <c r="KZO16" s="272"/>
      <c r="KZP16" s="272"/>
      <c r="KZQ16" s="272"/>
      <c r="KZR16" s="272"/>
      <c r="KZS16" s="272"/>
      <c r="KZT16" s="272"/>
      <c r="KZU16" s="272"/>
      <c r="KZV16" s="272"/>
      <c r="KZW16" s="272"/>
      <c r="KZX16" s="272"/>
      <c r="KZY16" s="272"/>
      <c r="KZZ16" s="272"/>
      <c r="LAA16" s="272"/>
      <c r="LAB16" s="272"/>
      <c r="LAC16" s="272"/>
      <c r="LAD16" s="272"/>
      <c r="LAE16" s="272"/>
      <c r="LAF16" s="272"/>
      <c r="LAG16" s="272"/>
      <c r="LAH16" s="272"/>
      <c r="LAI16" s="272"/>
      <c r="LAJ16" s="272"/>
      <c r="LAK16" s="272"/>
      <c r="LAL16" s="272"/>
      <c r="LAM16" s="272"/>
      <c r="LAN16" s="272"/>
      <c r="LAO16" s="272"/>
      <c r="LAP16" s="272"/>
      <c r="LAQ16" s="272"/>
      <c r="LAR16" s="272"/>
      <c r="LAS16" s="272"/>
      <c r="LAT16" s="272"/>
      <c r="LAU16" s="272"/>
      <c r="LAV16" s="272"/>
      <c r="LAW16" s="272"/>
      <c r="LAX16" s="272"/>
      <c r="LAY16" s="272"/>
      <c r="LAZ16" s="272"/>
      <c r="LBA16" s="272"/>
      <c r="LBB16" s="272"/>
      <c r="LBC16" s="272"/>
      <c r="LBD16" s="272"/>
      <c r="LBE16" s="272"/>
      <c r="LBF16" s="272"/>
      <c r="LBG16" s="272"/>
      <c r="LBH16" s="272"/>
      <c r="LBI16" s="272"/>
      <c r="LBJ16" s="272"/>
      <c r="LBK16" s="272"/>
      <c r="LBL16" s="272"/>
      <c r="LBM16" s="272"/>
      <c r="LBN16" s="272"/>
      <c r="LBO16" s="272"/>
      <c r="LBP16" s="272"/>
      <c r="LBQ16" s="272"/>
      <c r="LBR16" s="272"/>
      <c r="LBS16" s="272"/>
      <c r="LBT16" s="272"/>
      <c r="LBU16" s="272"/>
      <c r="LBV16" s="272"/>
      <c r="LBW16" s="272"/>
      <c r="LBX16" s="272"/>
      <c r="LBY16" s="272"/>
      <c r="LBZ16" s="272"/>
      <c r="LCA16" s="272"/>
      <c r="LCB16" s="272"/>
      <c r="LCC16" s="272"/>
      <c r="LCD16" s="272"/>
      <c r="LCE16" s="272"/>
      <c r="LCF16" s="272"/>
      <c r="LCG16" s="272"/>
      <c r="LCH16" s="272"/>
      <c r="LCI16" s="272"/>
      <c r="LCJ16" s="272"/>
      <c r="LCK16" s="272"/>
      <c r="LCL16" s="272"/>
      <c r="LCM16" s="272"/>
      <c r="LCN16" s="272"/>
      <c r="LCO16" s="272"/>
      <c r="LCP16" s="272"/>
      <c r="LCQ16" s="272"/>
      <c r="LCR16" s="272"/>
      <c r="LCS16" s="272"/>
      <c r="LCT16" s="272"/>
      <c r="LCU16" s="272"/>
      <c r="LCV16" s="272"/>
      <c r="LCW16" s="272"/>
      <c r="LCX16" s="272"/>
      <c r="LCY16" s="272"/>
      <c r="LCZ16" s="272"/>
      <c r="LDA16" s="272"/>
      <c r="LDB16" s="272"/>
      <c r="LDC16" s="272"/>
      <c r="LDD16" s="272"/>
      <c r="LDE16" s="272"/>
      <c r="LDF16" s="272"/>
      <c r="LDG16" s="272"/>
      <c r="LDH16" s="272"/>
      <c r="LDI16" s="272"/>
      <c r="LDJ16" s="272"/>
      <c r="LDK16" s="272"/>
      <c r="LDL16" s="272"/>
      <c r="LDM16" s="272"/>
      <c r="LDN16" s="272"/>
      <c r="LDO16" s="272"/>
      <c r="LDP16" s="272"/>
      <c r="LDQ16" s="272"/>
      <c r="LDR16" s="272"/>
      <c r="LDS16" s="272"/>
      <c r="LDT16" s="272"/>
      <c r="LDU16" s="272"/>
      <c r="LDV16" s="272"/>
      <c r="LDW16" s="272"/>
      <c r="LDX16" s="272"/>
      <c r="LDY16" s="272"/>
      <c r="LDZ16" s="272"/>
      <c r="LEA16" s="272"/>
      <c r="LEB16" s="272"/>
      <c r="LEC16" s="272"/>
      <c r="LED16" s="272"/>
      <c r="LEE16" s="272"/>
      <c r="LEF16" s="272"/>
      <c r="LEG16" s="272"/>
      <c r="LEH16" s="272"/>
      <c r="LEI16" s="272"/>
      <c r="LEJ16" s="272"/>
      <c r="LEK16" s="272"/>
      <c r="LEL16" s="272"/>
      <c r="LEM16" s="272"/>
      <c r="LEN16" s="272"/>
      <c r="LEO16" s="272"/>
      <c r="LEP16" s="272"/>
      <c r="LEQ16" s="272"/>
      <c r="LER16" s="272"/>
      <c r="LES16" s="272"/>
      <c r="LET16" s="272"/>
      <c r="LEU16" s="272"/>
      <c r="LEV16" s="272"/>
      <c r="LEW16" s="272"/>
      <c r="LEX16" s="272"/>
      <c r="LEY16" s="272"/>
      <c r="LEZ16" s="272"/>
      <c r="LFA16" s="272"/>
      <c r="LFB16" s="272"/>
      <c r="LFC16" s="272"/>
      <c r="LFD16" s="272"/>
      <c r="LFE16" s="272"/>
      <c r="LFF16" s="272"/>
      <c r="LFG16" s="272"/>
      <c r="LFH16" s="272"/>
      <c r="LFI16" s="272"/>
      <c r="LFJ16" s="272"/>
      <c r="LFK16" s="272"/>
      <c r="LFL16" s="272"/>
      <c r="LFM16" s="272"/>
      <c r="LFN16" s="272"/>
      <c r="LFO16" s="272"/>
      <c r="LFP16" s="272"/>
      <c r="LFQ16" s="272"/>
      <c r="LFR16" s="272"/>
      <c r="LFS16" s="272"/>
      <c r="LFT16" s="272"/>
      <c r="LFU16" s="272"/>
      <c r="LFV16" s="272"/>
      <c r="LFW16" s="272"/>
      <c r="LFX16" s="272"/>
      <c r="LFY16" s="272"/>
      <c r="LFZ16" s="272"/>
      <c r="LGA16" s="272"/>
      <c r="LGB16" s="272"/>
      <c r="LGC16" s="272"/>
      <c r="LGD16" s="272"/>
      <c r="LGE16" s="272"/>
      <c r="LGF16" s="272"/>
      <c r="LGG16" s="272"/>
      <c r="LGH16" s="272"/>
      <c r="LGI16" s="272"/>
      <c r="LGJ16" s="272"/>
      <c r="LGK16" s="272"/>
      <c r="LGL16" s="272"/>
      <c r="LGM16" s="272"/>
      <c r="LGN16" s="272"/>
      <c r="LGO16" s="272"/>
      <c r="LGP16" s="272"/>
      <c r="LGQ16" s="272"/>
      <c r="LGR16" s="272"/>
      <c r="LGS16" s="272"/>
      <c r="LGT16" s="272"/>
      <c r="LGU16" s="272"/>
      <c r="LGV16" s="272"/>
      <c r="LGW16" s="272"/>
      <c r="LGX16" s="272"/>
      <c r="LGY16" s="272"/>
      <c r="LGZ16" s="272"/>
      <c r="LHA16" s="272"/>
      <c r="LHB16" s="272"/>
      <c r="LHC16" s="272"/>
      <c r="LHD16" s="272"/>
      <c r="LHE16" s="272"/>
      <c r="LHF16" s="272"/>
      <c r="LHG16" s="272"/>
      <c r="LHH16" s="272"/>
      <c r="LHI16" s="272"/>
      <c r="LHJ16" s="272"/>
      <c r="LHK16" s="272"/>
      <c r="LHL16" s="272"/>
      <c r="LHM16" s="272"/>
      <c r="LHN16" s="272"/>
      <c r="LHO16" s="272"/>
      <c r="LHP16" s="272"/>
      <c r="LHQ16" s="272"/>
      <c r="LHR16" s="272"/>
      <c r="LHS16" s="272"/>
      <c r="LHT16" s="272"/>
      <c r="LHU16" s="272"/>
      <c r="LHV16" s="272"/>
      <c r="LHW16" s="272"/>
      <c r="LHX16" s="272"/>
      <c r="LHY16" s="272"/>
      <c r="LHZ16" s="272"/>
      <c r="LIA16" s="272"/>
      <c r="LIB16" s="272"/>
      <c r="LIC16" s="272"/>
      <c r="LID16" s="272"/>
      <c r="LIE16" s="272"/>
      <c r="LIF16" s="272"/>
      <c r="LIG16" s="272"/>
      <c r="LIH16" s="272"/>
      <c r="LII16" s="272"/>
      <c r="LIJ16" s="272"/>
      <c r="LIK16" s="272"/>
      <c r="LIL16" s="272"/>
      <c r="LIM16" s="272"/>
      <c r="LIN16" s="272"/>
      <c r="LIO16" s="272"/>
      <c r="LIP16" s="272"/>
      <c r="LIQ16" s="272"/>
      <c r="LIR16" s="272"/>
      <c r="LIS16" s="272"/>
      <c r="LIT16" s="272"/>
      <c r="LIU16" s="272"/>
      <c r="LIV16" s="272"/>
      <c r="LIW16" s="272"/>
      <c r="LIX16" s="272"/>
      <c r="LIY16" s="272"/>
      <c r="LIZ16" s="272"/>
      <c r="LJA16" s="272"/>
      <c r="LJB16" s="272"/>
      <c r="LJC16" s="272"/>
      <c r="LJD16" s="272"/>
      <c r="LJE16" s="272"/>
      <c r="LJF16" s="272"/>
      <c r="LJG16" s="272"/>
      <c r="LJH16" s="272"/>
      <c r="LJI16" s="272"/>
      <c r="LJJ16" s="272"/>
      <c r="LJK16" s="272"/>
      <c r="LJL16" s="272"/>
      <c r="LJM16" s="272"/>
      <c r="LJN16" s="272"/>
      <c r="LJO16" s="272"/>
      <c r="LJP16" s="272"/>
      <c r="LJQ16" s="272"/>
      <c r="LJR16" s="272"/>
      <c r="LJS16" s="272"/>
      <c r="LJT16" s="272"/>
      <c r="LJU16" s="272"/>
      <c r="LJV16" s="272"/>
      <c r="LJW16" s="272"/>
      <c r="LJX16" s="272"/>
      <c r="LJY16" s="272"/>
      <c r="LJZ16" s="272"/>
      <c r="LKA16" s="272"/>
      <c r="LKB16" s="272"/>
      <c r="LKC16" s="272"/>
      <c r="LKD16" s="272"/>
      <c r="LKE16" s="272"/>
      <c r="LKF16" s="272"/>
      <c r="LKG16" s="272"/>
      <c r="LKH16" s="272"/>
      <c r="LKI16" s="272"/>
      <c r="LKJ16" s="272"/>
      <c r="LKK16" s="272"/>
      <c r="LKL16" s="272"/>
      <c r="LKM16" s="272"/>
      <c r="LKN16" s="272"/>
      <c r="LKO16" s="272"/>
      <c r="LKP16" s="272"/>
      <c r="LKQ16" s="272"/>
      <c r="LKR16" s="272"/>
      <c r="LKS16" s="272"/>
      <c r="LKT16" s="272"/>
      <c r="LKU16" s="272"/>
      <c r="LKV16" s="272"/>
      <c r="LKW16" s="272"/>
      <c r="LKX16" s="272"/>
      <c r="LKY16" s="272"/>
      <c r="LKZ16" s="272"/>
      <c r="LLA16" s="272"/>
      <c r="LLB16" s="272"/>
      <c r="LLC16" s="272"/>
      <c r="LLD16" s="272"/>
      <c r="LLE16" s="272"/>
      <c r="LLF16" s="272"/>
      <c r="LLG16" s="272"/>
      <c r="LLH16" s="272"/>
      <c r="LLI16" s="272"/>
      <c r="LLJ16" s="272"/>
      <c r="LLK16" s="272"/>
      <c r="LLL16" s="272"/>
      <c r="LLM16" s="272"/>
      <c r="LLN16" s="272"/>
      <c r="LLO16" s="272"/>
      <c r="LLP16" s="272"/>
      <c r="LLQ16" s="272"/>
      <c r="LLR16" s="272"/>
      <c r="LLS16" s="272"/>
      <c r="LLT16" s="272"/>
      <c r="LLU16" s="272"/>
      <c r="LLV16" s="272"/>
      <c r="LLW16" s="272"/>
      <c r="LLX16" s="272"/>
      <c r="LLY16" s="272"/>
      <c r="LLZ16" s="272"/>
      <c r="LMA16" s="272"/>
      <c r="LMB16" s="272"/>
      <c r="LMC16" s="272"/>
      <c r="LMD16" s="272"/>
      <c r="LME16" s="272"/>
      <c r="LMF16" s="272"/>
      <c r="LMG16" s="272"/>
      <c r="LMH16" s="272"/>
      <c r="LMI16" s="272"/>
      <c r="LMJ16" s="272"/>
      <c r="LMK16" s="272"/>
      <c r="LML16" s="272"/>
      <c r="LMM16" s="272"/>
      <c r="LMN16" s="272"/>
      <c r="LMO16" s="272"/>
      <c r="LMP16" s="272"/>
      <c r="LMQ16" s="272"/>
      <c r="LMR16" s="272"/>
      <c r="LMS16" s="272"/>
      <c r="LMT16" s="272"/>
      <c r="LMU16" s="272"/>
      <c r="LMV16" s="272"/>
      <c r="LMW16" s="272"/>
      <c r="LMX16" s="272"/>
      <c r="LMY16" s="272"/>
      <c r="LMZ16" s="272"/>
      <c r="LNA16" s="272"/>
      <c r="LNB16" s="272"/>
      <c r="LNC16" s="272"/>
      <c r="LND16" s="272"/>
      <c r="LNE16" s="272"/>
      <c r="LNF16" s="272"/>
      <c r="LNG16" s="272"/>
      <c r="LNH16" s="272"/>
      <c r="LNI16" s="272"/>
      <c r="LNJ16" s="272"/>
      <c r="LNK16" s="272"/>
      <c r="LNL16" s="272"/>
      <c r="LNM16" s="272"/>
      <c r="LNN16" s="272"/>
      <c r="LNO16" s="272"/>
      <c r="LNP16" s="272"/>
      <c r="LNQ16" s="272"/>
      <c r="LNR16" s="272"/>
      <c r="LNS16" s="272"/>
      <c r="LNT16" s="272"/>
      <c r="LNU16" s="272"/>
      <c r="LNV16" s="272"/>
      <c r="LNW16" s="272"/>
      <c r="LNX16" s="272"/>
      <c r="LNY16" s="272"/>
      <c r="LNZ16" s="272"/>
      <c r="LOA16" s="272"/>
      <c r="LOB16" s="272"/>
      <c r="LOC16" s="272"/>
      <c r="LOD16" s="272"/>
      <c r="LOE16" s="272"/>
      <c r="LOF16" s="272"/>
      <c r="LOG16" s="272"/>
      <c r="LOH16" s="272"/>
      <c r="LOI16" s="272"/>
      <c r="LOJ16" s="272"/>
      <c r="LOK16" s="272"/>
      <c r="LOL16" s="272"/>
      <c r="LOM16" s="272"/>
      <c r="LON16" s="272"/>
      <c r="LOO16" s="272"/>
      <c r="LOP16" s="272"/>
      <c r="LOQ16" s="272"/>
      <c r="LOR16" s="272"/>
      <c r="LOS16" s="272"/>
      <c r="LOT16" s="272"/>
      <c r="LOU16" s="272"/>
      <c r="LOV16" s="272"/>
      <c r="LOW16" s="272"/>
      <c r="LOX16" s="272"/>
      <c r="LOY16" s="272"/>
      <c r="LOZ16" s="272"/>
      <c r="LPA16" s="272"/>
      <c r="LPB16" s="272"/>
      <c r="LPC16" s="272"/>
      <c r="LPD16" s="272"/>
      <c r="LPE16" s="272"/>
      <c r="LPF16" s="272"/>
      <c r="LPG16" s="272"/>
      <c r="LPH16" s="272"/>
      <c r="LPI16" s="272"/>
      <c r="LPJ16" s="272"/>
      <c r="LPK16" s="272"/>
      <c r="LPL16" s="272"/>
      <c r="LPM16" s="272"/>
      <c r="LPN16" s="272"/>
      <c r="LPO16" s="272"/>
      <c r="LPP16" s="272"/>
      <c r="LPQ16" s="272"/>
      <c r="LPR16" s="272"/>
      <c r="LPS16" s="272"/>
      <c r="LPT16" s="272"/>
      <c r="LPU16" s="272"/>
      <c r="LPV16" s="272"/>
      <c r="LPW16" s="272"/>
      <c r="LPX16" s="272"/>
      <c r="LPY16" s="272"/>
      <c r="LPZ16" s="272"/>
      <c r="LQA16" s="272"/>
      <c r="LQB16" s="272"/>
      <c r="LQC16" s="272"/>
      <c r="LQD16" s="272"/>
      <c r="LQE16" s="272"/>
      <c r="LQF16" s="272"/>
      <c r="LQG16" s="272"/>
      <c r="LQH16" s="272"/>
      <c r="LQI16" s="272"/>
      <c r="LQJ16" s="272"/>
      <c r="LQK16" s="272"/>
      <c r="LQL16" s="272"/>
      <c r="LQM16" s="272"/>
      <c r="LQN16" s="272"/>
      <c r="LQO16" s="272"/>
      <c r="LQP16" s="272"/>
      <c r="LQQ16" s="272"/>
      <c r="LQR16" s="272"/>
      <c r="LQS16" s="272"/>
      <c r="LQT16" s="272"/>
      <c r="LQU16" s="272"/>
      <c r="LQV16" s="272"/>
      <c r="LQW16" s="272"/>
      <c r="LQX16" s="272"/>
      <c r="LQY16" s="272"/>
      <c r="LQZ16" s="272"/>
      <c r="LRA16" s="272"/>
      <c r="LRB16" s="272"/>
      <c r="LRC16" s="272"/>
      <c r="LRD16" s="272"/>
      <c r="LRE16" s="272"/>
      <c r="LRF16" s="272"/>
      <c r="LRG16" s="272"/>
      <c r="LRH16" s="272"/>
      <c r="LRI16" s="272"/>
      <c r="LRJ16" s="272"/>
      <c r="LRK16" s="272"/>
      <c r="LRL16" s="272"/>
      <c r="LRM16" s="272"/>
      <c r="LRN16" s="272"/>
      <c r="LRO16" s="272"/>
      <c r="LRP16" s="272"/>
      <c r="LRQ16" s="272"/>
      <c r="LRR16" s="272"/>
      <c r="LRS16" s="272"/>
      <c r="LRT16" s="272"/>
      <c r="LRU16" s="272"/>
      <c r="LRV16" s="272"/>
      <c r="LRW16" s="272"/>
      <c r="LRX16" s="272"/>
      <c r="LRY16" s="272"/>
      <c r="LRZ16" s="272"/>
      <c r="LSA16" s="272"/>
      <c r="LSB16" s="272"/>
      <c r="LSC16" s="272"/>
      <c r="LSD16" s="272"/>
      <c r="LSE16" s="272"/>
      <c r="LSF16" s="272"/>
      <c r="LSG16" s="272"/>
      <c r="LSH16" s="272"/>
      <c r="LSI16" s="272"/>
      <c r="LSJ16" s="272"/>
      <c r="LSK16" s="272"/>
      <c r="LSL16" s="272"/>
      <c r="LSM16" s="272"/>
      <c r="LSN16" s="272"/>
      <c r="LSO16" s="272"/>
      <c r="LSP16" s="272"/>
      <c r="LSQ16" s="272"/>
      <c r="LSR16" s="272"/>
      <c r="LSS16" s="272"/>
      <c r="LST16" s="272"/>
      <c r="LSU16" s="272"/>
      <c r="LSV16" s="272"/>
      <c r="LSW16" s="272"/>
      <c r="LSX16" s="272"/>
      <c r="LSY16" s="272"/>
      <c r="LSZ16" s="272"/>
      <c r="LTA16" s="272"/>
      <c r="LTB16" s="272"/>
      <c r="LTC16" s="272"/>
      <c r="LTD16" s="272"/>
      <c r="LTE16" s="272"/>
      <c r="LTF16" s="272"/>
      <c r="LTG16" s="272"/>
      <c r="LTH16" s="272"/>
      <c r="LTI16" s="272"/>
      <c r="LTJ16" s="272"/>
      <c r="LTK16" s="272"/>
      <c r="LTL16" s="272"/>
      <c r="LTM16" s="272"/>
      <c r="LTN16" s="272"/>
      <c r="LTO16" s="272"/>
      <c r="LTP16" s="272"/>
      <c r="LTQ16" s="272"/>
      <c r="LTR16" s="272"/>
      <c r="LTS16" s="272"/>
      <c r="LTT16" s="272"/>
      <c r="LTU16" s="272"/>
      <c r="LTV16" s="272"/>
      <c r="LTW16" s="272"/>
      <c r="LTX16" s="272"/>
      <c r="LTY16" s="272"/>
      <c r="LTZ16" s="272"/>
      <c r="LUA16" s="272"/>
      <c r="LUB16" s="272"/>
      <c r="LUC16" s="272"/>
      <c r="LUD16" s="272"/>
      <c r="LUE16" s="272"/>
      <c r="LUF16" s="272"/>
      <c r="LUG16" s="272"/>
      <c r="LUH16" s="272"/>
      <c r="LUI16" s="272"/>
      <c r="LUJ16" s="272"/>
      <c r="LUK16" s="272"/>
      <c r="LUL16" s="272"/>
      <c r="LUM16" s="272"/>
      <c r="LUN16" s="272"/>
      <c r="LUO16" s="272"/>
      <c r="LUP16" s="272"/>
      <c r="LUQ16" s="272"/>
      <c r="LUR16" s="272"/>
      <c r="LUS16" s="272"/>
      <c r="LUT16" s="272"/>
      <c r="LUU16" s="272"/>
      <c r="LUV16" s="272"/>
      <c r="LUW16" s="272"/>
      <c r="LUX16" s="272"/>
      <c r="LUY16" s="272"/>
      <c r="LUZ16" s="272"/>
      <c r="LVA16" s="272"/>
      <c r="LVB16" s="272"/>
      <c r="LVC16" s="272"/>
      <c r="LVD16" s="272"/>
      <c r="LVE16" s="272"/>
      <c r="LVF16" s="272"/>
      <c r="LVG16" s="272"/>
      <c r="LVH16" s="272"/>
      <c r="LVI16" s="272"/>
      <c r="LVJ16" s="272"/>
      <c r="LVK16" s="272"/>
      <c r="LVL16" s="272"/>
      <c r="LVM16" s="272"/>
      <c r="LVN16" s="272"/>
      <c r="LVO16" s="272"/>
      <c r="LVP16" s="272"/>
      <c r="LVQ16" s="272"/>
      <c r="LVR16" s="272"/>
      <c r="LVS16" s="272"/>
      <c r="LVT16" s="272"/>
      <c r="LVU16" s="272"/>
      <c r="LVV16" s="272"/>
      <c r="LVW16" s="272"/>
      <c r="LVX16" s="272"/>
      <c r="LVY16" s="272"/>
      <c r="LVZ16" s="272"/>
      <c r="LWA16" s="272"/>
      <c r="LWB16" s="272"/>
      <c r="LWC16" s="272"/>
      <c r="LWD16" s="272"/>
      <c r="LWE16" s="272"/>
      <c r="LWF16" s="272"/>
      <c r="LWG16" s="272"/>
      <c r="LWH16" s="272"/>
      <c r="LWI16" s="272"/>
      <c r="LWJ16" s="272"/>
      <c r="LWK16" s="272"/>
      <c r="LWL16" s="272"/>
      <c r="LWM16" s="272"/>
      <c r="LWN16" s="272"/>
      <c r="LWO16" s="272"/>
      <c r="LWP16" s="272"/>
      <c r="LWQ16" s="272"/>
      <c r="LWR16" s="272"/>
      <c r="LWS16" s="272"/>
      <c r="LWT16" s="272"/>
      <c r="LWU16" s="272"/>
      <c r="LWV16" s="272"/>
      <c r="LWW16" s="272"/>
      <c r="LWX16" s="272"/>
      <c r="LWY16" s="272"/>
      <c r="LWZ16" s="272"/>
      <c r="LXA16" s="272"/>
      <c r="LXB16" s="272"/>
      <c r="LXC16" s="272"/>
      <c r="LXD16" s="272"/>
      <c r="LXE16" s="272"/>
      <c r="LXF16" s="272"/>
      <c r="LXG16" s="272"/>
      <c r="LXH16" s="272"/>
      <c r="LXI16" s="272"/>
      <c r="LXJ16" s="272"/>
      <c r="LXK16" s="272"/>
      <c r="LXL16" s="272"/>
      <c r="LXM16" s="272"/>
      <c r="LXN16" s="272"/>
      <c r="LXO16" s="272"/>
      <c r="LXP16" s="272"/>
      <c r="LXQ16" s="272"/>
      <c r="LXR16" s="272"/>
      <c r="LXS16" s="272"/>
      <c r="LXT16" s="272"/>
      <c r="LXU16" s="272"/>
      <c r="LXV16" s="272"/>
      <c r="LXW16" s="272"/>
      <c r="LXX16" s="272"/>
      <c r="LXY16" s="272"/>
      <c r="LXZ16" s="272"/>
      <c r="LYA16" s="272"/>
      <c r="LYB16" s="272"/>
      <c r="LYC16" s="272"/>
      <c r="LYD16" s="272"/>
      <c r="LYE16" s="272"/>
      <c r="LYF16" s="272"/>
      <c r="LYG16" s="272"/>
      <c r="LYH16" s="272"/>
      <c r="LYI16" s="272"/>
      <c r="LYJ16" s="272"/>
      <c r="LYK16" s="272"/>
      <c r="LYL16" s="272"/>
      <c r="LYM16" s="272"/>
      <c r="LYN16" s="272"/>
      <c r="LYO16" s="272"/>
      <c r="LYP16" s="272"/>
      <c r="LYQ16" s="272"/>
      <c r="LYR16" s="272"/>
      <c r="LYS16" s="272"/>
      <c r="LYT16" s="272"/>
      <c r="LYU16" s="272"/>
      <c r="LYV16" s="272"/>
      <c r="LYW16" s="272"/>
      <c r="LYX16" s="272"/>
      <c r="LYY16" s="272"/>
      <c r="LYZ16" s="272"/>
      <c r="LZA16" s="272"/>
      <c r="LZB16" s="272"/>
      <c r="LZC16" s="272"/>
      <c r="LZD16" s="272"/>
      <c r="LZE16" s="272"/>
      <c r="LZF16" s="272"/>
      <c r="LZG16" s="272"/>
      <c r="LZH16" s="272"/>
      <c r="LZI16" s="272"/>
      <c r="LZJ16" s="272"/>
      <c r="LZK16" s="272"/>
      <c r="LZL16" s="272"/>
      <c r="LZM16" s="272"/>
      <c r="LZN16" s="272"/>
      <c r="LZO16" s="272"/>
      <c r="LZP16" s="272"/>
      <c r="LZQ16" s="272"/>
      <c r="LZR16" s="272"/>
      <c r="LZS16" s="272"/>
      <c r="LZT16" s="272"/>
      <c r="LZU16" s="272"/>
      <c r="LZV16" s="272"/>
      <c r="LZW16" s="272"/>
      <c r="LZX16" s="272"/>
      <c r="LZY16" s="272"/>
      <c r="LZZ16" s="272"/>
      <c r="MAA16" s="272"/>
      <c r="MAB16" s="272"/>
      <c r="MAC16" s="272"/>
      <c r="MAD16" s="272"/>
      <c r="MAE16" s="272"/>
      <c r="MAF16" s="272"/>
      <c r="MAG16" s="272"/>
      <c r="MAH16" s="272"/>
      <c r="MAI16" s="272"/>
      <c r="MAJ16" s="272"/>
      <c r="MAK16" s="272"/>
      <c r="MAL16" s="272"/>
      <c r="MAM16" s="272"/>
      <c r="MAN16" s="272"/>
      <c r="MAO16" s="272"/>
      <c r="MAP16" s="272"/>
      <c r="MAQ16" s="272"/>
      <c r="MAR16" s="272"/>
      <c r="MAS16" s="272"/>
      <c r="MAT16" s="272"/>
      <c r="MAU16" s="272"/>
      <c r="MAV16" s="272"/>
      <c r="MAW16" s="272"/>
      <c r="MAX16" s="272"/>
      <c r="MAY16" s="272"/>
      <c r="MAZ16" s="272"/>
      <c r="MBA16" s="272"/>
      <c r="MBB16" s="272"/>
      <c r="MBC16" s="272"/>
      <c r="MBD16" s="272"/>
      <c r="MBE16" s="272"/>
      <c r="MBF16" s="272"/>
      <c r="MBG16" s="272"/>
      <c r="MBH16" s="272"/>
      <c r="MBI16" s="272"/>
      <c r="MBJ16" s="272"/>
      <c r="MBK16" s="272"/>
      <c r="MBL16" s="272"/>
      <c r="MBM16" s="272"/>
      <c r="MBN16" s="272"/>
      <c r="MBO16" s="272"/>
      <c r="MBP16" s="272"/>
      <c r="MBQ16" s="272"/>
      <c r="MBR16" s="272"/>
      <c r="MBS16" s="272"/>
      <c r="MBT16" s="272"/>
      <c r="MBU16" s="272"/>
      <c r="MBV16" s="272"/>
      <c r="MBW16" s="272"/>
      <c r="MBX16" s="272"/>
      <c r="MBY16" s="272"/>
      <c r="MBZ16" s="272"/>
      <c r="MCA16" s="272"/>
      <c r="MCB16" s="272"/>
      <c r="MCC16" s="272"/>
      <c r="MCD16" s="272"/>
      <c r="MCE16" s="272"/>
      <c r="MCF16" s="272"/>
      <c r="MCG16" s="272"/>
      <c r="MCH16" s="272"/>
      <c r="MCI16" s="272"/>
      <c r="MCJ16" s="272"/>
      <c r="MCK16" s="272"/>
      <c r="MCL16" s="272"/>
      <c r="MCM16" s="272"/>
      <c r="MCN16" s="272"/>
      <c r="MCO16" s="272"/>
      <c r="MCP16" s="272"/>
      <c r="MCQ16" s="272"/>
      <c r="MCR16" s="272"/>
      <c r="MCS16" s="272"/>
      <c r="MCT16" s="272"/>
      <c r="MCU16" s="272"/>
      <c r="MCV16" s="272"/>
      <c r="MCW16" s="272"/>
      <c r="MCX16" s="272"/>
      <c r="MCY16" s="272"/>
      <c r="MCZ16" s="272"/>
      <c r="MDA16" s="272"/>
      <c r="MDB16" s="272"/>
      <c r="MDC16" s="272"/>
      <c r="MDD16" s="272"/>
      <c r="MDE16" s="272"/>
      <c r="MDF16" s="272"/>
      <c r="MDG16" s="272"/>
      <c r="MDH16" s="272"/>
      <c r="MDI16" s="272"/>
      <c r="MDJ16" s="272"/>
      <c r="MDK16" s="272"/>
      <c r="MDL16" s="272"/>
      <c r="MDM16" s="272"/>
      <c r="MDN16" s="272"/>
      <c r="MDO16" s="272"/>
      <c r="MDP16" s="272"/>
      <c r="MDQ16" s="272"/>
      <c r="MDR16" s="272"/>
      <c r="MDS16" s="272"/>
      <c r="MDT16" s="272"/>
      <c r="MDU16" s="272"/>
      <c r="MDV16" s="272"/>
      <c r="MDW16" s="272"/>
      <c r="MDX16" s="272"/>
      <c r="MDY16" s="272"/>
      <c r="MDZ16" s="272"/>
      <c r="MEA16" s="272"/>
      <c r="MEB16" s="272"/>
      <c r="MEC16" s="272"/>
      <c r="MED16" s="272"/>
      <c r="MEE16" s="272"/>
      <c r="MEF16" s="272"/>
      <c r="MEG16" s="272"/>
      <c r="MEH16" s="272"/>
      <c r="MEI16" s="272"/>
      <c r="MEJ16" s="272"/>
      <c r="MEK16" s="272"/>
      <c r="MEL16" s="272"/>
      <c r="MEM16" s="272"/>
      <c r="MEN16" s="272"/>
      <c r="MEO16" s="272"/>
      <c r="MEP16" s="272"/>
      <c r="MEQ16" s="272"/>
      <c r="MER16" s="272"/>
      <c r="MES16" s="272"/>
      <c r="MET16" s="272"/>
      <c r="MEU16" s="272"/>
      <c r="MEV16" s="272"/>
      <c r="MEW16" s="272"/>
      <c r="MEX16" s="272"/>
      <c r="MEY16" s="272"/>
      <c r="MEZ16" s="272"/>
      <c r="MFA16" s="272"/>
      <c r="MFB16" s="272"/>
      <c r="MFC16" s="272"/>
      <c r="MFD16" s="272"/>
      <c r="MFE16" s="272"/>
      <c r="MFF16" s="272"/>
      <c r="MFG16" s="272"/>
      <c r="MFH16" s="272"/>
      <c r="MFI16" s="272"/>
      <c r="MFJ16" s="272"/>
      <c r="MFK16" s="272"/>
      <c r="MFL16" s="272"/>
      <c r="MFM16" s="272"/>
      <c r="MFN16" s="272"/>
      <c r="MFO16" s="272"/>
      <c r="MFP16" s="272"/>
      <c r="MFQ16" s="272"/>
      <c r="MFR16" s="272"/>
      <c r="MFS16" s="272"/>
      <c r="MFT16" s="272"/>
      <c r="MFU16" s="272"/>
      <c r="MFV16" s="272"/>
      <c r="MFW16" s="272"/>
      <c r="MFX16" s="272"/>
      <c r="MFY16" s="272"/>
      <c r="MFZ16" s="272"/>
      <c r="MGA16" s="272"/>
      <c r="MGB16" s="272"/>
      <c r="MGC16" s="272"/>
      <c r="MGD16" s="272"/>
      <c r="MGE16" s="272"/>
      <c r="MGF16" s="272"/>
      <c r="MGG16" s="272"/>
      <c r="MGH16" s="272"/>
      <c r="MGI16" s="272"/>
      <c r="MGJ16" s="272"/>
      <c r="MGK16" s="272"/>
      <c r="MGL16" s="272"/>
      <c r="MGM16" s="272"/>
      <c r="MGN16" s="272"/>
      <c r="MGO16" s="272"/>
      <c r="MGP16" s="272"/>
      <c r="MGQ16" s="272"/>
      <c r="MGR16" s="272"/>
      <c r="MGS16" s="272"/>
      <c r="MGT16" s="272"/>
      <c r="MGU16" s="272"/>
      <c r="MGV16" s="272"/>
      <c r="MGW16" s="272"/>
      <c r="MGX16" s="272"/>
      <c r="MGY16" s="272"/>
      <c r="MGZ16" s="272"/>
      <c r="MHA16" s="272"/>
      <c r="MHB16" s="272"/>
      <c r="MHC16" s="272"/>
      <c r="MHD16" s="272"/>
      <c r="MHE16" s="272"/>
      <c r="MHF16" s="272"/>
      <c r="MHG16" s="272"/>
      <c r="MHH16" s="272"/>
      <c r="MHI16" s="272"/>
      <c r="MHJ16" s="272"/>
      <c r="MHK16" s="272"/>
      <c r="MHL16" s="272"/>
      <c r="MHM16" s="272"/>
      <c r="MHN16" s="272"/>
      <c r="MHO16" s="272"/>
      <c r="MHP16" s="272"/>
      <c r="MHQ16" s="272"/>
      <c r="MHR16" s="272"/>
      <c r="MHS16" s="272"/>
      <c r="MHT16" s="272"/>
      <c r="MHU16" s="272"/>
      <c r="MHV16" s="272"/>
      <c r="MHW16" s="272"/>
      <c r="MHX16" s="272"/>
      <c r="MHY16" s="272"/>
      <c r="MHZ16" s="272"/>
      <c r="MIA16" s="272"/>
      <c r="MIB16" s="272"/>
      <c r="MIC16" s="272"/>
      <c r="MID16" s="272"/>
      <c r="MIE16" s="272"/>
      <c r="MIF16" s="272"/>
      <c r="MIG16" s="272"/>
      <c r="MIH16" s="272"/>
      <c r="MII16" s="272"/>
      <c r="MIJ16" s="272"/>
      <c r="MIK16" s="272"/>
      <c r="MIL16" s="272"/>
      <c r="MIM16" s="272"/>
      <c r="MIN16" s="272"/>
      <c r="MIO16" s="272"/>
      <c r="MIP16" s="272"/>
      <c r="MIQ16" s="272"/>
      <c r="MIR16" s="272"/>
      <c r="MIS16" s="272"/>
      <c r="MIT16" s="272"/>
      <c r="MIU16" s="272"/>
      <c r="MIV16" s="272"/>
      <c r="MIW16" s="272"/>
      <c r="MIX16" s="272"/>
      <c r="MIY16" s="272"/>
      <c r="MIZ16" s="272"/>
      <c r="MJA16" s="272"/>
      <c r="MJB16" s="272"/>
      <c r="MJC16" s="272"/>
      <c r="MJD16" s="272"/>
      <c r="MJE16" s="272"/>
      <c r="MJF16" s="272"/>
      <c r="MJG16" s="272"/>
      <c r="MJH16" s="272"/>
      <c r="MJI16" s="272"/>
      <c r="MJJ16" s="272"/>
      <c r="MJK16" s="272"/>
      <c r="MJL16" s="272"/>
      <c r="MJM16" s="272"/>
      <c r="MJN16" s="272"/>
      <c r="MJO16" s="272"/>
      <c r="MJP16" s="272"/>
      <c r="MJQ16" s="272"/>
      <c r="MJR16" s="272"/>
      <c r="MJS16" s="272"/>
      <c r="MJT16" s="272"/>
      <c r="MJU16" s="272"/>
      <c r="MJV16" s="272"/>
      <c r="MJW16" s="272"/>
      <c r="MJX16" s="272"/>
      <c r="MJY16" s="272"/>
      <c r="MJZ16" s="272"/>
      <c r="MKA16" s="272"/>
      <c r="MKB16" s="272"/>
      <c r="MKC16" s="272"/>
      <c r="MKD16" s="272"/>
      <c r="MKE16" s="272"/>
      <c r="MKF16" s="272"/>
      <c r="MKG16" s="272"/>
      <c r="MKH16" s="272"/>
      <c r="MKI16" s="272"/>
      <c r="MKJ16" s="272"/>
      <c r="MKK16" s="272"/>
      <c r="MKL16" s="272"/>
      <c r="MKM16" s="272"/>
      <c r="MKN16" s="272"/>
      <c r="MKO16" s="272"/>
      <c r="MKP16" s="272"/>
      <c r="MKQ16" s="272"/>
      <c r="MKR16" s="272"/>
      <c r="MKS16" s="272"/>
      <c r="MKT16" s="272"/>
      <c r="MKU16" s="272"/>
      <c r="MKV16" s="272"/>
      <c r="MKW16" s="272"/>
      <c r="MKX16" s="272"/>
      <c r="MKY16" s="272"/>
      <c r="MKZ16" s="272"/>
      <c r="MLA16" s="272"/>
      <c r="MLB16" s="272"/>
      <c r="MLC16" s="272"/>
      <c r="MLD16" s="272"/>
      <c r="MLE16" s="272"/>
      <c r="MLF16" s="272"/>
      <c r="MLG16" s="272"/>
      <c r="MLH16" s="272"/>
      <c r="MLI16" s="272"/>
      <c r="MLJ16" s="272"/>
      <c r="MLK16" s="272"/>
      <c r="MLL16" s="272"/>
      <c r="MLM16" s="272"/>
      <c r="MLN16" s="272"/>
      <c r="MLO16" s="272"/>
      <c r="MLP16" s="272"/>
      <c r="MLQ16" s="272"/>
      <c r="MLR16" s="272"/>
      <c r="MLS16" s="272"/>
      <c r="MLT16" s="272"/>
      <c r="MLU16" s="272"/>
      <c r="MLV16" s="272"/>
      <c r="MLW16" s="272"/>
      <c r="MLX16" s="272"/>
      <c r="MLY16" s="272"/>
      <c r="MLZ16" s="272"/>
      <c r="MMA16" s="272"/>
      <c r="MMB16" s="272"/>
      <c r="MMC16" s="272"/>
      <c r="MMD16" s="272"/>
      <c r="MME16" s="272"/>
      <c r="MMF16" s="272"/>
      <c r="MMG16" s="272"/>
      <c r="MMH16" s="272"/>
      <c r="MMI16" s="272"/>
      <c r="MMJ16" s="272"/>
      <c r="MMK16" s="272"/>
      <c r="MML16" s="272"/>
      <c r="MMM16" s="272"/>
      <c r="MMN16" s="272"/>
      <c r="MMO16" s="272"/>
      <c r="MMP16" s="272"/>
      <c r="MMQ16" s="272"/>
      <c r="MMR16" s="272"/>
      <c r="MMS16" s="272"/>
      <c r="MMT16" s="272"/>
      <c r="MMU16" s="272"/>
      <c r="MMV16" s="272"/>
      <c r="MMW16" s="272"/>
      <c r="MMX16" s="272"/>
      <c r="MMY16" s="272"/>
      <c r="MMZ16" s="272"/>
      <c r="MNA16" s="272"/>
      <c r="MNB16" s="272"/>
      <c r="MNC16" s="272"/>
      <c r="MND16" s="272"/>
      <c r="MNE16" s="272"/>
      <c r="MNF16" s="272"/>
      <c r="MNG16" s="272"/>
      <c r="MNH16" s="272"/>
      <c r="MNI16" s="272"/>
      <c r="MNJ16" s="272"/>
      <c r="MNK16" s="272"/>
      <c r="MNL16" s="272"/>
      <c r="MNM16" s="272"/>
      <c r="MNN16" s="272"/>
      <c r="MNO16" s="272"/>
      <c r="MNP16" s="272"/>
      <c r="MNQ16" s="272"/>
      <c r="MNR16" s="272"/>
      <c r="MNS16" s="272"/>
      <c r="MNT16" s="272"/>
      <c r="MNU16" s="272"/>
      <c r="MNV16" s="272"/>
      <c r="MNW16" s="272"/>
      <c r="MNX16" s="272"/>
      <c r="MNY16" s="272"/>
      <c r="MNZ16" s="272"/>
      <c r="MOA16" s="272"/>
      <c r="MOB16" s="272"/>
      <c r="MOC16" s="272"/>
      <c r="MOD16" s="272"/>
      <c r="MOE16" s="272"/>
      <c r="MOF16" s="272"/>
      <c r="MOG16" s="272"/>
      <c r="MOH16" s="272"/>
      <c r="MOI16" s="272"/>
      <c r="MOJ16" s="272"/>
      <c r="MOK16" s="272"/>
      <c r="MOL16" s="272"/>
      <c r="MOM16" s="272"/>
      <c r="MON16" s="272"/>
      <c r="MOO16" s="272"/>
      <c r="MOP16" s="272"/>
      <c r="MOQ16" s="272"/>
      <c r="MOR16" s="272"/>
      <c r="MOS16" s="272"/>
      <c r="MOT16" s="272"/>
      <c r="MOU16" s="272"/>
      <c r="MOV16" s="272"/>
      <c r="MOW16" s="272"/>
      <c r="MOX16" s="272"/>
      <c r="MOY16" s="272"/>
      <c r="MOZ16" s="272"/>
      <c r="MPA16" s="272"/>
      <c r="MPB16" s="272"/>
      <c r="MPC16" s="272"/>
      <c r="MPD16" s="272"/>
      <c r="MPE16" s="272"/>
      <c r="MPF16" s="272"/>
      <c r="MPG16" s="272"/>
      <c r="MPH16" s="272"/>
      <c r="MPI16" s="272"/>
      <c r="MPJ16" s="272"/>
      <c r="MPK16" s="272"/>
      <c r="MPL16" s="272"/>
      <c r="MPM16" s="272"/>
      <c r="MPN16" s="272"/>
      <c r="MPO16" s="272"/>
      <c r="MPP16" s="272"/>
      <c r="MPQ16" s="272"/>
      <c r="MPR16" s="272"/>
      <c r="MPS16" s="272"/>
      <c r="MPT16" s="272"/>
      <c r="MPU16" s="272"/>
      <c r="MPV16" s="272"/>
      <c r="MPW16" s="272"/>
      <c r="MPX16" s="272"/>
      <c r="MPY16" s="272"/>
      <c r="MPZ16" s="272"/>
      <c r="MQA16" s="272"/>
      <c r="MQB16" s="272"/>
      <c r="MQC16" s="272"/>
      <c r="MQD16" s="272"/>
      <c r="MQE16" s="272"/>
      <c r="MQF16" s="272"/>
      <c r="MQG16" s="272"/>
      <c r="MQH16" s="272"/>
      <c r="MQI16" s="272"/>
      <c r="MQJ16" s="272"/>
      <c r="MQK16" s="272"/>
      <c r="MQL16" s="272"/>
      <c r="MQM16" s="272"/>
      <c r="MQN16" s="272"/>
      <c r="MQO16" s="272"/>
      <c r="MQP16" s="272"/>
      <c r="MQQ16" s="272"/>
      <c r="MQR16" s="272"/>
      <c r="MQS16" s="272"/>
      <c r="MQT16" s="272"/>
      <c r="MQU16" s="272"/>
      <c r="MQV16" s="272"/>
      <c r="MQW16" s="272"/>
      <c r="MQX16" s="272"/>
      <c r="MQY16" s="272"/>
      <c r="MQZ16" s="272"/>
      <c r="MRA16" s="272"/>
      <c r="MRB16" s="272"/>
      <c r="MRC16" s="272"/>
      <c r="MRD16" s="272"/>
      <c r="MRE16" s="272"/>
      <c r="MRF16" s="272"/>
      <c r="MRG16" s="272"/>
      <c r="MRH16" s="272"/>
      <c r="MRI16" s="272"/>
      <c r="MRJ16" s="272"/>
      <c r="MRK16" s="272"/>
      <c r="MRL16" s="272"/>
      <c r="MRM16" s="272"/>
      <c r="MRN16" s="272"/>
      <c r="MRO16" s="272"/>
      <c r="MRP16" s="272"/>
      <c r="MRQ16" s="272"/>
      <c r="MRR16" s="272"/>
      <c r="MRS16" s="272"/>
      <c r="MRT16" s="272"/>
      <c r="MRU16" s="272"/>
      <c r="MRV16" s="272"/>
      <c r="MRW16" s="272"/>
      <c r="MRX16" s="272"/>
      <c r="MRY16" s="272"/>
      <c r="MRZ16" s="272"/>
      <c r="MSA16" s="272"/>
      <c r="MSB16" s="272"/>
      <c r="MSC16" s="272"/>
      <c r="MSD16" s="272"/>
      <c r="MSE16" s="272"/>
      <c r="MSF16" s="272"/>
      <c r="MSG16" s="272"/>
      <c r="MSH16" s="272"/>
      <c r="MSI16" s="272"/>
      <c r="MSJ16" s="272"/>
      <c r="MSK16" s="272"/>
      <c r="MSL16" s="272"/>
      <c r="MSM16" s="272"/>
      <c r="MSN16" s="272"/>
      <c r="MSO16" s="272"/>
      <c r="MSP16" s="272"/>
      <c r="MSQ16" s="272"/>
      <c r="MSR16" s="272"/>
      <c r="MSS16" s="272"/>
      <c r="MST16" s="272"/>
      <c r="MSU16" s="272"/>
      <c r="MSV16" s="272"/>
      <c r="MSW16" s="272"/>
      <c r="MSX16" s="272"/>
      <c r="MSY16" s="272"/>
      <c r="MSZ16" s="272"/>
      <c r="MTA16" s="272"/>
      <c r="MTB16" s="272"/>
      <c r="MTC16" s="272"/>
      <c r="MTD16" s="272"/>
      <c r="MTE16" s="272"/>
      <c r="MTF16" s="272"/>
      <c r="MTG16" s="272"/>
      <c r="MTH16" s="272"/>
      <c r="MTI16" s="272"/>
      <c r="MTJ16" s="272"/>
      <c r="MTK16" s="272"/>
      <c r="MTL16" s="272"/>
      <c r="MTM16" s="272"/>
      <c r="MTN16" s="272"/>
      <c r="MTO16" s="272"/>
      <c r="MTP16" s="272"/>
      <c r="MTQ16" s="272"/>
      <c r="MTR16" s="272"/>
      <c r="MTS16" s="272"/>
      <c r="MTT16" s="272"/>
      <c r="MTU16" s="272"/>
      <c r="MTV16" s="272"/>
      <c r="MTW16" s="272"/>
      <c r="MTX16" s="272"/>
      <c r="MTY16" s="272"/>
      <c r="MTZ16" s="272"/>
      <c r="MUA16" s="272"/>
      <c r="MUB16" s="272"/>
      <c r="MUC16" s="272"/>
      <c r="MUD16" s="272"/>
      <c r="MUE16" s="272"/>
      <c r="MUF16" s="272"/>
      <c r="MUG16" s="272"/>
      <c r="MUH16" s="272"/>
      <c r="MUI16" s="272"/>
      <c r="MUJ16" s="272"/>
      <c r="MUK16" s="272"/>
      <c r="MUL16" s="272"/>
      <c r="MUM16" s="272"/>
      <c r="MUN16" s="272"/>
      <c r="MUO16" s="272"/>
      <c r="MUP16" s="272"/>
      <c r="MUQ16" s="272"/>
      <c r="MUR16" s="272"/>
      <c r="MUS16" s="272"/>
      <c r="MUT16" s="272"/>
      <c r="MUU16" s="272"/>
      <c r="MUV16" s="272"/>
      <c r="MUW16" s="272"/>
      <c r="MUX16" s="272"/>
      <c r="MUY16" s="272"/>
      <c r="MUZ16" s="272"/>
      <c r="MVA16" s="272"/>
      <c r="MVB16" s="272"/>
      <c r="MVC16" s="272"/>
      <c r="MVD16" s="272"/>
      <c r="MVE16" s="272"/>
      <c r="MVF16" s="272"/>
      <c r="MVG16" s="272"/>
      <c r="MVH16" s="272"/>
      <c r="MVI16" s="272"/>
      <c r="MVJ16" s="272"/>
      <c r="MVK16" s="272"/>
      <c r="MVL16" s="272"/>
      <c r="MVM16" s="272"/>
      <c r="MVN16" s="272"/>
      <c r="MVO16" s="272"/>
      <c r="MVP16" s="272"/>
      <c r="MVQ16" s="272"/>
      <c r="MVR16" s="272"/>
      <c r="MVS16" s="272"/>
      <c r="MVT16" s="272"/>
      <c r="MVU16" s="272"/>
      <c r="MVV16" s="272"/>
      <c r="MVW16" s="272"/>
      <c r="MVX16" s="272"/>
      <c r="MVY16" s="272"/>
      <c r="MVZ16" s="272"/>
      <c r="MWA16" s="272"/>
      <c r="MWB16" s="272"/>
      <c r="MWC16" s="272"/>
      <c r="MWD16" s="272"/>
      <c r="MWE16" s="272"/>
      <c r="MWF16" s="272"/>
      <c r="MWG16" s="272"/>
      <c r="MWH16" s="272"/>
      <c r="MWI16" s="272"/>
      <c r="MWJ16" s="272"/>
      <c r="MWK16" s="272"/>
      <c r="MWL16" s="272"/>
      <c r="MWM16" s="272"/>
      <c r="MWN16" s="272"/>
      <c r="MWO16" s="272"/>
      <c r="MWP16" s="272"/>
      <c r="MWQ16" s="272"/>
      <c r="MWR16" s="272"/>
      <c r="MWS16" s="272"/>
      <c r="MWT16" s="272"/>
      <c r="MWU16" s="272"/>
      <c r="MWV16" s="272"/>
      <c r="MWW16" s="272"/>
      <c r="MWX16" s="272"/>
      <c r="MWY16" s="272"/>
      <c r="MWZ16" s="272"/>
      <c r="MXA16" s="272"/>
      <c r="MXB16" s="272"/>
      <c r="MXC16" s="272"/>
      <c r="MXD16" s="272"/>
      <c r="MXE16" s="272"/>
      <c r="MXF16" s="272"/>
      <c r="MXG16" s="272"/>
      <c r="MXH16" s="272"/>
      <c r="MXI16" s="272"/>
      <c r="MXJ16" s="272"/>
      <c r="MXK16" s="272"/>
      <c r="MXL16" s="272"/>
      <c r="MXM16" s="272"/>
      <c r="MXN16" s="272"/>
      <c r="MXO16" s="272"/>
      <c r="MXP16" s="272"/>
      <c r="MXQ16" s="272"/>
      <c r="MXR16" s="272"/>
      <c r="MXS16" s="272"/>
      <c r="MXT16" s="272"/>
      <c r="MXU16" s="272"/>
      <c r="MXV16" s="272"/>
      <c r="MXW16" s="272"/>
      <c r="MXX16" s="272"/>
      <c r="MXY16" s="272"/>
      <c r="MXZ16" s="272"/>
      <c r="MYA16" s="272"/>
      <c r="MYB16" s="272"/>
      <c r="MYC16" s="272"/>
      <c r="MYD16" s="272"/>
      <c r="MYE16" s="272"/>
      <c r="MYF16" s="272"/>
      <c r="MYG16" s="272"/>
      <c r="MYH16" s="272"/>
      <c r="MYI16" s="272"/>
      <c r="MYJ16" s="272"/>
      <c r="MYK16" s="272"/>
      <c r="MYL16" s="272"/>
      <c r="MYM16" s="272"/>
      <c r="MYN16" s="272"/>
      <c r="MYO16" s="272"/>
      <c r="MYP16" s="272"/>
      <c r="MYQ16" s="272"/>
      <c r="MYR16" s="272"/>
      <c r="MYS16" s="272"/>
      <c r="MYT16" s="272"/>
      <c r="MYU16" s="272"/>
      <c r="MYV16" s="272"/>
      <c r="MYW16" s="272"/>
      <c r="MYX16" s="272"/>
      <c r="MYY16" s="272"/>
      <c r="MYZ16" s="272"/>
      <c r="MZA16" s="272"/>
      <c r="MZB16" s="272"/>
      <c r="MZC16" s="272"/>
      <c r="MZD16" s="272"/>
      <c r="MZE16" s="272"/>
      <c r="MZF16" s="272"/>
      <c r="MZG16" s="272"/>
      <c r="MZH16" s="272"/>
      <c r="MZI16" s="272"/>
      <c r="MZJ16" s="272"/>
      <c r="MZK16" s="272"/>
      <c r="MZL16" s="272"/>
      <c r="MZM16" s="272"/>
      <c r="MZN16" s="272"/>
      <c r="MZO16" s="272"/>
      <c r="MZP16" s="272"/>
      <c r="MZQ16" s="272"/>
      <c r="MZR16" s="272"/>
      <c r="MZS16" s="272"/>
      <c r="MZT16" s="272"/>
      <c r="MZU16" s="272"/>
      <c r="MZV16" s="272"/>
      <c r="MZW16" s="272"/>
      <c r="MZX16" s="272"/>
      <c r="MZY16" s="272"/>
      <c r="MZZ16" s="272"/>
      <c r="NAA16" s="272"/>
      <c r="NAB16" s="272"/>
      <c r="NAC16" s="272"/>
      <c r="NAD16" s="272"/>
      <c r="NAE16" s="272"/>
      <c r="NAF16" s="272"/>
      <c r="NAG16" s="272"/>
      <c r="NAH16" s="272"/>
      <c r="NAI16" s="272"/>
      <c r="NAJ16" s="272"/>
      <c r="NAK16" s="272"/>
      <c r="NAL16" s="272"/>
      <c r="NAM16" s="272"/>
      <c r="NAN16" s="272"/>
      <c r="NAO16" s="272"/>
      <c r="NAP16" s="272"/>
      <c r="NAQ16" s="272"/>
      <c r="NAR16" s="272"/>
      <c r="NAS16" s="272"/>
      <c r="NAT16" s="272"/>
      <c r="NAU16" s="272"/>
      <c r="NAV16" s="272"/>
      <c r="NAW16" s="272"/>
      <c r="NAX16" s="272"/>
      <c r="NAY16" s="272"/>
      <c r="NAZ16" s="272"/>
      <c r="NBA16" s="272"/>
      <c r="NBB16" s="272"/>
      <c r="NBC16" s="272"/>
      <c r="NBD16" s="272"/>
      <c r="NBE16" s="272"/>
      <c r="NBF16" s="272"/>
      <c r="NBG16" s="272"/>
      <c r="NBH16" s="272"/>
      <c r="NBI16" s="272"/>
      <c r="NBJ16" s="272"/>
      <c r="NBK16" s="272"/>
      <c r="NBL16" s="272"/>
      <c r="NBM16" s="272"/>
      <c r="NBN16" s="272"/>
      <c r="NBO16" s="272"/>
      <c r="NBP16" s="272"/>
      <c r="NBQ16" s="272"/>
      <c r="NBR16" s="272"/>
      <c r="NBS16" s="272"/>
      <c r="NBT16" s="272"/>
      <c r="NBU16" s="272"/>
      <c r="NBV16" s="272"/>
      <c r="NBW16" s="272"/>
      <c r="NBX16" s="272"/>
      <c r="NBY16" s="272"/>
      <c r="NBZ16" s="272"/>
      <c r="NCA16" s="272"/>
      <c r="NCB16" s="272"/>
      <c r="NCC16" s="272"/>
      <c r="NCD16" s="272"/>
      <c r="NCE16" s="272"/>
      <c r="NCF16" s="272"/>
      <c r="NCG16" s="272"/>
      <c r="NCH16" s="272"/>
      <c r="NCI16" s="272"/>
      <c r="NCJ16" s="272"/>
      <c r="NCK16" s="272"/>
      <c r="NCL16" s="272"/>
      <c r="NCM16" s="272"/>
      <c r="NCN16" s="272"/>
      <c r="NCO16" s="272"/>
      <c r="NCP16" s="272"/>
      <c r="NCQ16" s="272"/>
      <c r="NCR16" s="272"/>
      <c r="NCS16" s="272"/>
      <c r="NCT16" s="272"/>
      <c r="NCU16" s="272"/>
      <c r="NCV16" s="272"/>
      <c r="NCW16" s="272"/>
      <c r="NCX16" s="272"/>
      <c r="NCY16" s="272"/>
      <c r="NCZ16" s="272"/>
      <c r="NDA16" s="272"/>
      <c r="NDB16" s="272"/>
      <c r="NDC16" s="272"/>
      <c r="NDD16" s="272"/>
      <c r="NDE16" s="272"/>
      <c r="NDF16" s="272"/>
      <c r="NDG16" s="272"/>
      <c r="NDH16" s="272"/>
      <c r="NDI16" s="272"/>
      <c r="NDJ16" s="272"/>
      <c r="NDK16" s="272"/>
      <c r="NDL16" s="272"/>
      <c r="NDM16" s="272"/>
      <c r="NDN16" s="272"/>
      <c r="NDO16" s="272"/>
      <c r="NDP16" s="272"/>
      <c r="NDQ16" s="272"/>
      <c r="NDR16" s="272"/>
      <c r="NDS16" s="272"/>
      <c r="NDT16" s="272"/>
      <c r="NDU16" s="272"/>
      <c r="NDV16" s="272"/>
      <c r="NDW16" s="272"/>
      <c r="NDX16" s="272"/>
      <c r="NDY16" s="272"/>
      <c r="NDZ16" s="272"/>
      <c r="NEA16" s="272"/>
      <c r="NEB16" s="272"/>
      <c r="NEC16" s="272"/>
      <c r="NED16" s="272"/>
      <c r="NEE16" s="272"/>
      <c r="NEF16" s="272"/>
      <c r="NEG16" s="272"/>
      <c r="NEH16" s="272"/>
      <c r="NEI16" s="272"/>
      <c r="NEJ16" s="272"/>
      <c r="NEK16" s="272"/>
      <c r="NEL16" s="272"/>
      <c r="NEM16" s="272"/>
      <c r="NEN16" s="272"/>
      <c r="NEO16" s="272"/>
      <c r="NEP16" s="272"/>
      <c r="NEQ16" s="272"/>
      <c r="NER16" s="272"/>
      <c r="NES16" s="272"/>
      <c r="NET16" s="272"/>
      <c r="NEU16" s="272"/>
      <c r="NEV16" s="272"/>
      <c r="NEW16" s="272"/>
      <c r="NEX16" s="272"/>
      <c r="NEY16" s="272"/>
      <c r="NEZ16" s="272"/>
      <c r="NFA16" s="272"/>
      <c r="NFB16" s="272"/>
      <c r="NFC16" s="272"/>
      <c r="NFD16" s="272"/>
      <c r="NFE16" s="272"/>
      <c r="NFF16" s="272"/>
      <c r="NFG16" s="272"/>
      <c r="NFH16" s="272"/>
      <c r="NFI16" s="272"/>
      <c r="NFJ16" s="272"/>
      <c r="NFK16" s="272"/>
      <c r="NFL16" s="272"/>
      <c r="NFM16" s="272"/>
      <c r="NFN16" s="272"/>
      <c r="NFO16" s="272"/>
      <c r="NFP16" s="272"/>
      <c r="NFQ16" s="272"/>
      <c r="NFR16" s="272"/>
      <c r="NFS16" s="272"/>
      <c r="NFT16" s="272"/>
      <c r="NFU16" s="272"/>
      <c r="NFV16" s="272"/>
      <c r="NFW16" s="272"/>
      <c r="NFX16" s="272"/>
      <c r="NFY16" s="272"/>
      <c r="NFZ16" s="272"/>
      <c r="NGA16" s="272"/>
      <c r="NGB16" s="272"/>
      <c r="NGC16" s="272"/>
      <c r="NGD16" s="272"/>
      <c r="NGE16" s="272"/>
      <c r="NGF16" s="272"/>
      <c r="NGG16" s="272"/>
      <c r="NGH16" s="272"/>
      <c r="NGI16" s="272"/>
      <c r="NGJ16" s="272"/>
      <c r="NGK16" s="272"/>
      <c r="NGL16" s="272"/>
      <c r="NGM16" s="272"/>
      <c r="NGN16" s="272"/>
      <c r="NGO16" s="272"/>
      <c r="NGP16" s="272"/>
      <c r="NGQ16" s="272"/>
      <c r="NGR16" s="272"/>
      <c r="NGS16" s="272"/>
      <c r="NGT16" s="272"/>
      <c r="NGU16" s="272"/>
      <c r="NGV16" s="272"/>
      <c r="NGW16" s="272"/>
      <c r="NGX16" s="272"/>
      <c r="NGY16" s="272"/>
      <c r="NGZ16" s="272"/>
      <c r="NHA16" s="272"/>
      <c r="NHB16" s="272"/>
      <c r="NHC16" s="272"/>
      <c r="NHD16" s="272"/>
      <c r="NHE16" s="272"/>
      <c r="NHF16" s="272"/>
      <c r="NHG16" s="272"/>
      <c r="NHH16" s="272"/>
      <c r="NHI16" s="272"/>
      <c r="NHJ16" s="272"/>
      <c r="NHK16" s="272"/>
      <c r="NHL16" s="272"/>
      <c r="NHM16" s="272"/>
      <c r="NHN16" s="272"/>
      <c r="NHO16" s="272"/>
      <c r="NHP16" s="272"/>
      <c r="NHQ16" s="272"/>
      <c r="NHR16" s="272"/>
      <c r="NHS16" s="272"/>
      <c r="NHT16" s="272"/>
      <c r="NHU16" s="272"/>
      <c r="NHV16" s="272"/>
      <c r="NHW16" s="272"/>
      <c r="NHX16" s="272"/>
      <c r="NHY16" s="272"/>
      <c r="NHZ16" s="272"/>
      <c r="NIA16" s="272"/>
      <c r="NIB16" s="272"/>
      <c r="NIC16" s="272"/>
      <c r="NID16" s="272"/>
      <c r="NIE16" s="272"/>
      <c r="NIF16" s="272"/>
      <c r="NIG16" s="272"/>
      <c r="NIH16" s="272"/>
      <c r="NII16" s="272"/>
      <c r="NIJ16" s="272"/>
      <c r="NIK16" s="272"/>
      <c r="NIL16" s="272"/>
      <c r="NIM16" s="272"/>
      <c r="NIN16" s="272"/>
      <c r="NIO16" s="272"/>
      <c r="NIP16" s="272"/>
      <c r="NIQ16" s="272"/>
      <c r="NIR16" s="272"/>
      <c r="NIS16" s="272"/>
      <c r="NIT16" s="272"/>
      <c r="NIU16" s="272"/>
      <c r="NIV16" s="272"/>
      <c r="NIW16" s="272"/>
      <c r="NIX16" s="272"/>
      <c r="NIY16" s="272"/>
      <c r="NIZ16" s="272"/>
      <c r="NJA16" s="272"/>
      <c r="NJB16" s="272"/>
      <c r="NJC16" s="272"/>
      <c r="NJD16" s="272"/>
      <c r="NJE16" s="272"/>
      <c r="NJF16" s="272"/>
      <c r="NJG16" s="272"/>
      <c r="NJH16" s="272"/>
      <c r="NJI16" s="272"/>
      <c r="NJJ16" s="272"/>
      <c r="NJK16" s="272"/>
      <c r="NJL16" s="272"/>
      <c r="NJM16" s="272"/>
      <c r="NJN16" s="272"/>
      <c r="NJO16" s="272"/>
      <c r="NJP16" s="272"/>
      <c r="NJQ16" s="272"/>
      <c r="NJR16" s="272"/>
      <c r="NJS16" s="272"/>
      <c r="NJT16" s="272"/>
      <c r="NJU16" s="272"/>
      <c r="NJV16" s="272"/>
      <c r="NJW16" s="272"/>
      <c r="NJX16" s="272"/>
      <c r="NJY16" s="272"/>
      <c r="NJZ16" s="272"/>
      <c r="NKA16" s="272"/>
      <c r="NKB16" s="272"/>
      <c r="NKC16" s="272"/>
      <c r="NKD16" s="272"/>
      <c r="NKE16" s="272"/>
      <c r="NKF16" s="272"/>
      <c r="NKG16" s="272"/>
      <c r="NKH16" s="272"/>
      <c r="NKI16" s="272"/>
      <c r="NKJ16" s="272"/>
      <c r="NKK16" s="272"/>
      <c r="NKL16" s="272"/>
      <c r="NKM16" s="272"/>
      <c r="NKN16" s="272"/>
      <c r="NKO16" s="272"/>
      <c r="NKP16" s="272"/>
      <c r="NKQ16" s="272"/>
      <c r="NKR16" s="272"/>
      <c r="NKS16" s="272"/>
      <c r="NKT16" s="272"/>
      <c r="NKU16" s="272"/>
      <c r="NKV16" s="272"/>
      <c r="NKW16" s="272"/>
      <c r="NKX16" s="272"/>
      <c r="NKY16" s="272"/>
      <c r="NKZ16" s="272"/>
      <c r="NLA16" s="272"/>
      <c r="NLB16" s="272"/>
      <c r="NLC16" s="272"/>
      <c r="NLD16" s="272"/>
      <c r="NLE16" s="272"/>
      <c r="NLF16" s="272"/>
      <c r="NLG16" s="272"/>
      <c r="NLH16" s="272"/>
      <c r="NLI16" s="272"/>
      <c r="NLJ16" s="272"/>
      <c r="NLK16" s="272"/>
      <c r="NLL16" s="272"/>
      <c r="NLM16" s="272"/>
      <c r="NLN16" s="272"/>
      <c r="NLO16" s="272"/>
      <c r="NLP16" s="272"/>
      <c r="NLQ16" s="272"/>
      <c r="NLR16" s="272"/>
      <c r="NLS16" s="272"/>
      <c r="NLT16" s="272"/>
      <c r="NLU16" s="272"/>
      <c r="NLV16" s="272"/>
      <c r="NLW16" s="272"/>
      <c r="NLX16" s="272"/>
      <c r="NLY16" s="272"/>
      <c r="NLZ16" s="272"/>
      <c r="NMA16" s="272"/>
      <c r="NMB16" s="272"/>
      <c r="NMC16" s="272"/>
      <c r="NMD16" s="272"/>
      <c r="NME16" s="272"/>
      <c r="NMF16" s="272"/>
      <c r="NMG16" s="272"/>
      <c r="NMH16" s="272"/>
      <c r="NMI16" s="272"/>
      <c r="NMJ16" s="272"/>
      <c r="NMK16" s="272"/>
      <c r="NML16" s="272"/>
      <c r="NMM16" s="272"/>
      <c r="NMN16" s="272"/>
      <c r="NMO16" s="272"/>
      <c r="NMP16" s="272"/>
      <c r="NMQ16" s="272"/>
      <c r="NMR16" s="272"/>
      <c r="NMS16" s="272"/>
      <c r="NMT16" s="272"/>
      <c r="NMU16" s="272"/>
      <c r="NMV16" s="272"/>
      <c r="NMW16" s="272"/>
      <c r="NMX16" s="272"/>
      <c r="NMY16" s="272"/>
      <c r="NMZ16" s="272"/>
      <c r="NNA16" s="272"/>
      <c r="NNB16" s="272"/>
      <c r="NNC16" s="272"/>
      <c r="NND16" s="272"/>
      <c r="NNE16" s="272"/>
      <c r="NNF16" s="272"/>
      <c r="NNG16" s="272"/>
      <c r="NNH16" s="272"/>
      <c r="NNI16" s="272"/>
      <c r="NNJ16" s="272"/>
      <c r="NNK16" s="272"/>
      <c r="NNL16" s="272"/>
      <c r="NNM16" s="272"/>
      <c r="NNN16" s="272"/>
      <c r="NNO16" s="272"/>
      <c r="NNP16" s="272"/>
      <c r="NNQ16" s="272"/>
      <c r="NNR16" s="272"/>
      <c r="NNS16" s="272"/>
      <c r="NNT16" s="272"/>
      <c r="NNU16" s="272"/>
      <c r="NNV16" s="272"/>
      <c r="NNW16" s="272"/>
      <c r="NNX16" s="272"/>
      <c r="NNY16" s="272"/>
      <c r="NNZ16" s="272"/>
      <c r="NOA16" s="272"/>
      <c r="NOB16" s="272"/>
      <c r="NOC16" s="272"/>
      <c r="NOD16" s="272"/>
      <c r="NOE16" s="272"/>
      <c r="NOF16" s="272"/>
      <c r="NOG16" s="272"/>
      <c r="NOH16" s="272"/>
      <c r="NOI16" s="272"/>
      <c r="NOJ16" s="272"/>
      <c r="NOK16" s="272"/>
      <c r="NOL16" s="272"/>
      <c r="NOM16" s="272"/>
      <c r="NON16" s="272"/>
      <c r="NOO16" s="272"/>
      <c r="NOP16" s="272"/>
      <c r="NOQ16" s="272"/>
      <c r="NOR16" s="272"/>
      <c r="NOS16" s="272"/>
      <c r="NOT16" s="272"/>
      <c r="NOU16" s="272"/>
      <c r="NOV16" s="272"/>
      <c r="NOW16" s="272"/>
      <c r="NOX16" s="272"/>
      <c r="NOY16" s="272"/>
      <c r="NOZ16" s="272"/>
      <c r="NPA16" s="272"/>
      <c r="NPB16" s="272"/>
      <c r="NPC16" s="272"/>
      <c r="NPD16" s="272"/>
      <c r="NPE16" s="272"/>
      <c r="NPF16" s="272"/>
      <c r="NPG16" s="272"/>
      <c r="NPH16" s="272"/>
      <c r="NPI16" s="272"/>
      <c r="NPJ16" s="272"/>
      <c r="NPK16" s="272"/>
      <c r="NPL16" s="272"/>
      <c r="NPM16" s="272"/>
      <c r="NPN16" s="272"/>
      <c r="NPO16" s="272"/>
      <c r="NPP16" s="272"/>
      <c r="NPQ16" s="272"/>
      <c r="NPR16" s="272"/>
      <c r="NPS16" s="272"/>
      <c r="NPT16" s="272"/>
      <c r="NPU16" s="272"/>
      <c r="NPV16" s="272"/>
      <c r="NPW16" s="272"/>
      <c r="NPX16" s="272"/>
      <c r="NPY16" s="272"/>
      <c r="NPZ16" s="272"/>
      <c r="NQA16" s="272"/>
      <c r="NQB16" s="272"/>
      <c r="NQC16" s="272"/>
      <c r="NQD16" s="272"/>
      <c r="NQE16" s="272"/>
      <c r="NQF16" s="272"/>
      <c r="NQG16" s="272"/>
      <c r="NQH16" s="272"/>
      <c r="NQI16" s="272"/>
      <c r="NQJ16" s="272"/>
      <c r="NQK16" s="272"/>
      <c r="NQL16" s="272"/>
      <c r="NQM16" s="272"/>
      <c r="NQN16" s="272"/>
      <c r="NQO16" s="272"/>
      <c r="NQP16" s="272"/>
      <c r="NQQ16" s="272"/>
      <c r="NQR16" s="272"/>
      <c r="NQS16" s="272"/>
      <c r="NQT16" s="272"/>
      <c r="NQU16" s="272"/>
      <c r="NQV16" s="272"/>
      <c r="NQW16" s="272"/>
      <c r="NQX16" s="272"/>
      <c r="NQY16" s="272"/>
      <c r="NQZ16" s="272"/>
      <c r="NRA16" s="272"/>
      <c r="NRB16" s="272"/>
      <c r="NRC16" s="272"/>
      <c r="NRD16" s="272"/>
      <c r="NRE16" s="272"/>
      <c r="NRF16" s="272"/>
      <c r="NRG16" s="272"/>
      <c r="NRH16" s="272"/>
      <c r="NRI16" s="272"/>
      <c r="NRJ16" s="272"/>
      <c r="NRK16" s="272"/>
      <c r="NRL16" s="272"/>
      <c r="NRM16" s="272"/>
      <c r="NRN16" s="272"/>
      <c r="NRO16" s="272"/>
      <c r="NRP16" s="272"/>
      <c r="NRQ16" s="272"/>
      <c r="NRR16" s="272"/>
      <c r="NRS16" s="272"/>
      <c r="NRT16" s="272"/>
      <c r="NRU16" s="272"/>
      <c r="NRV16" s="272"/>
      <c r="NRW16" s="272"/>
      <c r="NRX16" s="272"/>
      <c r="NRY16" s="272"/>
      <c r="NRZ16" s="272"/>
      <c r="NSA16" s="272"/>
      <c r="NSB16" s="272"/>
      <c r="NSC16" s="272"/>
      <c r="NSD16" s="272"/>
      <c r="NSE16" s="272"/>
      <c r="NSF16" s="272"/>
      <c r="NSG16" s="272"/>
      <c r="NSH16" s="272"/>
      <c r="NSI16" s="272"/>
      <c r="NSJ16" s="272"/>
      <c r="NSK16" s="272"/>
      <c r="NSL16" s="272"/>
      <c r="NSM16" s="272"/>
      <c r="NSN16" s="272"/>
      <c r="NSO16" s="272"/>
      <c r="NSP16" s="272"/>
      <c r="NSQ16" s="272"/>
      <c r="NSR16" s="272"/>
      <c r="NSS16" s="272"/>
      <c r="NST16" s="272"/>
      <c r="NSU16" s="272"/>
      <c r="NSV16" s="272"/>
      <c r="NSW16" s="272"/>
      <c r="NSX16" s="272"/>
      <c r="NSY16" s="272"/>
      <c r="NSZ16" s="272"/>
      <c r="NTA16" s="272"/>
      <c r="NTB16" s="272"/>
      <c r="NTC16" s="272"/>
      <c r="NTD16" s="272"/>
      <c r="NTE16" s="272"/>
      <c r="NTF16" s="272"/>
      <c r="NTG16" s="272"/>
      <c r="NTH16" s="272"/>
      <c r="NTI16" s="272"/>
      <c r="NTJ16" s="272"/>
      <c r="NTK16" s="272"/>
      <c r="NTL16" s="272"/>
      <c r="NTM16" s="272"/>
      <c r="NTN16" s="272"/>
      <c r="NTO16" s="272"/>
      <c r="NTP16" s="272"/>
      <c r="NTQ16" s="272"/>
      <c r="NTR16" s="272"/>
      <c r="NTS16" s="272"/>
      <c r="NTT16" s="272"/>
      <c r="NTU16" s="272"/>
      <c r="NTV16" s="272"/>
      <c r="NTW16" s="272"/>
      <c r="NTX16" s="272"/>
      <c r="NTY16" s="272"/>
      <c r="NTZ16" s="272"/>
      <c r="NUA16" s="272"/>
      <c r="NUB16" s="272"/>
      <c r="NUC16" s="272"/>
      <c r="NUD16" s="272"/>
      <c r="NUE16" s="272"/>
      <c r="NUF16" s="272"/>
      <c r="NUG16" s="272"/>
      <c r="NUH16" s="272"/>
      <c r="NUI16" s="272"/>
      <c r="NUJ16" s="272"/>
      <c r="NUK16" s="272"/>
      <c r="NUL16" s="272"/>
      <c r="NUM16" s="272"/>
      <c r="NUN16" s="272"/>
      <c r="NUO16" s="272"/>
      <c r="NUP16" s="272"/>
      <c r="NUQ16" s="272"/>
      <c r="NUR16" s="272"/>
      <c r="NUS16" s="272"/>
      <c r="NUT16" s="272"/>
      <c r="NUU16" s="272"/>
      <c r="NUV16" s="272"/>
      <c r="NUW16" s="272"/>
      <c r="NUX16" s="272"/>
      <c r="NUY16" s="272"/>
      <c r="NUZ16" s="272"/>
      <c r="NVA16" s="272"/>
      <c r="NVB16" s="272"/>
      <c r="NVC16" s="272"/>
      <c r="NVD16" s="272"/>
      <c r="NVE16" s="272"/>
      <c r="NVF16" s="272"/>
      <c r="NVG16" s="272"/>
      <c r="NVH16" s="272"/>
      <c r="NVI16" s="272"/>
      <c r="NVJ16" s="272"/>
      <c r="NVK16" s="272"/>
      <c r="NVL16" s="272"/>
      <c r="NVM16" s="272"/>
      <c r="NVN16" s="272"/>
      <c r="NVO16" s="272"/>
      <c r="NVP16" s="272"/>
      <c r="NVQ16" s="272"/>
      <c r="NVR16" s="272"/>
      <c r="NVS16" s="272"/>
      <c r="NVT16" s="272"/>
      <c r="NVU16" s="272"/>
      <c r="NVV16" s="272"/>
      <c r="NVW16" s="272"/>
      <c r="NVX16" s="272"/>
      <c r="NVY16" s="272"/>
      <c r="NVZ16" s="272"/>
      <c r="NWA16" s="272"/>
      <c r="NWB16" s="272"/>
      <c r="NWC16" s="272"/>
      <c r="NWD16" s="272"/>
      <c r="NWE16" s="272"/>
      <c r="NWF16" s="272"/>
      <c r="NWG16" s="272"/>
      <c r="NWH16" s="272"/>
      <c r="NWI16" s="272"/>
      <c r="NWJ16" s="272"/>
      <c r="NWK16" s="272"/>
      <c r="NWL16" s="272"/>
      <c r="NWM16" s="272"/>
      <c r="NWN16" s="272"/>
      <c r="NWO16" s="272"/>
      <c r="NWP16" s="272"/>
      <c r="NWQ16" s="272"/>
      <c r="NWR16" s="272"/>
      <c r="NWS16" s="272"/>
      <c r="NWT16" s="272"/>
      <c r="NWU16" s="272"/>
      <c r="NWV16" s="272"/>
      <c r="NWW16" s="272"/>
      <c r="NWX16" s="272"/>
      <c r="NWY16" s="272"/>
      <c r="NWZ16" s="272"/>
      <c r="NXA16" s="272"/>
      <c r="NXB16" s="272"/>
      <c r="NXC16" s="272"/>
      <c r="NXD16" s="272"/>
      <c r="NXE16" s="272"/>
      <c r="NXF16" s="272"/>
      <c r="NXG16" s="272"/>
      <c r="NXH16" s="272"/>
      <c r="NXI16" s="272"/>
      <c r="NXJ16" s="272"/>
      <c r="NXK16" s="272"/>
      <c r="NXL16" s="272"/>
      <c r="NXM16" s="272"/>
      <c r="NXN16" s="272"/>
      <c r="NXO16" s="272"/>
      <c r="NXP16" s="272"/>
      <c r="NXQ16" s="272"/>
      <c r="NXR16" s="272"/>
      <c r="NXS16" s="272"/>
      <c r="NXT16" s="272"/>
      <c r="NXU16" s="272"/>
      <c r="NXV16" s="272"/>
      <c r="NXW16" s="272"/>
      <c r="NXX16" s="272"/>
      <c r="NXY16" s="272"/>
      <c r="NXZ16" s="272"/>
      <c r="NYA16" s="272"/>
      <c r="NYB16" s="272"/>
      <c r="NYC16" s="272"/>
      <c r="NYD16" s="272"/>
      <c r="NYE16" s="272"/>
      <c r="NYF16" s="272"/>
      <c r="NYG16" s="272"/>
      <c r="NYH16" s="272"/>
      <c r="NYI16" s="272"/>
      <c r="NYJ16" s="272"/>
      <c r="NYK16" s="272"/>
      <c r="NYL16" s="272"/>
      <c r="NYM16" s="272"/>
      <c r="NYN16" s="272"/>
      <c r="NYO16" s="272"/>
      <c r="NYP16" s="272"/>
      <c r="NYQ16" s="272"/>
      <c r="NYR16" s="272"/>
      <c r="NYS16" s="272"/>
      <c r="NYT16" s="272"/>
      <c r="NYU16" s="272"/>
      <c r="NYV16" s="272"/>
      <c r="NYW16" s="272"/>
      <c r="NYX16" s="272"/>
      <c r="NYY16" s="272"/>
      <c r="NYZ16" s="272"/>
      <c r="NZA16" s="272"/>
      <c r="NZB16" s="272"/>
      <c r="NZC16" s="272"/>
      <c r="NZD16" s="272"/>
      <c r="NZE16" s="272"/>
      <c r="NZF16" s="272"/>
      <c r="NZG16" s="272"/>
      <c r="NZH16" s="272"/>
      <c r="NZI16" s="272"/>
      <c r="NZJ16" s="272"/>
      <c r="NZK16" s="272"/>
      <c r="NZL16" s="272"/>
      <c r="NZM16" s="272"/>
      <c r="NZN16" s="272"/>
      <c r="NZO16" s="272"/>
      <c r="NZP16" s="272"/>
      <c r="NZQ16" s="272"/>
      <c r="NZR16" s="272"/>
      <c r="NZS16" s="272"/>
      <c r="NZT16" s="272"/>
      <c r="NZU16" s="272"/>
      <c r="NZV16" s="272"/>
      <c r="NZW16" s="272"/>
      <c r="NZX16" s="272"/>
      <c r="NZY16" s="272"/>
      <c r="NZZ16" s="272"/>
      <c r="OAA16" s="272"/>
      <c r="OAB16" s="272"/>
      <c r="OAC16" s="272"/>
      <c r="OAD16" s="272"/>
      <c r="OAE16" s="272"/>
      <c r="OAF16" s="272"/>
      <c r="OAG16" s="272"/>
      <c r="OAH16" s="272"/>
      <c r="OAI16" s="272"/>
      <c r="OAJ16" s="272"/>
      <c r="OAK16" s="272"/>
      <c r="OAL16" s="272"/>
      <c r="OAM16" s="272"/>
      <c r="OAN16" s="272"/>
      <c r="OAO16" s="272"/>
      <c r="OAP16" s="272"/>
      <c r="OAQ16" s="272"/>
      <c r="OAR16" s="272"/>
      <c r="OAS16" s="272"/>
      <c r="OAT16" s="272"/>
      <c r="OAU16" s="272"/>
      <c r="OAV16" s="272"/>
      <c r="OAW16" s="272"/>
      <c r="OAX16" s="272"/>
      <c r="OAY16" s="272"/>
      <c r="OAZ16" s="272"/>
      <c r="OBA16" s="272"/>
      <c r="OBB16" s="272"/>
      <c r="OBC16" s="272"/>
      <c r="OBD16" s="272"/>
      <c r="OBE16" s="272"/>
      <c r="OBF16" s="272"/>
      <c r="OBG16" s="272"/>
      <c r="OBH16" s="272"/>
      <c r="OBI16" s="272"/>
      <c r="OBJ16" s="272"/>
      <c r="OBK16" s="272"/>
      <c r="OBL16" s="272"/>
      <c r="OBM16" s="272"/>
      <c r="OBN16" s="272"/>
      <c r="OBO16" s="272"/>
      <c r="OBP16" s="272"/>
      <c r="OBQ16" s="272"/>
      <c r="OBR16" s="272"/>
      <c r="OBS16" s="272"/>
      <c r="OBT16" s="272"/>
      <c r="OBU16" s="272"/>
      <c r="OBV16" s="272"/>
      <c r="OBW16" s="272"/>
      <c r="OBX16" s="272"/>
      <c r="OBY16" s="272"/>
      <c r="OBZ16" s="272"/>
      <c r="OCA16" s="272"/>
      <c r="OCB16" s="272"/>
      <c r="OCC16" s="272"/>
      <c r="OCD16" s="272"/>
      <c r="OCE16" s="272"/>
      <c r="OCF16" s="272"/>
      <c r="OCG16" s="272"/>
      <c r="OCH16" s="272"/>
      <c r="OCI16" s="272"/>
      <c r="OCJ16" s="272"/>
      <c r="OCK16" s="272"/>
      <c r="OCL16" s="272"/>
      <c r="OCM16" s="272"/>
      <c r="OCN16" s="272"/>
      <c r="OCO16" s="272"/>
      <c r="OCP16" s="272"/>
      <c r="OCQ16" s="272"/>
      <c r="OCR16" s="272"/>
      <c r="OCS16" s="272"/>
      <c r="OCT16" s="272"/>
      <c r="OCU16" s="272"/>
      <c r="OCV16" s="272"/>
      <c r="OCW16" s="272"/>
      <c r="OCX16" s="272"/>
      <c r="OCY16" s="272"/>
      <c r="OCZ16" s="272"/>
      <c r="ODA16" s="272"/>
      <c r="ODB16" s="272"/>
      <c r="ODC16" s="272"/>
      <c r="ODD16" s="272"/>
      <c r="ODE16" s="272"/>
      <c r="ODF16" s="272"/>
      <c r="ODG16" s="272"/>
      <c r="ODH16" s="272"/>
      <c r="ODI16" s="272"/>
      <c r="ODJ16" s="272"/>
      <c r="ODK16" s="272"/>
      <c r="ODL16" s="272"/>
      <c r="ODM16" s="272"/>
      <c r="ODN16" s="272"/>
      <c r="ODO16" s="272"/>
      <c r="ODP16" s="272"/>
      <c r="ODQ16" s="272"/>
      <c r="ODR16" s="272"/>
      <c r="ODS16" s="272"/>
      <c r="ODT16" s="272"/>
      <c r="ODU16" s="272"/>
      <c r="ODV16" s="272"/>
      <c r="ODW16" s="272"/>
      <c r="ODX16" s="272"/>
      <c r="ODY16" s="272"/>
      <c r="ODZ16" s="272"/>
      <c r="OEA16" s="272"/>
      <c r="OEB16" s="272"/>
      <c r="OEC16" s="272"/>
      <c r="OED16" s="272"/>
      <c r="OEE16" s="272"/>
      <c r="OEF16" s="272"/>
      <c r="OEG16" s="272"/>
      <c r="OEH16" s="272"/>
      <c r="OEI16" s="272"/>
      <c r="OEJ16" s="272"/>
      <c r="OEK16" s="272"/>
      <c r="OEL16" s="272"/>
      <c r="OEM16" s="272"/>
      <c r="OEN16" s="272"/>
      <c r="OEO16" s="272"/>
      <c r="OEP16" s="272"/>
      <c r="OEQ16" s="272"/>
      <c r="OER16" s="272"/>
      <c r="OES16" s="272"/>
      <c r="OET16" s="272"/>
      <c r="OEU16" s="272"/>
      <c r="OEV16" s="272"/>
      <c r="OEW16" s="272"/>
      <c r="OEX16" s="272"/>
      <c r="OEY16" s="272"/>
      <c r="OEZ16" s="272"/>
      <c r="OFA16" s="272"/>
      <c r="OFB16" s="272"/>
      <c r="OFC16" s="272"/>
      <c r="OFD16" s="272"/>
      <c r="OFE16" s="272"/>
      <c r="OFF16" s="272"/>
      <c r="OFG16" s="272"/>
      <c r="OFH16" s="272"/>
      <c r="OFI16" s="272"/>
      <c r="OFJ16" s="272"/>
      <c r="OFK16" s="272"/>
      <c r="OFL16" s="272"/>
      <c r="OFM16" s="272"/>
      <c r="OFN16" s="272"/>
      <c r="OFO16" s="272"/>
      <c r="OFP16" s="272"/>
      <c r="OFQ16" s="272"/>
      <c r="OFR16" s="272"/>
      <c r="OFS16" s="272"/>
      <c r="OFT16" s="272"/>
      <c r="OFU16" s="272"/>
      <c r="OFV16" s="272"/>
      <c r="OFW16" s="272"/>
      <c r="OFX16" s="272"/>
      <c r="OFY16" s="272"/>
      <c r="OFZ16" s="272"/>
      <c r="OGA16" s="272"/>
      <c r="OGB16" s="272"/>
      <c r="OGC16" s="272"/>
      <c r="OGD16" s="272"/>
      <c r="OGE16" s="272"/>
      <c r="OGF16" s="272"/>
      <c r="OGG16" s="272"/>
      <c r="OGH16" s="272"/>
      <c r="OGI16" s="272"/>
      <c r="OGJ16" s="272"/>
      <c r="OGK16" s="272"/>
      <c r="OGL16" s="272"/>
      <c r="OGM16" s="272"/>
      <c r="OGN16" s="272"/>
      <c r="OGO16" s="272"/>
      <c r="OGP16" s="272"/>
      <c r="OGQ16" s="272"/>
      <c r="OGR16" s="272"/>
      <c r="OGS16" s="272"/>
      <c r="OGT16" s="272"/>
      <c r="OGU16" s="272"/>
      <c r="OGV16" s="272"/>
      <c r="OGW16" s="272"/>
      <c r="OGX16" s="272"/>
      <c r="OGY16" s="272"/>
      <c r="OGZ16" s="272"/>
      <c r="OHA16" s="272"/>
      <c r="OHB16" s="272"/>
      <c r="OHC16" s="272"/>
      <c r="OHD16" s="272"/>
      <c r="OHE16" s="272"/>
      <c r="OHF16" s="272"/>
      <c r="OHG16" s="272"/>
      <c r="OHH16" s="272"/>
      <c r="OHI16" s="272"/>
      <c r="OHJ16" s="272"/>
      <c r="OHK16" s="272"/>
      <c r="OHL16" s="272"/>
      <c r="OHM16" s="272"/>
      <c r="OHN16" s="272"/>
      <c r="OHO16" s="272"/>
      <c r="OHP16" s="272"/>
      <c r="OHQ16" s="272"/>
      <c r="OHR16" s="272"/>
      <c r="OHS16" s="272"/>
      <c r="OHT16" s="272"/>
      <c r="OHU16" s="272"/>
      <c r="OHV16" s="272"/>
      <c r="OHW16" s="272"/>
      <c r="OHX16" s="272"/>
      <c r="OHY16" s="272"/>
      <c r="OHZ16" s="272"/>
      <c r="OIA16" s="272"/>
      <c r="OIB16" s="272"/>
      <c r="OIC16" s="272"/>
      <c r="OID16" s="272"/>
      <c r="OIE16" s="272"/>
      <c r="OIF16" s="272"/>
      <c r="OIG16" s="272"/>
      <c r="OIH16" s="272"/>
      <c r="OII16" s="272"/>
      <c r="OIJ16" s="272"/>
      <c r="OIK16" s="272"/>
      <c r="OIL16" s="272"/>
      <c r="OIM16" s="272"/>
      <c r="OIN16" s="272"/>
      <c r="OIO16" s="272"/>
      <c r="OIP16" s="272"/>
      <c r="OIQ16" s="272"/>
      <c r="OIR16" s="272"/>
      <c r="OIS16" s="272"/>
      <c r="OIT16" s="272"/>
      <c r="OIU16" s="272"/>
      <c r="OIV16" s="272"/>
      <c r="OIW16" s="272"/>
      <c r="OIX16" s="272"/>
      <c r="OIY16" s="272"/>
      <c r="OIZ16" s="272"/>
      <c r="OJA16" s="272"/>
      <c r="OJB16" s="272"/>
      <c r="OJC16" s="272"/>
      <c r="OJD16" s="272"/>
      <c r="OJE16" s="272"/>
      <c r="OJF16" s="272"/>
      <c r="OJG16" s="272"/>
      <c r="OJH16" s="272"/>
      <c r="OJI16" s="272"/>
      <c r="OJJ16" s="272"/>
      <c r="OJK16" s="272"/>
      <c r="OJL16" s="272"/>
      <c r="OJM16" s="272"/>
      <c r="OJN16" s="272"/>
      <c r="OJO16" s="272"/>
      <c r="OJP16" s="272"/>
      <c r="OJQ16" s="272"/>
      <c r="OJR16" s="272"/>
      <c r="OJS16" s="272"/>
      <c r="OJT16" s="272"/>
      <c r="OJU16" s="272"/>
      <c r="OJV16" s="272"/>
      <c r="OJW16" s="272"/>
      <c r="OJX16" s="272"/>
      <c r="OJY16" s="272"/>
      <c r="OJZ16" s="272"/>
      <c r="OKA16" s="272"/>
      <c r="OKB16" s="272"/>
      <c r="OKC16" s="272"/>
      <c r="OKD16" s="272"/>
      <c r="OKE16" s="272"/>
      <c r="OKF16" s="272"/>
      <c r="OKG16" s="272"/>
      <c r="OKH16" s="272"/>
      <c r="OKI16" s="272"/>
      <c r="OKJ16" s="272"/>
      <c r="OKK16" s="272"/>
      <c r="OKL16" s="272"/>
      <c r="OKM16" s="272"/>
      <c r="OKN16" s="272"/>
      <c r="OKO16" s="272"/>
      <c r="OKP16" s="272"/>
      <c r="OKQ16" s="272"/>
      <c r="OKR16" s="272"/>
      <c r="OKS16" s="272"/>
      <c r="OKT16" s="272"/>
      <c r="OKU16" s="272"/>
      <c r="OKV16" s="272"/>
      <c r="OKW16" s="272"/>
      <c r="OKX16" s="272"/>
      <c r="OKY16" s="272"/>
      <c r="OKZ16" s="272"/>
      <c r="OLA16" s="272"/>
      <c r="OLB16" s="272"/>
      <c r="OLC16" s="272"/>
      <c r="OLD16" s="272"/>
      <c r="OLE16" s="272"/>
      <c r="OLF16" s="272"/>
      <c r="OLG16" s="272"/>
      <c r="OLH16" s="272"/>
      <c r="OLI16" s="272"/>
      <c r="OLJ16" s="272"/>
      <c r="OLK16" s="272"/>
      <c r="OLL16" s="272"/>
      <c r="OLM16" s="272"/>
      <c r="OLN16" s="272"/>
      <c r="OLO16" s="272"/>
      <c r="OLP16" s="272"/>
      <c r="OLQ16" s="272"/>
      <c r="OLR16" s="272"/>
      <c r="OLS16" s="272"/>
      <c r="OLT16" s="272"/>
      <c r="OLU16" s="272"/>
      <c r="OLV16" s="272"/>
      <c r="OLW16" s="272"/>
      <c r="OLX16" s="272"/>
      <c r="OLY16" s="272"/>
      <c r="OLZ16" s="272"/>
      <c r="OMA16" s="272"/>
      <c r="OMB16" s="272"/>
      <c r="OMC16" s="272"/>
      <c r="OMD16" s="272"/>
      <c r="OME16" s="272"/>
      <c r="OMF16" s="272"/>
      <c r="OMG16" s="272"/>
      <c r="OMH16" s="272"/>
      <c r="OMI16" s="272"/>
      <c r="OMJ16" s="272"/>
      <c r="OMK16" s="272"/>
      <c r="OML16" s="272"/>
      <c r="OMM16" s="272"/>
      <c r="OMN16" s="272"/>
      <c r="OMO16" s="272"/>
      <c r="OMP16" s="272"/>
      <c r="OMQ16" s="272"/>
      <c r="OMR16" s="272"/>
      <c r="OMS16" s="272"/>
      <c r="OMT16" s="272"/>
      <c r="OMU16" s="272"/>
      <c r="OMV16" s="272"/>
      <c r="OMW16" s="272"/>
      <c r="OMX16" s="272"/>
      <c r="OMY16" s="272"/>
      <c r="OMZ16" s="272"/>
      <c r="ONA16" s="272"/>
      <c r="ONB16" s="272"/>
      <c r="ONC16" s="272"/>
      <c r="OND16" s="272"/>
      <c r="ONE16" s="272"/>
      <c r="ONF16" s="272"/>
      <c r="ONG16" s="272"/>
      <c r="ONH16" s="272"/>
      <c r="ONI16" s="272"/>
      <c r="ONJ16" s="272"/>
      <c r="ONK16" s="272"/>
      <c r="ONL16" s="272"/>
      <c r="ONM16" s="272"/>
      <c r="ONN16" s="272"/>
      <c r="ONO16" s="272"/>
      <c r="ONP16" s="272"/>
      <c r="ONQ16" s="272"/>
      <c r="ONR16" s="272"/>
      <c r="ONS16" s="272"/>
      <c r="ONT16" s="272"/>
      <c r="ONU16" s="272"/>
      <c r="ONV16" s="272"/>
      <c r="ONW16" s="272"/>
      <c r="ONX16" s="272"/>
      <c r="ONY16" s="272"/>
      <c r="ONZ16" s="272"/>
      <c r="OOA16" s="272"/>
      <c r="OOB16" s="272"/>
      <c r="OOC16" s="272"/>
      <c r="OOD16" s="272"/>
      <c r="OOE16" s="272"/>
      <c r="OOF16" s="272"/>
      <c r="OOG16" s="272"/>
      <c r="OOH16" s="272"/>
      <c r="OOI16" s="272"/>
      <c r="OOJ16" s="272"/>
      <c r="OOK16" s="272"/>
      <c r="OOL16" s="272"/>
      <c r="OOM16" s="272"/>
      <c r="OON16" s="272"/>
      <c r="OOO16" s="272"/>
      <c r="OOP16" s="272"/>
      <c r="OOQ16" s="272"/>
      <c r="OOR16" s="272"/>
      <c r="OOS16" s="272"/>
      <c r="OOT16" s="272"/>
      <c r="OOU16" s="272"/>
      <c r="OOV16" s="272"/>
      <c r="OOW16" s="272"/>
      <c r="OOX16" s="272"/>
      <c r="OOY16" s="272"/>
      <c r="OOZ16" s="272"/>
      <c r="OPA16" s="272"/>
      <c r="OPB16" s="272"/>
      <c r="OPC16" s="272"/>
      <c r="OPD16" s="272"/>
      <c r="OPE16" s="272"/>
      <c r="OPF16" s="272"/>
      <c r="OPG16" s="272"/>
      <c r="OPH16" s="272"/>
      <c r="OPI16" s="272"/>
      <c r="OPJ16" s="272"/>
      <c r="OPK16" s="272"/>
      <c r="OPL16" s="272"/>
      <c r="OPM16" s="272"/>
      <c r="OPN16" s="272"/>
      <c r="OPO16" s="272"/>
      <c r="OPP16" s="272"/>
      <c r="OPQ16" s="272"/>
      <c r="OPR16" s="272"/>
      <c r="OPS16" s="272"/>
      <c r="OPT16" s="272"/>
      <c r="OPU16" s="272"/>
      <c r="OPV16" s="272"/>
      <c r="OPW16" s="272"/>
      <c r="OPX16" s="272"/>
      <c r="OPY16" s="272"/>
      <c r="OPZ16" s="272"/>
      <c r="OQA16" s="272"/>
      <c r="OQB16" s="272"/>
      <c r="OQC16" s="272"/>
      <c r="OQD16" s="272"/>
      <c r="OQE16" s="272"/>
      <c r="OQF16" s="272"/>
      <c r="OQG16" s="272"/>
      <c r="OQH16" s="272"/>
      <c r="OQI16" s="272"/>
      <c r="OQJ16" s="272"/>
      <c r="OQK16" s="272"/>
      <c r="OQL16" s="272"/>
      <c r="OQM16" s="272"/>
      <c r="OQN16" s="272"/>
      <c r="OQO16" s="272"/>
      <c r="OQP16" s="272"/>
      <c r="OQQ16" s="272"/>
      <c r="OQR16" s="272"/>
      <c r="OQS16" s="272"/>
      <c r="OQT16" s="272"/>
      <c r="OQU16" s="272"/>
      <c r="OQV16" s="272"/>
      <c r="OQW16" s="272"/>
      <c r="OQX16" s="272"/>
      <c r="OQY16" s="272"/>
      <c r="OQZ16" s="272"/>
      <c r="ORA16" s="272"/>
      <c r="ORB16" s="272"/>
      <c r="ORC16" s="272"/>
      <c r="ORD16" s="272"/>
      <c r="ORE16" s="272"/>
      <c r="ORF16" s="272"/>
      <c r="ORG16" s="272"/>
      <c r="ORH16" s="272"/>
      <c r="ORI16" s="272"/>
      <c r="ORJ16" s="272"/>
      <c r="ORK16" s="272"/>
      <c r="ORL16" s="272"/>
      <c r="ORM16" s="272"/>
      <c r="ORN16" s="272"/>
      <c r="ORO16" s="272"/>
      <c r="ORP16" s="272"/>
      <c r="ORQ16" s="272"/>
      <c r="ORR16" s="272"/>
      <c r="ORS16" s="272"/>
      <c r="ORT16" s="272"/>
      <c r="ORU16" s="272"/>
      <c r="ORV16" s="272"/>
      <c r="ORW16" s="272"/>
      <c r="ORX16" s="272"/>
      <c r="ORY16" s="272"/>
      <c r="ORZ16" s="272"/>
      <c r="OSA16" s="272"/>
      <c r="OSB16" s="272"/>
      <c r="OSC16" s="272"/>
      <c r="OSD16" s="272"/>
      <c r="OSE16" s="272"/>
      <c r="OSF16" s="272"/>
      <c r="OSG16" s="272"/>
      <c r="OSH16" s="272"/>
      <c r="OSI16" s="272"/>
      <c r="OSJ16" s="272"/>
      <c r="OSK16" s="272"/>
      <c r="OSL16" s="272"/>
      <c r="OSM16" s="272"/>
      <c r="OSN16" s="272"/>
      <c r="OSO16" s="272"/>
      <c r="OSP16" s="272"/>
      <c r="OSQ16" s="272"/>
      <c r="OSR16" s="272"/>
      <c r="OSS16" s="272"/>
      <c r="OST16" s="272"/>
      <c r="OSU16" s="272"/>
      <c r="OSV16" s="272"/>
      <c r="OSW16" s="272"/>
      <c r="OSX16" s="272"/>
      <c r="OSY16" s="272"/>
      <c r="OSZ16" s="272"/>
      <c r="OTA16" s="272"/>
      <c r="OTB16" s="272"/>
      <c r="OTC16" s="272"/>
      <c r="OTD16" s="272"/>
      <c r="OTE16" s="272"/>
      <c r="OTF16" s="272"/>
      <c r="OTG16" s="272"/>
      <c r="OTH16" s="272"/>
      <c r="OTI16" s="272"/>
      <c r="OTJ16" s="272"/>
      <c r="OTK16" s="272"/>
      <c r="OTL16" s="272"/>
      <c r="OTM16" s="272"/>
      <c r="OTN16" s="272"/>
      <c r="OTO16" s="272"/>
      <c r="OTP16" s="272"/>
      <c r="OTQ16" s="272"/>
      <c r="OTR16" s="272"/>
      <c r="OTS16" s="272"/>
      <c r="OTT16" s="272"/>
      <c r="OTU16" s="272"/>
      <c r="OTV16" s="272"/>
      <c r="OTW16" s="272"/>
      <c r="OTX16" s="272"/>
      <c r="OTY16" s="272"/>
      <c r="OTZ16" s="272"/>
      <c r="OUA16" s="272"/>
      <c r="OUB16" s="272"/>
      <c r="OUC16" s="272"/>
      <c r="OUD16" s="272"/>
      <c r="OUE16" s="272"/>
      <c r="OUF16" s="272"/>
      <c r="OUG16" s="272"/>
      <c r="OUH16" s="272"/>
      <c r="OUI16" s="272"/>
      <c r="OUJ16" s="272"/>
      <c r="OUK16" s="272"/>
      <c r="OUL16" s="272"/>
      <c r="OUM16" s="272"/>
      <c r="OUN16" s="272"/>
      <c r="OUO16" s="272"/>
      <c r="OUP16" s="272"/>
      <c r="OUQ16" s="272"/>
      <c r="OUR16" s="272"/>
      <c r="OUS16" s="272"/>
      <c r="OUT16" s="272"/>
      <c r="OUU16" s="272"/>
      <c r="OUV16" s="272"/>
      <c r="OUW16" s="272"/>
      <c r="OUX16" s="272"/>
      <c r="OUY16" s="272"/>
      <c r="OUZ16" s="272"/>
      <c r="OVA16" s="272"/>
      <c r="OVB16" s="272"/>
      <c r="OVC16" s="272"/>
      <c r="OVD16" s="272"/>
      <c r="OVE16" s="272"/>
      <c r="OVF16" s="272"/>
      <c r="OVG16" s="272"/>
      <c r="OVH16" s="272"/>
      <c r="OVI16" s="272"/>
      <c r="OVJ16" s="272"/>
      <c r="OVK16" s="272"/>
      <c r="OVL16" s="272"/>
      <c r="OVM16" s="272"/>
      <c r="OVN16" s="272"/>
      <c r="OVO16" s="272"/>
      <c r="OVP16" s="272"/>
      <c r="OVQ16" s="272"/>
      <c r="OVR16" s="272"/>
      <c r="OVS16" s="272"/>
      <c r="OVT16" s="272"/>
      <c r="OVU16" s="272"/>
      <c r="OVV16" s="272"/>
      <c r="OVW16" s="272"/>
      <c r="OVX16" s="272"/>
      <c r="OVY16" s="272"/>
      <c r="OVZ16" s="272"/>
      <c r="OWA16" s="272"/>
      <c r="OWB16" s="272"/>
      <c r="OWC16" s="272"/>
      <c r="OWD16" s="272"/>
      <c r="OWE16" s="272"/>
      <c r="OWF16" s="272"/>
      <c r="OWG16" s="272"/>
      <c r="OWH16" s="272"/>
      <c r="OWI16" s="272"/>
      <c r="OWJ16" s="272"/>
      <c r="OWK16" s="272"/>
      <c r="OWL16" s="272"/>
      <c r="OWM16" s="272"/>
      <c r="OWN16" s="272"/>
      <c r="OWO16" s="272"/>
      <c r="OWP16" s="272"/>
      <c r="OWQ16" s="272"/>
      <c r="OWR16" s="272"/>
      <c r="OWS16" s="272"/>
      <c r="OWT16" s="272"/>
      <c r="OWU16" s="272"/>
      <c r="OWV16" s="272"/>
      <c r="OWW16" s="272"/>
      <c r="OWX16" s="272"/>
      <c r="OWY16" s="272"/>
      <c r="OWZ16" s="272"/>
      <c r="OXA16" s="272"/>
      <c r="OXB16" s="272"/>
      <c r="OXC16" s="272"/>
      <c r="OXD16" s="272"/>
      <c r="OXE16" s="272"/>
      <c r="OXF16" s="272"/>
      <c r="OXG16" s="272"/>
      <c r="OXH16" s="272"/>
      <c r="OXI16" s="272"/>
      <c r="OXJ16" s="272"/>
      <c r="OXK16" s="272"/>
      <c r="OXL16" s="272"/>
      <c r="OXM16" s="272"/>
      <c r="OXN16" s="272"/>
      <c r="OXO16" s="272"/>
      <c r="OXP16" s="272"/>
      <c r="OXQ16" s="272"/>
      <c r="OXR16" s="272"/>
      <c r="OXS16" s="272"/>
      <c r="OXT16" s="272"/>
      <c r="OXU16" s="272"/>
      <c r="OXV16" s="272"/>
      <c r="OXW16" s="272"/>
      <c r="OXX16" s="272"/>
      <c r="OXY16" s="272"/>
      <c r="OXZ16" s="272"/>
      <c r="OYA16" s="272"/>
      <c r="OYB16" s="272"/>
      <c r="OYC16" s="272"/>
      <c r="OYD16" s="272"/>
      <c r="OYE16" s="272"/>
      <c r="OYF16" s="272"/>
      <c r="OYG16" s="272"/>
      <c r="OYH16" s="272"/>
      <c r="OYI16" s="272"/>
      <c r="OYJ16" s="272"/>
      <c r="OYK16" s="272"/>
      <c r="OYL16" s="272"/>
      <c r="OYM16" s="272"/>
      <c r="OYN16" s="272"/>
      <c r="OYO16" s="272"/>
      <c r="OYP16" s="272"/>
      <c r="OYQ16" s="272"/>
      <c r="OYR16" s="272"/>
      <c r="OYS16" s="272"/>
      <c r="OYT16" s="272"/>
      <c r="OYU16" s="272"/>
      <c r="OYV16" s="272"/>
      <c r="OYW16" s="272"/>
      <c r="OYX16" s="272"/>
      <c r="OYY16" s="272"/>
      <c r="OYZ16" s="272"/>
      <c r="OZA16" s="272"/>
      <c r="OZB16" s="272"/>
      <c r="OZC16" s="272"/>
      <c r="OZD16" s="272"/>
      <c r="OZE16" s="272"/>
      <c r="OZF16" s="272"/>
      <c r="OZG16" s="272"/>
      <c r="OZH16" s="272"/>
      <c r="OZI16" s="272"/>
      <c r="OZJ16" s="272"/>
      <c r="OZK16" s="272"/>
      <c r="OZL16" s="272"/>
      <c r="OZM16" s="272"/>
      <c r="OZN16" s="272"/>
      <c r="OZO16" s="272"/>
      <c r="OZP16" s="272"/>
      <c r="OZQ16" s="272"/>
      <c r="OZR16" s="272"/>
      <c r="OZS16" s="272"/>
      <c r="OZT16" s="272"/>
      <c r="OZU16" s="272"/>
      <c r="OZV16" s="272"/>
      <c r="OZW16" s="272"/>
      <c r="OZX16" s="272"/>
      <c r="OZY16" s="272"/>
      <c r="OZZ16" s="272"/>
      <c r="PAA16" s="272"/>
      <c r="PAB16" s="272"/>
      <c r="PAC16" s="272"/>
      <c r="PAD16" s="272"/>
      <c r="PAE16" s="272"/>
      <c r="PAF16" s="272"/>
      <c r="PAG16" s="272"/>
      <c r="PAH16" s="272"/>
      <c r="PAI16" s="272"/>
      <c r="PAJ16" s="272"/>
      <c r="PAK16" s="272"/>
      <c r="PAL16" s="272"/>
      <c r="PAM16" s="272"/>
      <c r="PAN16" s="272"/>
      <c r="PAO16" s="272"/>
      <c r="PAP16" s="272"/>
      <c r="PAQ16" s="272"/>
      <c r="PAR16" s="272"/>
      <c r="PAS16" s="272"/>
      <c r="PAT16" s="272"/>
      <c r="PAU16" s="272"/>
      <c r="PAV16" s="272"/>
      <c r="PAW16" s="272"/>
      <c r="PAX16" s="272"/>
      <c r="PAY16" s="272"/>
      <c r="PAZ16" s="272"/>
      <c r="PBA16" s="272"/>
      <c r="PBB16" s="272"/>
      <c r="PBC16" s="272"/>
      <c r="PBD16" s="272"/>
      <c r="PBE16" s="272"/>
      <c r="PBF16" s="272"/>
      <c r="PBG16" s="272"/>
      <c r="PBH16" s="272"/>
      <c r="PBI16" s="272"/>
      <c r="PBJ16" s="272"/>
      <c r="PBK16" s="272"/>
      <c r="PBL16" s="272"/>
      <c r="PBM16" s="272"/>
      <c r="PBN16" s="272"/>
      <c r="PBO16" s="272"/>
      <c r="PBP16" s="272"/>
      <c r="PBQ16" s="272"/>
      <c r="PBR16" s="272"/>
      <c r="PBS16" s="272"/>
      <c r="PBT16" s="272"/>
      <c r="PBU16" s="272"/>
      <c r="PBV16" s="272"/>
      <c r="PBW16" s="272"/>
      <c r="PBX16" s="272"/>
      <c r="PBY16" s="272"/>
      <c r="PBZ16" s="272"/>
      <c r="PCA16" s="272"/>
      <c r="PCB16" s="272"/>
      <c r="PCC16" s="272"/>
      <c r="PCD16" s="272"/>
      <c r="PCE16" s="272"/>
      <c r="PCF16" s="272"/>
      <c r="PCG16" s="272"/>
      <c r="PCH16" s="272"/>
      <c r="PCI16" s="272"/>
      <c r="PCJ16" s="272"/>
      <c r="PCK16" s="272"/>
      <c r="PCL16" s="272"/>
      <c r="PCM16" s="272"/>
      <c r="PCN16" s="272"/>
      <c r="PCO16" s="272"/>
      <c r="PCP16" s="272"/>
      <c r="PCQ16" s="272"/>
      <c r="PCR16" s="272"/>
      <c r="PCS16" s="272"/>
      <c r="PCT16" s="272"/>
      <c r="PCU16" s="272"/>
      <c r="PCV16" s="272"/>
      <c r="PCW16" s="272"/>
      <c r="PCX16" s="272"/>
      <c r="PCY16" s="272"/>
      <c r="PCZ16" s="272"/>
      <c r="PDA16" s="272"/>
      <c r="PDB16" s="272"/>
      <c r="PDC16" s="272"/>
      <c r="PDD16" s="272"/>
      <c r="PDE16" s="272"/>
      <c r="PDF16" s="272"/>
      <c r="PDG16" s="272"/>
      <c r="PDH16" s="272"/>
      <c r="PDI16" s="272"/>
      <c r="PDJ16" s="272"/>
      <c r="PDK16" s="272"/>
      <c r="PDL16" s="272"/>
      <c r="PDM16" s="272"/>
      <c r="PDN16" s="272"/>
      <c r="PDO16" s="272"/>
      <c r="PDP16" s="272"/>
      <c r="PDQ16" s="272"/>
      <c r="PDR16" s="272"/>
      <c r="PDS16" s="272"/>
      <c r="PDT16" s="272"/>
      <c r="PDU16" s="272"/>
      <c r="PDV16" s="272"/>
      <c r="PDW16" s="272"/>
      <c r="PDX16" s="272"/>
      <c r="PDY16" s="272"/>
      <c r="PDZ16" s="272"/>
      <c r="PEA16" s="272"/>
      <c r="PEB16" s="272"/>
      <c r="PEC16" s="272"/>
      <c r="PED16" s="272"/>
      <c r="PEE16" s="272"/>
      <c r="PEF16" s="272"/>
      <c r="PEG16" s="272"/>
      <c r="PEH16" s="272"/>
      <c r="PEI16" s="272"/>
      <c r="PEJ16" s="272"/>
      <c r="PEK16" s="272"/>
      <c r="PEL16" s="272"/>
      <c r="PEM16" s="272"/>
      <c r="PEN16" s="272"/>
      <c r="PEO16" s="272"/>
      <c r="PEP16" s="272"/>
      <c r="PEQ16" s="272"/>
      <c r="PER16" s="272"/>
      <c r="PES16" s="272"/>
      <c r="PET16" s="272"/>
      <c r="PEU16" s="272"/>
      <c r="PEV16" s="272"/>
      <c r="PEW16" s="272"/>
      <c r="PEX16" s="272"/>
      <c r="PEY16" s="272"/>
      <c r="PEZ16" s="272"/>
      <c r="PFA16" s="272"/>
      <c r="PFB16" s="272"/>
      <c r="PFC16" s="272"/>
      <c r="PFD16" s="272"/>
      <c r="PFE16" s="272"/>
      <c r="PFF16" s="272"/>
      <c r="PFG16" s="272"/>
      <c r="PFH16" s="272"/>
      <c r="PFI16" s="272"/>
      <c r="PFJ16" s="272"/>
      <c r="PFK16" s="272"/>
      <c r="PFL16" s="272"/>
      <c r="PFM16" s="272"/>
      <c r="PFN16" s="272"/>
      <c r="PFO16" s="272"/>
      <c r="PFP16" s="272"/>
      <c r="PFQ16" s="272"/>
      <c r="PFR16" s="272"/>
      <c r="PFS16" s="272"/>
      <c r="PFT16" s="272"/>
      <c r="PFU16" s="272"/>
      <c r="PFV16" s="272"/>
      <c r="PFW16" s="272"/>
      <c r="PFX16" s="272"/>
      <c r="PFY16" s="272"/>
      <c r="PFZ16" s="272"/>
      <c r="PGA16" s="272"/>
      <c r="PGB16" s="272"/>
      <c r="PGC16" s="272"/>
      <c r="PGD16" s="272"/>
      <c r="PGE16" s="272"/>
      <c r="PGF16" s="272"/>
      <c r="PGG16" s="272"/>
      <c r="PGH16" s="272"/>
      <c r="PGI16" s="272"/>
      <c r="PGJ16" s="272"/>
      <c r="PGK16" s="272"/>
      <c r="PGL16" s="272"/>
      <c r="PGM16" s="272"/>
      <c r="PGN16" s="272"/>
      <c r="PGO16" s="272"/>
      <c r="PGP16" s="272"/>
      <c r="PGQ16" s="272"/>
      <c r="PGR16" s="272"/>
      <c r="PGS16" s="272"/>
      <c r="PGT16" s="272"/>
      <c r="PGU16" s="272"/>
      <c r="PGV16" s="272"/>
      <c r="PGW16" s="272"/>
      <c r="PGX16" s="272"/>
      <c r="PGY16" s="272"/>
      <c r="PGZ16" s="272"/>
      <c r="PHA16" s="272"/>
      <c r="PHB16" s="272"/>
      <c r="PHC16" s="272"/>
      <c r="PHD16" s="272"/>
      <c r="PHE16" s="272"/>
      <c r="PHF16" s="272"/>
      <c r="PHG16" s="272"/>
      <c r="PHH16" s="272"/>
      <c r="PHI16" s="272"/>
      <c r="PHJ16" s="272"/>
      <c r="PHK16" s="272"/>
      <c r="PHL16" s="272"/>
      <c r="PHM16" s="272"/>
      <c r="PHN16" s="272"/>
      <c r="PHO16" s="272"/>
      <c r="PHP16" s="272"/>
      <c r="PHQ16" s="272"/>
      <c r="PHR16" s="272"/>
      <c r="PHS16" s="272"/>
      <c r="PHT16" s="272"/>
      <c r="PHU16" s="272"/>
      <c r="PHV16" s="272"/>
      <c r="PHW16" s="272"/>
      <c r="PHX16" s="272"/>
      <c r="PHY16" s="272"/>
      <c r="PHZ16" s="272"/>
      <c r="PIA16" s="272"/>
      <c r="PIB16" s="272"/>
      <c r="PIC16" s="272"/>
      <c r="PID16" s="272"/>
      <c r="PIE16" s="272"/>
      <c r="PIF16" s="272"/>
      <c r="PIG16" s="272"/>
      <c r="PIH16" s="272"/>
      <c r="PII16" s="272"/>
      <c r="PIJ16" s="272"/>
      <c r="PIK16" s="272"/>
      <c r="PIL16" s="272"/>
      <c r="PIM16" s="272"/>
      <c r="PIN16" s="272"/>
      <c r="PIO16" s="272"/>
      <c r="PIP16" s="272"/>
      <c r="PIQ16" s="272"/>
      <c r="PIR16" s="272"/>
      <c r="PIS16" s="272"/>
      <c r="PIT16" s="272"/>
      <c r="PIU16" s="272"/>
      <c r="PIV16" s="272"/>
      <c r="PIW16" s="272"/>
      <c r="PIX16" s="272"/>
      <c r="PIY16" s="272"/>
      <c r="PIZ16" s="272"/>
      <c r="PJA16" s="272"/>
      <c r="PJB16" s="272"/>
      <c r="PJC16" s="272"/>
      <c r="PJD16" s="272"/>
      <c r="PJE16" s="272"/>
      <c r="PJF16" s="272"/>
      <c r="PJG16" s="272"/>
      <c r="PJH16" s="272"/>
      <c r="PJI16" s="272"/>
      <c r="PJJ16" s="272"/>
      <c r="PJK16" s="272"/>
      <c r="PJL16" s="272"/>
      <c r="PJM16" s="272"/>
      <c r="PJN16" s="272"/>
      <c r="PJO16" s="272"/>
      <c r="PJP16" s="272"/>
      <c r="PJQ16" s="272"/>
      <c r="PJR16" s="272"/>
      <c r="PJS16" s="272"/>
      <c r="PJT16" s="272"/>
      <c r="PJU16" s="272"/>
      <c r="PJV16" s="272"/>
      <c r="PJW16" s="272"/>
      <c r="PJX16" s="272"/>
      <c r="PJY16" s="272"/>
      <c r="PJZ16" s="272"/>
      <c r="PKA16" s="272"/>
      <c r="PKB16" s="272"/>
      <c r="PKC16" s="272"/>
      <c r="PKD16" s="272"/>
      <c r="PKE16" s="272"/>
      <c r="PKF16" s="272"/>
      <c r="PKG16" s="272"/>
      <c r="PKH16" s="272"/>
      <c r="PKI16" s="272"/>
      <c r="PKJ16" s="272"/>
      <c r="PKK16" s="272"/>
      <c r="PKL16" s="272"/>
      <c r="PKM16" s="272"/>
      <c r="PKN16" s="272"/>
      <c r="PKO16" s="272"/>
      <c r="PKP16" s="272"/>
      <c r="PKQ16" s="272"/>
      <c r="PKR16" s="272"/>
      <c r="PKS16" s="272"/>
      <c r="PKT16" s="272"/>
      <c r="PKU16" s="272"/>
      <c r="PKV16" s="272"/>
      <c r="PKW16" s="272"/>
      <c r="PKX16" s="272"/>
      <c r="PKY16" s="272"/>
      <c r="PKZ16" s="272"/>
      <c r="PLA16" s="272"/>
      <c r="PLB16" s="272"/>
      <c r="PLC16" s="272"/>
      <c r="PLD16" s="272"/>
      <c r="PLE16" s="272"/>
      <c r="PLF16" s="272"/>
      <c r="PLG16" s="272"/>
      <c r="PLH16" s="272"/>
      <c r="PLI16" s="272"/>
      <c r="PLJ16" s="272"/>
      <c r="PLK16" s="272"/>
      <c r="PLL16" s="272"/>
      <c r="PLM16" s="272"/>
      <c r="PLN16" s="272"/>
      <c r="PLO16" s="272"/>
      <c r="PLP16" s="272"/>
      <c r="PLQ16" s="272"/>
      <c r="PLR16" s="272"/>
      <c r="PLS16" s="272"/>
      <c r="PLT16" s="272"/>
      <c r="PLU16" s="272"/>
      <c r="PLV16" s="272"/>
      <c r="PLW16" s="272"/>
      <c r="PLX16" s="272"/>
      <c r="PLY16" s="272"/>
      <c r="PLZ16" s="272"/>
      <c r="PMA16" s="272"/>
      <c r="PMB16" s="272"/>
      <c r="PMC16" s="272"/>
      <c r="PMD16" s="272"/>
      <c r="PME16" s="272"/>
      <c r="PMF16" s="272"/>
      <c r="PMG16" s="272"/>
      <c r="PMH16" s="272"/>
      <c r="PMI16" s="272"/>
      <c r="PMJ16" s="272"/>
      <c r="PMK16" s="272"/>
      <c r="PML16" s="272"/>
      <c r="PMM16" s="272"/>
      <c r="PMN16" s="272"/>
      <c r="PMO16" s="272"/>
      <c r="PMP16" s="272"/>
      <c r="PMQ16" s="272"/>
      <c r="PMR16" s="272"/>
      <c r="PMS16" s="272"/>
      <c r="PMT16" s="272"/>
      <c r="PMU16" s="272"/>
      <c r="PMV16" s="272"/>
      <c r="PMW16" s="272"/>
      <c r="PMX16" s="272"/>
      <c r="PMY16" s="272"/>
      <c r="PMZ16" s="272"/>
      <c r="PNA16" s="272"/>
      <c r="PNB16" s="272"/>
      <c r="PNC16" s="272"/>
      <c r="PND16" s="272"/>
      <c r="PNE16" s="272"/>
      <c r="PNF16" s="272"/>
      <c r="PNG16" s="272"/>
      <c r="PNH16" s="272"/>
      <c r="PNI16" s="272"/>
      <c r="PNJ16" s="272"/>
      <c r="PNK16" s="272"/>
      <c r="PNL16" s="272"/>
      <c r="PNM16" s="272"/>
      <c r="PNN16" s="272"/>
      <c r="PNO16" s="272"/>
      <c r="PNP16" s="272"/>
      <c r="PNQ16" s="272"/>
      <c r="PNR16" s="272"/>
      <c r="PNS16" s="272"/>
      <c r="PNT16" s="272"/>
      <c r="PNU16" s="272"/>
      <c r="PNV16" s="272"/>
      <c r="PNW16" s="272"/>
      <c r="PNX16" s="272"/>
      <c r="PNY16" s="272"/>
      <c r="PNZ16" s="272"/>
      <c r="POA16" s="272"/>
      <c r="POB16" s="272"/>
      <c r="POC16" s="272"/>
      <c r="POD16" s="272"/>
      <c r="POE16" s="272"/>
      <c r="POF16" s="272"/>
      <c r="POG16" s="272"/>
      <c r="POH16" s="272"/>
      <c r="POI16" s="272"/>
      <c r="POJ16" s="272"/>
      <c r="POK16" s="272"/>
      <c r="POL16" s="272"/>
      <c r="POM16" s="272"/>
      <c r="PON16" s="272"/>
      <c r="POO16" s="272"/>
      <c r="POP16" s="272"/>
      <c r="POQ16" s="272"/>
      <c r="POR16" s="272"/>
      <c r="POS16" s="272"/>
      <c r="POT16" s="272"/>
      <c r="POU16" s="272"/>
      <c r="POV16" s="272"/>
      <c r="POW16" s="272"/>
      <c r="POX16" s="272"/>
      <c r="POY16" s="272"/>
      <c r="POZ16" s="272"/>
      <c r="PPA16" s="272"/>
      <c r="PPB16" s="272"/>
      <c r="PPC16" s="272"/>
      <c r="PPD16" s="272"/>
      <c r="PPE16" s="272"/>
      <c r="PPF16" s="272"/>
      <c r="PPG16" s="272"/>
      <c r="PPH16" s="272"/>
      <c r="PPI16" s="272"/>
      <c r="PPJ16" s="272"/>
      <c r="PPK16" s="272"/>
      <c r="PPL16" s="272"/>
      <c r="PPM16" s="272"/>
      <c r="PPN16" s="272"/>
      <c r="PPO16" s="272"/>
      <c r="PPP16" s="272"/>
      <c r="PPQ16" s="272"/>
      <c r="PPR16" s="272"/>
      <c r="PPS16" s="272"/>
      <c r="PPT16" s="272"/>
      <c r="PPU16" s="272"/>
      <c r="PPV16" s="272"/>
      <c r="PPW16" s="272"/>
      <c r="PPX16" s="272"/>
      <c r="PPY16" s="272"/>
      <c r="PPZ16" s="272"/>
      <c r="PQA16" s="272"/>
      <c r="PQB16" s="272"/>
      <c r="PQC16" s="272"/>
      <c r="PQD16" s="272"/>
      <c r="PQE16" s="272"/>
      <c r="PQF16" s="272"/>
      <c r="PQG16" s="272"/>
      <c r="PQH16" s="272"/>
      <c r="PQI16" s="272"/>
      <c r="PQJ16" s="272"/>
      <c r="PQK16" s="272"/>
      <c r="PQL16" s="272"/>
      <c r="PQM16" s="272"/>
      <c r="PQN16" s="272"/>
      <c r="PQO16" s="272"/>
      <c r="PQP16" s="272"/>
      <c r="PQQ16" s="272"/>
      <c r="PQR16" s="272"/>
      <c r="PQS16" s="272"/>
      <c r="PQT16" s="272"/>
      <c r="PQU16" s="272"/>
      <c r="PQV16" s="272"/>
      <c r="PQW16" s="272"/>
      <c r="PQX16" s="272"/>
      <c r="PQY16" s="272"/>
      <c r="PQZ16" s="272"/>
      <c r="PRA16" s="272"/>
      <c r="PRB16" s="272"/>
      <c r="PRC16" s="272"/>
      <c r="PRD16" s="272"/>
      <c r="PRE16" s="272"/>
      <c r="PRF16" s="272"/>
      <c r="PRG16" s="272"/>
      <c r="PRH16" s="272"/>
      <c r="PRI16" s="272"/>
      <c r="PRJ16" s="272"/>
      <c r="PRK16" s="272"/>
      <c r="PRL16" s="272"/>
      <c r="PRM16" s="272"/>
      <c r="PRN16" s="272"/>
      <c r="PRO16" s="272"/>
      <c r="PRP16" s="272"/>
      <c r="PRQ16" s="272"/>
      <c r="PRR16" s="272"/>
      <c r="PRS16" s="272"/>
      <c r="PRT16" s="272"/>
      <c r="PRU16" s="272"/>
      <c r="PRV16" s="272"/>
      <c r="PRW16" s="272"/>
      <c r="PRX16" s="272"/>
      <c r="PRY16" s="272"/>
      <c r="PRZ16" s="272"/>
      <c r="PSA16" s="272"/>
      <c r="PSB16" s="272"/>
      <c r="PSC16" s="272"/>
      <c r="PSD16" s="272"/>
      <c r="PSE16" s="272"/>
      <c r="PSF16" s="272"/>
      <c r="PSG16" s="272"/>
      <c r="PSH16" s="272"/>
      <c r="PSI16" s="272"/>
      <c r="PSJ16" s="272"/>
      <c r="PSK16" s="272"/>
      <c r="PSL16" s="272"/>
      <c r="PSM16" s="272"/>
      <c r="PSN16" s="272"/>
      <c r="PSO16" s="272"/>
      <c r="PSP16" s="272"/>
      <c r="PSQ16" s="272"/>
      <c r="PSR16" s="272"/>
      <c r="PSS16" s="272"/>
      <c r="PST16" s="272"/>
      <c r="PSU16" s="272"/>
      <c r="PSV16" s="272"/>
      <c r="PSW16" s="272"/>
      <c r="PSX16" s="272"/>
      <c r="PSY16" s="272"/>
      <c r="PSZ16" s="272"/>
      <c r="PTA16" s="272"/>
      <c r="PTB16" s="272"/>
      <c r="PTC16" s="272"/>
      <c r="PTD16" s="272"/>
      <c r="PTE16" s="272"/>
      <c r="PTF16" s="272"/>
      <c r="PTG16" s="272"/>
      <c r="PTH16" s="272"/>
      <c r="PTI16" s="272"/>
      <c r="PTJ16" s="272"/>
      <c r="PTK16" s="272"/>
      <c r="PTL16" s="272"/>
      <c r="PTM16" s="272"/>
      <c r="PTN16" s="272"/>
      <c r="PTO16" s="272"/>
      <c r="PTP16" s="272"/>
      <c r="PTQ16" s="272"/>
      <c r="PTR16" s="272"/>
      <c r="PTS16" s="272"/>
      <c r="PTT16" s="272"/>
      <c r="PTU16" s="272"/>
      <c r="PTV16" s="272"/>
      <c r="PTW16" s="272"/>
      <c r="PTX16" s="272"/>
      <c r="PTY16" s="272"/>
      <c r="PTZ16" s="272"/>
      <c r="PUA16" s="272"/>
      <c r="PUB16" s="272"/>
      <c r="PUC16" s="272"/>
      <c r="PUD16" s="272"/>
      <c r="PUE16" s="272"/>
      <c r="PUF16" s="272"/>
      <c r="PUG16" s="272"/>
      <c r="PUH16" s="272"/>
      <c r="PUI16" s="272"/>
      <c r="PUJ16" s="272"/>
      <c r="PUK16" s="272"/>
      <c r="PUL16" s="272"/>
      <c r="PUM16" s="272"/>
      <c r="PUN16" s="272"/>
      <c r="PUO16" s="272"/>
      <c r="PUP16" s="272"/>
      <c r="PUQ16" s="272"/>
      <c r="PUR16" s="272"/>
      <c r="PUS16" s="272"/>
      <c r="PUT16" s="272"/>
      <c r="PUU16" s="272"/>
      <c r="PUV16" s="272"/>
      <c r="PUW16" s="272"/>
      <c r="PUX16" s="272"/>
      <c r="PUY16" s="272"/>
      <c r="PUZ16" s="272"/>
      <c r="PVA16" s="272"/>
      <c r="PVB16" s="272"/>
      <c r="PVC16" s="272"/>
      <c r="PVD16" s="272"/>
      <c r="PVE16" s="272"/>
      <c r="PVF16" s="272"/>
      <c r="PVG16" s="272"/>
      <c r="PVH16" s="272"/>
      <c r="PVI16" s="272"/>
      <c r="PVJ16" s="272"/>
      <c r="PVK16" s="272"/>
      <c r="PVL16" s="272"/>
      <c r="PVM16" s="272"/>
      <c r="PVN16" s="272"/>
      <c r="PVO16" s="272"/>
      <c r="PVP16" s="272"/>
      <c r="PVQ16" s="272"/>
      <c r="PVR16" s="272"/>
      <c r="PVS16" s="272"/>
      <c r="PVT16" s="272"/>
      <c r="PVU16" s="272"/>
      <c r="PVV16" s="272"/>
      <c r="PVW16" s="272"/>
      <c r="PVX16" s="272"/>
      <c r="PVY16" s="272"/>
      <c r="PVZ16" s="272"/>
      <c r="PWA16" s="272"/>
      <c r="PWB16" s="272"/>
      <c r="PWC16" s="272"/>
      <c r="PWD16" s="272"/>
      <c r="PWE16" s="272"/>
      <c r="PWF16" s="272"/>
      <c r="PWG16" s="272"/>
      <c r="PWH16" s="272"/>
      <c r="PWI16" s="272"/>
      <c r="PWJ16" s="272"/>
      <c r="PWK16" s="272"/>
      <c r="PWL16" s="272"/>
      <c r="PWM16" s="272"/>
      <c r="PWN16" s="272"/>
      <c r="PWO16" s="272"/>
      <c r="PWP16" s="272"/>
      <c r="PWQ16" s="272"/>
      <c r="PWR16" s="272"/>
      <c r="PWS16" s="272"/>
      <c r="PWT16" s="272"/>
      <c r="PWU16" s="272"/>
      <c r="PWV16" s="272"/>
      <c r="PWW16" s="272"/>
      <c r="PWX16" s="272"/>
      <c r="PWY16" s="272"/>
      <c r="PWZ16" s="272"/>
      <c r="PXA16" s="272"/>
      <c r="PXB16" s="272"/>
      <c r="PXC16" s="272"/>
      <c r="PXD16" s="272"/>
      <c r="PXE16" s="272"/>
      <c r="PXF16" s="272"/>
      <c r="PXG16" s="272"/>
      <c r="PXH16" s="272"/>
      <c r="PXI16" s="272"/>
      <c r="PXJ16" s="272"/>
      <c r="PXK16" s="272"/>
      <c r="PXL16" s="272"/>
      <c r="PXM16" s="272"/>
      <c r="PXN16" s="272"/>
      <c r="PXO16" s="272"/>
      <c r="PXP16" s="272"/>
      <c r="PXQ16" s="272"/>
      <c r="PXR16" s="272"/>
      <c r="PXS16" s="272"/>
      <c r="PXT16" s="272"/>
      <c r="PXU16" s="272"/>
      <c r="PXV16" s="272"/>
      <c r="PXW16" s="272"/>
      <c r="PXX16" s="272"/>
      <c r="PXY16" s="272"/>
      <c r="PXZ16" s="272"/>
      <c r="PYA16" s="272"/>
      <c r="PYB16" s="272"/>
      <c r="PYC16" s="272"/>
      <c r="PYD16" s="272"/>
      <c r="PYE16" s="272"/>
      <c r="PYF16" s="272"/>
      <c r="PYG16" s="272"/>
      <c r="PYH16" s="272"/>
      <c r="PYI16" s="272"/>
      <c r="PYJ16" s="272"/>
      <c r="PYK16" s="272"/>
      <c r="PYL16" s="272"/>
      <c r="PYM16" s="272"/>
      <c r="PYN16" s="272"/>
      <c r="PYO16" s="272"/>
      <c r="PYP16" s="272"/>
      <c r="PYQ16" s="272"/>
      <c r="PYR16" s="272"/>
      <c r="PYS16" s="272"/>
      <c r="PYT16" s="272"/>
      <c r="PYU16" s="272"/>
      <c r="PYV16" s="272"/>
      <c r="PYW16" s="272"/>
      <c r="PYX16" s="272"/>
      <c r="PYY16" s="272"/>
      <c r="PYZ16" s="272"/>
      <c r="PZA16" s="272"/>
      <c r="PZB16" s="272"/>
      <c r="PZC16" s="272"/>
      <c r="PZD16" s="272"/>
      <c r="PZE16" s="272"/>
      <c r="PZF16" s="272"/>
      <c r="PZG16" s="272"/>
      <c r="PZH16" s="272"/>
      <c r="PZI16" s="272"/>
      <c r="PZJ16" s="272"/>
      <c r="PZK16" s="272"/>
      <c r="PZL16" s="272"/>
      <c r="PZM16" s="272"/>
      <c r="PZN16" s="272"/>
      <c r="PZO16" s="272"/>
      <c r="PZP16" s="272"/>
      <c r="PZQ16" s="272"/>
      <c r="PZR16" s="272"/>
      <c r="PZS16" s="272"/>
      <c r="PZT16" s="272"/>
      <c r="PZU16" s="272"/>
      <c r="PZV16" s="272"/>
      <c r="PZW16" s="272"/>
      <c r="PZX16" s="272"/>
      <c r="PZY16" s="272"/>
      <c r="PZZ16" s="272"/>
      <c r="QAA16" s="272"/>
      <c r="QAB16" s="272"/>
      <c r="QAC16" s="272"/>
      <c r="QAD16" s="272"/>
      <c r="QAE16" s="272"/>
      <c r="QAF16" s="272"/>
      <c r="QAG16" s="272"/>
      <c r="QAH16" s="272"/>
      <c r="QAI16" s="272"/>
      <c r="QAJ16" s="272"/>
      <c r="QAK16" s="272"/>
      <c r="QAL16" s="272"/>
      <c r="QAM16" s="272"/>
      <c r="QAN16" s="272"/>
      <c r="QAO16" s="272"/>
      <c r="QAP16" s="272"/>
      <c r="QAQ16" s="272"/>
      <c r="QAR16" s="272"/>
      <c r="QAS16" s="272"/>
      <c r="QAT16" s="272"/>
      <c r="QAU16" s="272"/>
      <c r="QAV16" s="272"/>
      <c r="QAW16" s="272"/>
      <c r="QAX16" s="272"/>
      <c r="QAY16" s="272"/>
      <c r="QAZ16" s="272"/>
      <c r="QBA16" s="272"/>
      <c r="QBB16" s="272"/>
      <c r="QBC16" s="272"/>
      <c r="QBD16" s="272"/>
      <c r="QBE16" s="272"/>
      <c r="QBF16" s="272"/>
      <c r="QBG16" s="272"/>
      <c r="QBH16" s="272"/>
      <c r="QBI16" s="272"/>
      <c r="QBJ16" s="272"/>
      <c r="QBK16" s="272"/>
      <c r="QBL16" s="272"/>
      <c r="QBM16" s="272"/>
      <c r="QBN16" s="272"/>
      <c r="QBO16" s="272"/>
      <c r="QBP16" s="272"/>
      <c r="QBQ16" s="272"/>
      <c r="QBR16" s="272"/>
      <c r="QBS16" s="272"/>
      <c r="QBT16" s="272"/>
      <c r="QBU16" s="272"/>
      <c r="QBV16" s="272"/>
      <c r="QBW16" s="272"/>
      <c r="QBX16" s="272"/>
      <c r="QBY16" s="272"/>
      <c r="QBZ16" s="272"/>
      <c r="QCA16" s="272"/>
      <c r="QCB16" s="272"/>
      <c r="QCC16" s="272"/>
      <c r="QCD16" s="272"/>
      <c r="QCE16" s="272"/>
      <c r="QCF16" s="272"/>
      <c r="QCG16" s="272"/>
      <c r="QCH16" s="272"/>
      <c r="QCI16" s="272"/>
      <c r="QCJ16" s="272"/>
      <c r="QCK16" s="272"/>
      <c r="QCL16" s="272"/>
      <c r="QCM16" s="272"/>
      <c r="QCN16" s="272"/>
      <c r="QCO16" s="272"/>
      <c r="QCP16" s="272"/>
      <c r="QCQ16" s="272"/>
      <c r="QCR16" s="272"/>
      <c r="QCS16" s="272"/>
      <c r="QCT16" s="272"/>
      <c r="QCU16" s="272"/>
      <c r="QCV16" s="272"/>
      <c r="QCW16" s="272"/>
      <c r="QCX16" s="272"/>
      <c r="QCY16" s="272"/>
      <c r="QCZ16" s="272"/>
      <c r="QDA16" s="272"/>
      <c r="QDB16" s="272"/>
      <c r="QDC16" s="272"/>
      <c r="QDD16" s="272"/>
      <c r="QDE16" s="272"/>
      <c r="QDF16" s="272"/>
      <c r="QDG16" s="272"/>
      <c r="QDH16" s="272"/>
      <c r="QDI16" s="272"/>
      <c r="QDJ16" s="272"/>
      <c r="QDK16" s="272"/>
      <c r="QDL16" s="272"/>
      <c r="QDM16" s="272"/>
      <c r="QDN16" s="272"/>
      <c r="QDO16" s="272"/>
      <c r="QDP16" s="272"/>
      <c r="QDQ16" s="272"/>
      <c r="QDR16" s="272"/>
      <c r="QDS16" s="272"/>
      <c r="QDT16" s="272"/>
      <c r="QDU16" s="272"/>
      <c r="QDV16" s="272"/>
      <c r="QDW16" s="272"/>
      <c r="QDX16" s="272"/>
      <c r="QDY16" s="272"/>
      <c r="QDZ16" s="272"/>
      <c r="QEA16" s="272"/>
      <c r="QEB16" s="272"/>
      <c r="QEC16" s="272"/>
      <c r="QED16" s="272"/>
      <c r="QEE16" s="272"/>
      <c r="QEF16" s="272"/>
      <c r="QEG16" s="272"/>
      <c r="QEH16" s="272"/>
      <c r="QEI16" s="272"/>
      <c r="QEJ16" s="272"/>
      <c r="QEK16" s="272"/>
      <c r="QEL16" s="272"/>
      <c r="QEM16" s="272"/>
      <c r="QEN16" s="272"/>
      <c r="QEO16" s="272"/>
      <c r="QEP16" s="272"/>
      <c r="QEQ16" s="272"/>
      <c r="QER16" s="272"/>
      <c r="QES16" s="272"/>
      <c r="QET16" s="272"/>
      <c r="QEU16" s="272"/>
      <c r="QEV16" s="272"/>
      <c r="QEW16" s="272"/>
      <c r="QEX16" s="272"/>
      <c r="QEY16" s="272"/>
      <c r="QEZ16" s="272"/>
      <c r="QFA16" s="272"/>
      <c r="QFB16" s="272"/>
      <c r="QFC16" s="272"/>
      <c r="QFD16" s="272"/>
      <c r="QFE16" s="272"/>
      <c r="QFF16" s="272"/>
      <c r="QFG16" s="272"/>
      <c r="QFH16" s="272"/>
      <c r="QFI16" s="272"/>
      <c r="QFJ16" s="272"/>
      <c r="QFK16" s="272"/>
      <c r="QFL16" s="272"/>
      <c r="QFM16" s="272"/>
      <c r="QFN16" s="272"/>
      <c r="QFO16" s="272"/>
      <c r="QFP16" s="272"/>
      <c r="QFQ16" s="272"/>
      <c r="QFR16" s="272"/>
      <c r="QFS16" s="272"/>
      <c r="QFT16" s="272"/>
      <c r="QFU16" s="272"/>
      <c r="QFV16" s="272"/>
      <c r="QFW16" s="272"/>
      <c r="QFX16" s="272"/>
      <c r="QFY16" s="272"/>
      <c r="QFZ16" s="272"/>
      <c r="QGA16" s="272"/>
      <c r="QGB16" s="272"/>
      <c r="QGC16" s="272"/>
      <c r="QGD16" s="272"/>
      <c r="QGE16" s="272"/>
      <c r="QGF16" s="272"/>
      <c r="QGG16" s="272"/>
      <c r="QGH16" s="272"/>
      <c r="QGI16" s="272"/>
      <c r="QGJ16" s="272"/>
      <c r="QGK16" s="272"/>
      <c r="QGL16" s="272"/>
      <c r="QGM16" s="272"/>
      <c r="QGN16" s="272"/>
      <c r="QGO16" s="272"/>
      <c r="QGP16" s="272"/>
      <c r="QGQ16" s="272"/>
      <c r="QGR16" s="272"/>
      <c r="QGS16" s="272"/>
      <c r="QGT16" s="272"/>
      <c r="QGU16" s="272"/>
      <c r="QGV16" s="272"/>
      <c r="QGW16" s="272"/>
      <c r="QGX16" s="272"/>
      <c r="QGY16" s="272"/>
      <c r="QGZ16" s="272"/>
      <c r="QHA16" s="272"/>
      <c r="QHB16" s="272"/>
      <c r="QHC16" s="272"/>
      <c r="QHD16" s="272"/>
      <c r="QHE16" s="272"/>
      <c r="QHF16" s="272"/>
      <c r="QHG16" s="272"/>
      <c r="QHH16" s="272"/>
      <c r="QHI16" s="272"/>
      <c r="QHJ16" s="272"/>
      <c r="QHK16" s="272"/>
      <c r="QHL16" s="272"/>
      <c r="QHM16" s="272"/>
      <c r="QHN16" s="272"/>
      <c r="QHO16" s="272"/>
      <c r="QHP16" s="272"/>
      <c r="QHQ16" s="272"/>
      <c r="QHR16" s="272"/>
      <c r="QHS16" s="272"/>
      <c r="QHT16" s="272"/>
      <c r="QHU16" s="272"/>
      <c r="QHV16" s="272"/>
      <c r="QHW16" s="272"/>
      <c r="QHX16" s="272"/>
      <c r="QHY16" s="272"/>
      <c r="QHZ16" s="272"/>
      <c r="QIA16" s="272"/>
      <c r="QIB16" s="272"/>
      <c r="QIC16" s="272"/>
      <c r="QID16" s="272"/>
      <c r="QIE16" s="272"/>
      <c r="QIF16" s="272"/>
      <c r="QIG16" s="272"/>
      <c r="QIH16" s="272"/>
      <c r="QII16" s="272"/>
      <c r="QIJ16" s="272"/>
      <c r="QIK16" s="272"/>
      <c r="QIL16" s="272"/>
      <c r="QIM16" s="272"/>
      <c r="QIN16" s="272"/>
      <c r="QIO16" s="272"/>
      <c r="QIP16" s="272"/>
      <c r="QIQ16" s="272"/>
      <c r="QIR16" s="272"/>
      <c r="QIS16" s="272"/>
      <c r="QIT16" s="272"/>
      <c r="QIU16" s="272"/>
      <c r="QIV16" s="272"/>
      <c r="QIW16" s="272"/>
      <c r="QIX16" s="272"/>
      <c r="QIY16" s="272"/>
      <c r="QIZ16" s="272"/>
      <c r="QJA16" s="272"/>
      <c r="QJB16" s="272"/>
      <c r="QJC16" s="272"/>
      <c r="QJD16" s="272"/>
      <c r="QJE16" s="272"/>
      <c r="QJF16" s="272"/>
      <c r="QJG16" s="272"/>
      <c r="QJH16" s="272"/>
      <c r="QJI16" s="272"/>
      <c r="QJJ16" s="272"/>
      <c r="QJK16" s="272"/>
      <c r="QJL16" s="272"/>
      <c r="QJM16" s="272"/>
      <c r="QJN16" s="272"/>
      <c r="QJO16" s="272"/>
      <c r="QJP16" s="272"/>
      <c r="QJQ16" s="272"/>
      <c r="QJR16" s="272"/>
      <c r="QJS16" s="272"/>
      <c r="QJT16" s="272"/>
      <c r="QJU16" s="272"/>
      <c r="QJV16" s="272"/>
      <c r="QJW16" s="272"/>
      <c r="QJX16" s="272"/>
      <c r="QJY16" s="272"/>
      <c r="QJZ16" s="272"/>
      <c r="QKA16" s="272"/>
      <c r="QKB16" s="272"/>
      <c r="QKC16" s="272"/>
      <c r="QKD16" s="272"/>
      <c r="QKE16" s="272"/>
      <c r="QKF16" s="272"/>
      <c r="QKG16" s="272"/>
      <c r="QKH16" s="272"/>
      <c r="QKI16" s="272"/>
      <c r="QKJ16" s="272"/>
      <c r="QKK16" s="272"/>
      <c r="QKL16" s="272"/>
      <c r="QKM16" s="272"/>
      <c r="QKN16" s="272"/>
      <c r="QKO16" s="272"/>
      <c r="QKP16" s="272"/>
      <c r="QKQ16" s="272"/>
      <c r="QKR16" s="272"/>
      <c r="QKS16" s="272"/>
      <c r="QKT16" s="272"/>
      <c r="QKU16" s="272"/>
      <c r="QKV16" s="272"/>
      <c r="QKW16" s="272"/>
      <c r="QKX16" s="272"/>
      <c r="QKY16" s="272"/>
      <c r="QKZ16" s="272"/>
      <c r="QLA16" s="272"/>
      <c r="QLB16" s="272"/>
      <c r="QLC16" s="272"/>
      <c r="QLD16" s="272"/>
      <c r="QLE16" s="272"/>
      <c r="QLF16" s="272"/>
      <c r="QLG16" s="272"/>
      <c r="QLH16" s="272"/>
      <c r="QLI16" s="272"/>
      <c r="QLJ16" s="272"/>
      <c r="QLK16" s="272"/>
      <c r="QLL16" s="272"/>
      <c r="QLM16" s="272"/>
      <c r="QLN16" s="272"/>
      <c r="QLO16" s="272"/>
      <c r="QLP16" s="272"/>
      <c r="QLQ16" s="272"/>
      <c r="QLR16" s="272"/>
      <c r="QLS16" s="272"/>
      <c r="QLT16" s="272"/>
      <c r="QLU16" s="272"/>
      <c r="QLV16" s="272"/>
      <c r="QLW16" s="272"/>
      <c r="QLX16" s="272"/>
      <c r="QLY16" s="272"/>
      <c r="QLZ16" s="272"/>
      <c r="QMA16" s="272"/>
      <c r="QMB16" s="272"/>
      <c r="QMC16" s="272"/>
      <c r="QMD16" s="272"/>
      <c r="QME16" s="272"/>
      <c r="QMF16" s="272"/>
      <c r="QMG16" s="272"/>
      <c r="QMH16" s="272"/>
      <c r="QMI16" s="272"/>
      <c r="QMJ16" s="272"/>
      <c r="QMK16" s="272"/>
      <c r="QML16" s="272"/>
      <c r="QMM16" s="272"/>
      <c r="QMN16" s="272"/>
      <c r="QMO16" s="272"/>
      <c r="QMP16" s="272"/>
      <c r="QMQ16" s="272"/>
      <c r="QMR16" s="272"/>
      <c r="QMS16" s="272"/>
      <c r="QMT16" s="272"/>
      <c r="QMU16" s="272"/>
      <c r="QMV16" s="272"/>
      <c r="QMW16" s="272"/>
      <c r="QMX16" s="272"/>
      <c r="QMY16" s="272"/>
      <c r="QMZ16" s="272"/>
      <c r="QNA16" s="272"/>
      <c r="QNB16" s="272"/>
      <c r="QNC16" s="272"/>
      <c r="QND16" s="272"/>
      <c r="QNE16" s="272"/>
      <c r="QNF16" s="272"/>
      <c r="QNG16" s="272"/>
      <c r="QNH16" s="272"/>
      <c r="QNI16" s="272"/>
      <c r="QNJ16" s="272"/>
      <c r="QNK16" s="272"/>
      <c r="QNL16" s="272"/>
      <c r="QNM16" s="272"/>
      <c r="QNN16" s="272"/>
      <c r="QNO16" s="272"/>
      <c r="QNP16" s="272"/>
      <c r="QNQ16" s="272"/>
      <c r="QNR16" s="272"/>
      <c r="QNS16" s="272"/>
      <c r="QNT16" s="272"/>
      <c r="QNU16" s="272"/>
      <c r="QNV16" s="272"/>
      <c r="QNW16" s="272"/>
      <c r="QNX16" s="272"/>
      <c r="QNY16" s="272"/>
      <c r="QNZ16" s="272"/>
      <c r="QOA16" s="272"/>
      <c r="QOB16" s="272"/>
      <c r="QOC16" s="272"/>
      <c r="QOD16" s="272"/>
      <c r="QOE16" s="272"/>
      <c r="QOF16" s="272"/>
      <c r="QOG16" s="272"/>
      <c r="QOH16" s="272"/>
      <c r="QOI16" s="272"/>
      <c r="QOJ16" s="272"/>
      <c r="QOK16" s="272"/>
      <c r="QOL16" s="272"/>
      <c r="QOM16" s="272"/>
      <c r="QON16" s="272"/>
      <c r="QOO16" s="272"/>
      <c r="QOP16" s="272"/>
      <c r="QOQ16" s="272"/>
      <c r="QOR16" s="272"/>
      <c r="QOS16" s="272"/>
      <c r="QOT16" s="272"/>
      <c r="QOU16" s="272"/>
      <c r="QOV16" s="272"/>
      <c r="QOW16" s="272"/>
      <c r="QOX16" s="272"/>
      <c r="QOY16" s="272"/>
      <c r="QOZ16" s="272"/>
      <c r="QPA16" s="272"/>
      <c r="QPB16" s="272"/>
      <c r="QPC16" s="272"/>
      <c r="QPD16" s="272"/>
      <c r="QPE16" s="272"/>
      <c r="QPF16" s="272"/>
      <c r="QPG16" s="272"/>
      <c r="QPH16" s="272"/>
      <c r="QPI16" s="272"/>
      <c r="QPJ16" s="272"/>
      <c r="QPK16" s="272"/>
      <c r="QPL16" s="272"/>
      <c r="QPM16" s="272"/>
      <c r="QPN16" s="272"/>
      <c r="QPO16" s="272"/>
      <c r="QPP16" s="272"/>
      <c r="QPQ16" s="272"/>
      <c r="QPR16" s="272"/>
      <c r="QPS16" s="272"/>
      <c r="QPT16" s="272"/>
      <c r="QPU16" s="272"/>
      <c r="QPV16" s="272"/>
      <c r="QPW16" s="272"/>
      <c r="QPX16" s="272"/>
      <c r="QPY16" s="272"/>
      <c r="QPZ16" s="272"/>
      <c r="QQA16" s="272"/>
      <c r="QQB16" s="272"/>
      <c r="QQC16" s="272"/>
      <c r="QQD16" s="272"/>
      <c r="QQE16" s="272"/>
      <c r="QQF16" s="272"/>
      <c r="QQG16" s="272"/>
      <c r="QQH16" s="272"/>
      <c r="QQI16" s="272"/>
      <c r="QQJ16" s="272"/>
      <c r="QQK16" s="272"/>
      <c r="QQL16" s="272"/>
      <c r="QQM16" s="272"/>
      <c r="QQN16" s="272"/>
      <c r="QQO16" s="272"/>
      <c r="QQP16" s="272"/>
      <c r="QQQ16" s="272"/>
      <c r="QQR16" s="272"/>
      <c r="QQS16" s="272"/>
      <c r="QQT16" s="272"/>
      <c r="QQU16" s="272"/>
      <c r="QQV16" s="272"/>
      <c r="QQW16" s="272"/>
      <c r="QQX16" s="272"/>
      <c r="QQY16" s="272"/>
      <c r="QQZ16" s="272"/>
      <c r="QRA16" s="272"/>
      <c r="QRB16" s="272"/>
      <c r="QRC16" s="272"/>
      <c r="QRD16" s="272"/>
      <c r="QRE16" s="272"/>
      <c r="QRF16" s="272"/>
      <c r="QRG16" s="272"/>
      <c r="QRH16" s="272"/>
      <c r="QRI16" s="272"/>
      <c r="QRJ16" s="272"/>
      <c r="QRK16" s="272"/>
      <c r="QRL16" s="272"/>
      <c r="QRM16" s="272"/>
      <c r="QRN16" s="272"/>
      <c r="QRO16" s="272"/>
      <c r="QRP16" s="272"/>
      <c r="QRQ16" s="272"/>
      <c r="QRR16" s="272"/>
      <c r="QRS16" s="272"/>
      <c r="QRT16" s="272"/>
      <c r="QRU16" s="272"/>
      <c r="QRV16" s="272"/>
      <c r="QRW16" s="272"/>
      <c r="QRX16" s="272"/>
      <c r="QRY16" s="272"/>
      <c r="QRZ16" s="272"/>
      <c r="QSA16" s="272"/>
      <c r="QSB16" s="272"/>
      <c r="QSC16" s="272"/>
      <c r="QSD16" s="272"/>
      <c r="QSE16" s="272"/>
      <c r="QSF16" s="272"/>
      <c r="QSG16" s="272"/>
      <c r="QSH16" s="272"/>
      <c r="QSI16" s="272"/>
      <c r="QSJ16" s="272"/>
      <c r="QSK16" s="272"/>
      <c r="QSL16" s="272"/>
      <c r="QSM16" s="272"/>
      <c r="QSN16" s="272"/>
      <c r="QSO16" s="272"/>
      <c r="QSP16" s="272"/>
      <c r="QSQ16" s="272"/>
      <c r="QSR16" s="272"/>
      <c r="QSS16" s="272"/>
      <c r="QST16" s="272"/>
      <c r="QSU16" s="272"/>
      <c r="QSV16" s="272"/>
      <c r="QSW16" s="272"/>
      <c r="QSX16" s="272"/>
      <c r="QSY16" s="272"/>
      <c r="QSZ16" s="272"/>
      <c r="QTA16" s="272"/>
      <c r="QTB16" s="272"/>
      <c r="QTC16" s="272"/>
      <c r="QTD16" s="272"/>
      <c r="QTE16" s="272"/>
      <c r="QTF16" s="272"/>
      <c r="QTG16" s="272"/>
      <c r="QTH16" s="272"/>
      <c r="QTI16" s="272"/>
      <c r="QTJ16" s="272"/>
      <c r="QTK16" s="272"/>
      <c r="QTL16" s="272"/>
      <c r="QTM16" s="272"/>
      <c r="QTN16" s="272"/>
      <c r="QTO16" s="272"/>
      <c r="QTP16" s="272"/>
      <c r="QTQ16" s="272"/>
      <c r="QTR16" s="272"/>
      <c r="QTS16" s="272"/>
      <c r="QTT16" s="272"/>
      <c r="QTU16" s="272"/>
      <c r="QTV16" s="272"/>
      <c r="QTW16" s="272"/>
      <c r="QTX16" s="272"/>
      <c r="QTY16" s="272"/>
      <c r="QTZ16" s="272"/>
      <c r="QUA16" s="272"/>
      <c r="QUB16" s="272"/>
      <c r="QUC16" s="272"/>
      <c r="QUD16" s="272"/>
      <c r="QUE16" s="272"/>
      <c r="QUF16" s="272"/>
      <c r="QUG16" s="272"/>
      <c r="QUH16" s="272"/>
      <c r="QUI16" s="272"/>
      <c r="QUJ16" s="272"/>
      <c r="QUK16" s="272"/>
      <c r="QUL16" s="272"/>
      <c r="QUM16" s="272"/>
      <c r="QUN16" s="272"/>
      <c r="QUO16" s="272"/>
      <c r="QUP16" s="272"/>
      <c r="QUQ16" s="272"/>
      <c r="QUR16" s="272"/>
      <c r="QUS16" s="272"/>
      <c r="QUT16" s="272"/>
      <c r="QUU16" s="272"/>
      <c r="QUV16" s="272"/>
      <c r="QUW16" s="272"/>
      <c r="QUX16" s="272"/>
      <c r="QUY16" s="272"/>
      <c r="QUZ16" s="272"/>
      <c r="QVA16" s="272"/>
      <c r="QVB16" s="272"/>
      <c r="QVC16" s="272"/>
      <c r="QVD16" s="272"/>
      <c r="QVE16" s="272"/>
      <c r="QVF16" s="272"/>
      <c r="QVG16" s="272"/>
      <c r="QVH16" s="272"/>
      <c r="QVI16" s="272"/>
      <c r="QVJ16" s="272"/>
      <c r="QVK16" s="272"/>
      <c r="QVL16" s="272"/>
      <c r="QVM16" s="272"/>
      <c r="QVN16" s="272"/>
      <c r="QVO16" s="272"/>
      <c r="QVP16" s="272"/>
      <c r="QVQ16" s="272"/>
      <c r="QVR16" s="272"/>
      <c r="QVS16" s="272"/>
      <c r="QVT16" s="272"/>
      <c r="QVU16" s="272"/>
      <c r="QVV16" s="272"/>
      <c r="QVW16" s="272"/>
      <c r="QVX16" s="272"/>
      <c r="QVY16" s="272"/>
      <c r="QVZ16" s="272"/>
      <c r="QWA16" s="272"/>
      <c r="QWB16" s="272"/>
      <c r="QWC16" s="272"/>
      <c r="QWD16" s="272"/>
      <c r="QWE16" s="272"/>
      <c r="QWF16" s="272"/>
      <c r="QWG16" s="272"/>
      <c r="QWH16" s="272"/>
      <c r="QWI16" s="272"/>
      <c r="QWJ16" s="272"/>
      <c r="QWK16" s="272"/>
      <c r="QWL16" s="272"/>
      <c r="QWM16" s="272"/>
      <c r="QWN16" s="272"/>
      <c r="QWO16" s="272"/>
      <c r="QWP16" s="272"/>
      <c r="QWQ16" s="272"/>
      <c r="QWR16" s="272"/>
      <c r="QWS16" s="272"/>
      <c r="QWT16" s="272"/>
      <c r="QWU16" s="272"/>
      <c r="QWV16" s="272"/>
      <c r="QWW16" s="272"/>
      <c r="QWX16" s="272"/>
      <c r="QWY16" s="272"/>
      <c r="QWZ16" s="272"/>
      <c r="QXA16" s="272"/>
      <c r="QXB16" s="272"/>
      <c r="QXC16" s="272"/>
      <c r="QXD16" s="272"/>
      <c r="QXE16" s="272"/>
      <c r="QXF16" s="272"/>
      <c r="QXG16" s="272"/>
      <c r="QXH16" s="272"/>
      <c r="QXI16" s="272"/>
      <c r="QXJ16" s="272"/>
      <c r="QXK16" s="272"/>
      <c r="QXL16" s="272"/>
      <c r="QXM16" s="272"/>
      <c r="QXN16" s="272"/>
      <c r="QXO16" s="272"/>
      <c r="QXP16" s="272"/>
      <c r="QXQ16" s="272"/>
      <c r="QXR16" s="272"/>
      <c r="QXS16" s="272"/>
      <c r="QXT16" s="272"/>
      <c r="QXU16" s="272"/>
      <c r="QXV16" s="272"/>
      <c r="QXW16" s="272"/>
      <c r="QXX16" s="272"/>
      <c r="QXY16" s="272"/>
      <c r="QXZ16" s="272"/>
      <c r="QYA16" s="272"/>
      <c r="QYB16" s="272"/>
      <c r="QYC16" s="272"/>
      <c r="QYD16" s="272"/>
      <c r="QYE16" s="272"/>
      <c r="QYF16" s="272"/>
      <c r="QYG16" s="272"/>
      <c r="QYH16" s="272"/>
      <c r="QYI16" s="272"/>
      <c r="QYJ16" s="272"/>
      <c r="QYK16" s="272"/>
      <c r="QYL16" s="272"/>
      <c r="QYM16" s="272"/>
      <c r="QYN16" s="272"/>
      <c r="QYO16" s="272"/>
      <c r="QYP16" s="272"/>
      <c r="QYQ16" s="272"/>
      <c r="QYR16" s="272"/>
      <c r="QYS16" s="272"/>
      <c r="QYT16" s="272"/>
      <c r="QYU16" s="272"/>
      <c r="QYV16" s="272"/>
      <c r="QYW16" s="272"/>
      <c r="QYX16" s="272"/>
      <c r="QYY16" s="272"/>
      <c r="QYZ16" s="272"/>
      <c r="QZA16" s="272"/>
      <c r="QZB16" s="272"/>
      <c r="QZC16" s="272"/>
      <c r="QZD16" s="272"/>
      <c r="QZE16" s="272"/>
      <c r="QZF16" s="272"/>
      <c r="QZG16" s="272"/>
      <c r="QZH16" s="272"/>
      <c r="QZI16" s="272"/>
      <c r="QZJ16" s="272"/>
      <c r="QZK16" s="272"/>
      <c r="QZL16" s="272"/>
      <c r="QZM16" s="272"/>
      <c r="QZN16" s="272"/>
      <c r="QZO16" s="272"/>
      <c r="QZP16" s="272"/>
      <c r="QZQ16" s="272"/>
      <c r="QZR16" s="272"/>
      <c r="QZS16" s="272"/>
      <c r="QZT16" s="272"/>
      <c r="QZU16" s="272"/>
      <c r="QZV16" s="272"/>
      <c r="QZW16" s="272"/>
      <c r="QZX16" s="272"/>
      <c r="QZY16" s="272"/>
      <c r="QZZ16" s="272"/>
      <c r="RAA16" s="272"/>
      <c r="RAB16" s="272"/>
      <c r="RAC16" s="272"/>
      <c r="RAD16" s="272"/>
      <c r="RAE16" s="272"/>
      <c r="RAF16" s="272"/>
      <c r="RAG16" s="272"/>
      <c r="RAH16" s="272"/>
      <c r="RAI16" s="272"/>
      <c r="RAJ16" s="272"/>
      <c r="RAK16" s="272"/>
      <c r="RAL16" s="272"/>
      <c r="RAM16" s="272"/>
      <c r="RAN16" s="272"/>
      <c r="RAO16" s="272"/>
      <c r="RAP16" s="272"/>
      <c r="RAQ16" s="272"/>
      <c r="RAR16" s="272"/>
      <c r="RAS16" s="272"/>
      <c r="RAT16" s="272"/>
      <c r="RAU16" s="272"/>
      <c r="RAV16" s="272"/>
      <c r="RAW16" s="272"/>
      <c r="RAX16" s="272"/>
      <c r="RAY16" s="272"/>
      <c r="RAZ16" s="272"/>
      <c r="RBA16" s="272"/>
      <c r="RBB16" s="272"/>
      <c r="RBC16" s="272"/>
      <c r="RBD16" s="272"/>
      <c r="RBE16" s="272"/>
      <c r="RBF16" s="272"/>
      <c r="RBG16" s="272"/>
      <c r="RBH16" s="272"/>
      <c r="RBI16" s="272"/>
      <c r="RBJ16" s="272"/>
      <c r="RBK16" s="272"/>
      <c r="RBL16" s="272"/>
      <c r="RBM16" s="272"/>
      <c r="RBN16" s="272"/>
      <c r="RBO16" s="272"/>
      <c r="RBP16" s="272"/>
      <c r="RBQ16" s="272"/>
      <c r="RBR16" s="272"/>
      <c r="RBS16" s="272"/>
      <c r="RBT16" s="272"/>
      <c r="RBU16" s="272"/>
      <c r="RBV16" s="272"/>
      <c r="RBW16" s="272"/>
      <c r="RBX16" s="272"/>
      <c r="RBY16" s="272"/>
      <c r="RBZ16" s="272"/>
      <c r="RCA16" s="272"/>
      <c r="RCB16" s="272"/>
      <c r="RCC16" s="272"/>
      <c r="RCD16" s="272"/>
      <c r="RCE16" s="272"/>
      <c r="RCF16" s="272"/>
      <c r="RCG16" s="272"/>
      <c r="RCH16" s="272"/>
      <c r="RCI16" s="272"/>
      <c r="RCJ16" s="272"/>
      <c r="RCK16" s="272"/>
      <c r="RCL16" s="272"/>
      <c r="RCM16" s="272"/>
      <c r="RCN16" s="272"/>
      <c r="RCO16" s="272"/>
      <c r="RCP16" s="272"/>
      <c r="RCQ16" s="272"/>
      <c r="RCR16" s="272"/>
      <c r="RCS16" s="272"/>
      <c r="RCT16" s="272"/>
      <c r="RCU16" s="272"/>
      <c r="RCV16" s="272"/>
      <c r="RCW16" s="272"/>
      <c r="RCX16" s="272"/>
      <c r="RCY16" s="272"/>
      <c r="RCZ16" s="272"/>
      <c r="RDA16" s="272"/>
      <c r="RDB16" s="272"/>
      <c r="RDC16" s="272"/>
      <c r="RDD16" s="272"/>
      <c r="RDE16" s="272"/>
      <c r="RDF16" s="272"/>
      <c r="RDG16" s="272"/>
      <c r="RDH16" s="272"/>
      <c r="RDI16" s="272"/>
      <c r="RDJ16" s="272"/>
      <c r="RDK16" s="272"/>
      <c r="RDL16" s="272"/>
      <c r="RDM16" s="272"/>
      <c r="RDN16" s="272"/>
      <c r="RDO16" s="272"/>
      <c r="RDP16" s="272"/>
      <c r="RDQ16" s="272"/>
      <c r="RDR16" s="272"/>
      <c r="RDS16" s="272"/>
      <c r="RDT16" s="272"/>
      <c r="RDU16" s="272"/>
      <c r="RDV16" s="272"/>
      <c r="RDW16" s="272"/>
      <c r="RDX16" s="272"/>
      <c r="RDY16" s="272"/>
      <c r="RDZ16" s="272"/>
      <c r="REA16" s="272"/>
      <c r="REB16" s="272"/>
      <c r="REC16" s="272"/>
      <c r="RED16" s="272"/>
      <c r="REE16" s="272"/>
      <c r="REF16" s="272"/>
      <c r="REG16" s="272"/>
      <c r="REH16" s="272"/>
      <c r="REI16" s="272"/>
      <c r="REJ16" s="272"/>
      <c r="REK16" s="272"/>
      <c r="REL16" s="272"/>
      <c r="REM16" s="272"/>
      <c r="REN16" s="272"/>
      <c r="REO16" s="272"/>
      <c r="REP16" s="272"/>
      <c r="REQ16" s="272"/>
      <c r="RER16" s="272"/>
      <c r="RES16" s="272"/>
      <c r="RET16" s="272"/>
      <c r="REU16" s="272"/>
      <c r="REV16" s="272"/>
      <c r="REW16" s="272"/>
      <c r="REX16" s="272"/>
      <c r="REY16" s="272"/>
      <c r="REZ16" s="272"/>
      <c r="RFA16" s="272"/>
      <c r="RFB16" s="272"/>
      <c r="RFC16" s="272"/>
      <c r="RFD16" s="272"/>
      <c r="RFE16" s="272"/>
      <c r="RFF16" s="272"/>
      <c r="RFG16" s="272"/>
      <c r="RFH16" s="272"/>
      <c r="RFI16" s="272"/>
      <c r="RFJ16" s="272"/>
      <c r="RFK16" s="272"/>
      <c r="RFL16" s="272"/>
      <c r="RFM16" s="272"/>
      <c r="RFN16" s="272"/>
      <c r="RFO16" s="272"/>
      <c r="RFP16" s="272"/>
      <c r="RFQ16" s="272"/>
      <c r="RFR16" s="272"/>
      <c r="RFS16" s="272"/>
      <c r="RFT16" s="272"/>
      <c r="RFU16" s="272"/>
      <c r="RFV16" s="272"/>
      <c r="RFW16" s="272"/>
      <c r="RFX16" s="272"/>
      <c r="RFY16" s="272"/>
      <c r="RFZ16" s="272"/>
      <c r="RGA16" s="272"/>
      <c r="RGB16" s="272"/>
      <c r="RGC16" s="272"/>
      <c r="RGD16" s="272"/>
      <c r="RGE16" s="272"/>
      <c r="RGF16" s="272"/>
      <c r="RGG16" s="272"/>
      <c r="RGH16" s="272"/>
      <c r="RGI16" s="272"/>
      <c r="RGJ16" s="272"/>
      <c r="RGK16" s="272"/>
      <c r="RGL16" s="272"/>
      <c r="RGM16" s="272"/>
      <c r="RGN16" s="272"/>
      <c r="RGO16" s="272"/>
      <c r="RGP16" s="272"/>
      <c r="RGQ16" s="272"/>
      <c r="RGR16" s="272"/>
      <c r="RGS16" s="272"/>
      <c r="RGT16" s="272"/>
      <c r="RGU16" s="272"/>
      <c r="RGV16" s="272"/>
      <c r="RGW16" s="272"/>
      <c r="RGX16" s="272"/>
      <c r="RGY16" s="272"/>
      <c r="RGZ16" s="272"/>
      <c r="RHA16" s="272"/>
      <c r="RHB16" s="272"/>
      <c r="RHC16" s="272"/>
      <c r="RHD16" s="272"/>
      <c r="RHE16" s="272"/>
      <c r="RHF16" s="272"/>
      <c r="RHG16" s="272"/>
      <c r="RHH16" s="272"/>
      <c r="RHI16" s="272"/>
      <c r="RHJ16" s="272"/>
      <c r="RHK16" s="272"/>
      <c r="RHL16" s="272"/>
      <c r="RHM16" s="272"/>
      <c r="RHN16" s="272"/>
      <c r="RHO16" s="272"/>
      <c r="RHP16" s="272"/>
      <c r="RHQ16" s="272"/>
      <c r="RHR16" s="272"/>
      <c r="RHS16" s="272"/>
      <c r="RHT16" s="272"/>
      <c r="RHU16" s="272"/>
      <c r="RHV16" s="272"/>
      <c r="RHW16" s="272"/>
      <c r="RHX16" s="272"/>
      <c r="RHY16" s="272"/>
      <c r="RHZ16" s="272"/>
      <c r="RIA16" s="272"/>
      <c r="RIB16" s="272"/>
      <c r="RIC16" s="272"/>
      <c r="RID16" s="272"/>
      <c r="RIE16" s="272"/>
      <c r="RIF16" s="272"/>
      <c r="RIG16" s="272"/>
      <c r="RIH16" s="272"/>
      <c r="RII16" s="272"/>
      <c r="RIJ16" s="272"/>
      <c r="RIK16" s="272"/>
      <c r="RIL16" s="272"/>
      <c r="RIM16" s="272"/>
      <c r="RIN16" s="272"/>
      <c r="RIO16" s="272"/>
      <c r="RIP16" s="272"/>
      <c r="RIQ16" s="272"/>
      <c r="RIR16" s="272"/>
      <c r="RIS16" s="272"/>
      <c r="RIT16" s="272"/>
      <c r="RIU16" s="272"/>
      <c r="RIV16" s="272"/>
      <c r="RIW16" s="272"/>
      <c r="RIX16" s="272"/>
      <c r="RIY16" s="272"/>
      <c r="RIZ16" s="272"/>
      <c r="RJA16" s="272"/>
      <c r="RJB16" s="272"/>
      <c r="RJC16" s="272"/>
      <c r="RJD16" s="272"/>
      <c r="RJE16" s="272"/>
      <c r="RJF16" s="272"/>
      <c r="RJG16" s="272"/>
      <c r="RJH16" s="272"/>
      <c r="RJI16" s="272"/>
      <c r="RJJ16" s="272"/>
      <c r="RJK16" s="272"/>
      <c r="RJL16" s="272"/>
      <c r="RJM16" s="272"/>
      <c r="RJN16" s="272"/>
      <c r="RJO16" s="272"/>
      <c r="RJP16" s="272"/>
      <c r="RJQ16" s="272"/>
      <c r="RJR16" s="272"/>
      <c r="RJS16" s="272"/>
      <c r="RJT16" s="272"/>
      <c r="RJU16" s="272"/>
      <c r="RJV16" s="272"/>
      <c r="RJW16" s="272"/>
      <c r="RJX16" s="272"/>
      <c r="RJY16" s="272"/>
      <c r="RJZ16" s="272"/>
      <c r="RKA16" s="272"/>
      <c r="RKB16" s="272"/>
      <c r="RKC16" s="272"/>
      <c r="RKD16" s="272"/>
      <c r="RKE16" s="272"/>
      <c r="RKF16" s="272"/>
      <c r="RKG16" s="272"/>
      <c r="RKH16" s="272"/>
      <c r="RKI16" s="272"/>
      <c r="RKJ16" s="272"/>
      <c r="RKK16" s="272"/>
      <c r="RKL16" s="272"/>
      <c r="RKM16" s="272"/>
      <c r="RKN16" s="272"/>
      <c r="RKO16" s="272"/>
      <c r="RKP16" s="272"/>
      <c r="RKQ16" s="272"/>
      <c r="RKR16" s="272"/>
      <c r="RKS16" s="272"/>
      <c r="RKT16" s="272"/>
      <c r="RKU16" s="272"/>
      <c r="RKV16" s="272"/>
      <c r="RKW16" s="272"/>
      <c r="RKX16" s="272"/>
      <c r="RKY16" s="272"/>
      <c r="RKZ16" s="272"/>
      <c r="RLA16" s="272"/>
      <c r="RLB16" s="272"/>
      <c r="RLC16" s="272"/>
      <c r="RLD16" s="272"/>
      <c r="RLE16" s="272"/>
      <c r="RLF16" s="272"/>
      <c r="RLG16" s="272"/>
      <c r="RLH16" s="272"/>
      <c r="RLI16" s="272"/>
      <c r="RLJ16" s="272"/>
      <c r="RLK16" s="272"/>
      <c r="RLL16" s="272"/>
      <c r="RLM16" s="272"/>
      <c r="RLN16" s="272"/>
      <c r="RLO16" s="272"/>
      <c r="RLP16" s="272"/>
      <c r="RLQ16" s="272"/>
      <c r="RLR16" s="272"/>
      <c r="RLS16" s="272"/>
      <c r="RLT16" s="272"/>
      <c r="RLU16" s="272"/>
      <c r="RLV16" s="272"/>
      <c r="RLW16" s="272"/>
      <c r="RLX16" s="272"/>
      <c r="RLY16" s="272"/>
      <c r="RLZ16" s="272"/>
      <c r="RMA16" s="272"/>
      <c r="RMB16" s="272"/>
      <c r="RMC16" s="272"/>
      <c r="RMD16" s="272"/>
      <c r="RME16" s="272"/>
      <c r="RMF16" s="272"/>
      <c r="RMG16" s="272"/>
      <c r="RMH16" s="272"/>
      <c r="RMI16" s="272"/>
      <c r="RMJ16" s="272"/>
      <c r="RMK16" s="272"/>
      <c r="RML16" s="272"/>
      <c r="RMM16" s="272"/>
      <c r="RMN16" s="272"/>
      <c r="RMO16" s="272"/>
      <c r="RMP16" s="272"/>
      <c r="RMQ16" s="272"/>
      <c r="RMR16" s="272"/>
      <c r="RMS16" s="272"/>
      <c r="RMT16" s="272"/>
      <c r="RMU16" s="272"/>
      <c r="RMV16" s="272"/>
      <c r="RMW16" s="272"/>
      <c r="RMX16" s="272"/>
      <c r="RMY16" s="272"/>
      <c r="RMZ16" s="272"/>
      <c r="RNA16" s="272"/>
      <c r="RNB16" s="272"/>
      <c r="RNC16" s="272"/>
      <c r="RND16" s="272"/>
      <c r="RNE16" s="272"/>
      <c r="RNF16" s="272"/>
      <c r="RNG16" s="272"/>
      <c r="RNH16" s="272"/>
      <c r="RNI16" s="272"/>
      <c r="RNJ16" s="272"/>
      <c r="RNK16" s="272"/>
      <c r="RNL16" s="272"/>
      <c r="RNM16" s="272"/>
      <c r="RNN16" s="272"/>
      <c r="RNO16" s="272"/>
      <c r="RNP16" s="272"/>
      <c r="RNQ16" s="272"/>
      <c r="RNR16" s="272"/>
      <c r="RNS16" s="272"/>
      <c r="RNT16" s="272"/>
      <c r="RNU16" s="272"/>
      <c r="RNV16" s="272"/>
      <c r="RNW16" s="272"/>
      <c r="RNX16" s="272"/>
      <c r="RNY16" s="272"/>
      <c r="RNZ16" s="272"/>
      <c r="ROA16" s="272"/>
      <c r="ROB16" s="272"/>
      <c r="ROC16" s="272"/>
      <c r="ROD16" s="272"/>
      <c r="ROE16" s="272"/>
      <c r="ROF16" s="272"/>
      <c r="ROG16" s="272"/>
      <c r="ROH16" s="272"/>
      <c r="ROI16" s="272"/>
      <c r="ROJ16" s="272"/>
      <c r="ROK16" s="272"/>
      <c r="ROL16" s="272"/>
      <c r="ROM16" s="272"/>
      <c r="RON16" s="272"/>
      <c r="ROO16" s="272"/>
      <c r="ROP16" s="272"/>
      <c r="ROQ16" s="272"/>
      <c r="ROR16" s="272"/>
      <c r="ROS16" s="272"/>
      <c r="ROT16" s="272"/>
      <c r="ROU16" s="272"/>
      <c r="ROV16" s="272"/>
      <c r="ROW16" s="272"/>
      <c r="ROX16" s="272"/>
      <c r="ROY16" s="272"/>
      <c r="ROZ16" s="272"/>
      <c r="RPA16" s="272"/>
      <c r="RPB16" s="272"/>
      <c r="RPC16" s="272"/>
      <c r="RPD16" s="272"/>
      <c r="RPE16" s="272"/>
      <c r="RPF16" s="272"/>
      <c r="RPG16" s="272"/>
      <c r="RPH16" s="272"/>
      <c r="RPI16" s="272"/>
      <c r="RPJ16" s="272"/>
      <c r="RPK16" s="272"/>
      <c r="RPL16" s="272"/>
      <c r="RPM16" s="272"/>
      <c r="RPN16" s="272"/>
      <c r="RPO16" s="272"/>
      <c r="RPP16" s="272"/>
      <c r="RPQ16" s="272"/>
      <c r="RPR16" s="272"/>
      <c r="RPS16" s="272"/>
      <c r="RPT16" s="272"/>
      <c r="RPU16" s="272"/>
      <c r="RPV16" s="272"/>
      <c r="RPW16" s="272"/>
      <c r="RPX16" s="272"/>
      <c r="RPY16" s="272"/>
      <c r="RPZ16" s="272"/>
      <c r="RQA16" s="272"/>
      <c r="RQB16" s="272"/>
      <c r="RQC16" s="272"/>
      <c r="RQD16" s="272"/>
      <c r="RQE16" s="272"/>
      <c r="RQF16" s="272"/>
      <c r="RQG16" s="272"/>
      <c r="RQH16" s="272"/>
      <c r="RQI16" s="272"/>
      <c r="RQJ16" s="272"/>
      <c r="RQK16" s="272"/>
      <c r="RQL16" s="272"/>
      <c r="RQM16" s="272"/>
      <c r="RQN16" s="272"/>
      <c r="RQO16" s="272"/>
      <c r="RQP16" s="272"/>
      <c r="RQQ16" s="272"/>
      <c r="RQR16" s="272"/>
      <c r="RQS16" s="272"/>
      <c r="RQT16" s="272"/>
      <c r="RQU16" s="272"/>
      <c r="RQV16" s="272"/>
      <c r="RQW16" s="272"/>
      <c r="RQX16" s="272"/>
      <c r="RQY16" s="272"/>
      <c r="RQZ16" s="272"/>
      <c r="RRA16" s="272"/>
      <c r="RRB16" s="272"/>
      <c r="RRC16" s="272"/>
      <c r="RRD16" s="272"/>
      <c r="RRE16" s="272"/>
      <c r="RRF16" s="272"/>
      <c r="RRG16" s="272"/>
      <c r="RRH16" s="272"/>
      <c r="RRI16" s="272"/>
      <c r="RRJ16" s="272"/>
      <c r="RRK16" s="272"/>
      <c r="RRL16" s="272"/>
      <c r="RRM16" s="272"/>
      <c r="RRN16" s="272"/>
      <c r="RRO16" s="272"/>
      <c r="RRP16" s="272"/>
      <c r="RRQ16" s="272"/>
      <c r="RRR16" s="272"/>
      <c r="RRS16" s="272"/>
      <c r="RRT16" s="272"/>
      <c r="RRU16" s="272"/>
      <c r="RRV16" s="272"/>
      <c r="RRW16" s="272"/>
      <c r="RRX16" s="272"/>
      <c r="RRY16" s="272"/>
      <c r="RRZ16" s="272"/>
      <c r="RSA16" s="272"/>
      <c r="RSB16" s="272"/>
      <c r="RSC16" s="272"/>
      <c r="RSD16" s="272"/>
      <c r="RSE16" s="272"/>
      <c r="RSF16" s="272"/>
      <c r="RSG16" s="272"/>
      <c r="RSH16" s="272"/>
      <c r="RSI16" s="272"/>
      <c r="RSJ16" s="272"/>
      <c r="RSK16" s="272"/>
      <c r="RSL16" s="272"/>
      <c r="RSM16" s="272"/>
      <c r="RSN16" s="272"/>
      <c r="RSO16" s="272"/>
      <c r="RSP16" s="272"/>
      <c r="RSQ16" s="272"/>
      <c r="RSR16" s="272"/>
      <c r="RSS16" s="272"/>
      <c r="RST16" s="272"/>
      <c r="RSU16" s="272"/>
      <c r="RSV16" s="272"/>
      <c r="RSW16" s="272"/>
      <c r="RSX16" s="272"/>
      <c r="RSY16" s="272"/>
      <c r="RSZ16" s="272"/>
      <c r="RTA16" s="272"/>
      <c r="RTB16" s="272"/>
      <c r="RTC16" s="272"/>
      <c r="RTD16" s="272"/>
      <c r="RTE16" s="272"/>
      <c r="RTF16" s="272"/>
      <c r="RTG16" s="272"/>
      <c r="RTH16" s="272"/>
      <c r="RTI16" s="272"/>
      <c r="RTJ16" s="272"/>
      <c r="RTK16" s="272"/>
      <c r="RTL16" s="272"/>
      <c r="RTM16" s="272"/>
      <c r="RTN16" s="272"/>
      <c r="RTO16" s="272"/>
      <c r="RTP16" s="272"/>
      <c r="RTQ16" s="272"/>
      <c r="RTR16" s="272"/>
      <c r="RTS16" s="272"/>
      <c r="RTT16" s="272"/>
      <c r="RTU16" s="272"/>
      <c r="RTV16" s="272"/>
      <c r="RTW16" s="272"/>
      <c r="RTX16" s="272"/>
      <c r="RTY16" s="272"/>
      <c r="RTZ16" s="272"/>
      <c r="RUA16" s="272"/>
      <c r="RUB16" s="272"/>
      <c r="RUC16" s="272"/>
      <c r="RUD16" s="272"/>
      <c r="RUE16" s="272"/>
      <c r="RUF16" s="272"/>
      <c r="RUG16" s="272"/>
      <c r="RUH16" s="272"/>
      <c r="RUI16" s="272"/>
      <c r="RUJ16" s="272"/>
      <c r="RUK16" s="272"/>
      <c r="RUL16" s="272"/>
      <c r="RUM16" s="272"/>
      <c r="RUN16" s="272"/>
      <c r="RUO16" s="272"/>
      <c r="RUP16" s="272"/>
      <c r="RUQ16" s="272"/>
      <c r="RUR16" s="272"/>
      <c r="RUS16" s="272"/>
      <c r="RUT16" s="272"/>
      <c r="RUU16" s="272"/>
      <c r="RUV16" s="272"/>
      <c r="RUW16" s="272"/>
      <c r="RUX16" s="272"/>
      <c r="RUY16" s="272"/>
      <c r="RUZ16" s="272"/>
      <c r="RVA16" s="272"/>
      <c r="RVB16" s="272"/>
      <c r="RVC16" s="272"/>
      <c r="RVD16" s="272"/>
      <c r="RVE16" s="272"/>
      <c r="RVF16" s="272"/>
      <c r="RVG16" s="272"/>
      <c r="RVH16" s="272"/>
      <c r="RVI16" s="272"/>
      <c r="RVJ16" s="272"/>
      <c r="RVK16" s="272"/>
      <c r="RVL16" s="272"/>
      <c r="RVM16" s="272"/>
      <c r="RVN16" s="272"/>
      <c r="RVO16" s="272"/>
      <c r="RVP16" s="272"/>
      <c r="RVQ16" s="272"/>
      <c r="RVR16" s="272"/>
      <c r="RVS16" s="272"/>
      <c r="RVT16" s="272"/>
      <c r="RVU16" s="272"/>
      <c r="RVV16" s="272"/>
      <c r="RVW16" s="272"/>
      <c r="RVX16" s="272"/>
      <c r="RVY16" s="272"/>
      <c r="RVZ16" s="272"/>
      <c r="RWA16" s="272"/>
      <c r="RWB16" s="272"/>
      <c r="RWC16" s="272"/>
      <c r="RWD16" s="272"/>
      <c r="RWE16" s="272"/>
      <c r="RWF16" s="272"/>
      <c r="RWG16" s="272"/>
      <c r="RWH16" s="272"/>
      <c r="RWI16" s="272"/>
      <c r="RWJ16" s="272"/>
      <c r="RWK16" s="272"/>
      <c r="RWL16" s="272"/>
      <c r="RWM16" s="272"/>
      <c r="RWN16" s="272"/>
      <c r="RWO16" s="272"/>
      <c r="RWP16" s="272"/>
      <c r="RWQ16" s="272"/>
      <c r="RWR16" s="272"/>
      <c r="RWS16" s="272"/>
      <c r="RWT16" s="272"/>
      <c r="RWU16" s="272"/>
      <c r="RWV16" s="272"/>
      <c r="RWW16" s="272"/>
      <c r="RWX16" s="272"/>
      <c r="RWY16" s="272"/>
      <c r="RWZ16" s="272"/>
      <c r="RXA16" s="272"/>
      <c r="RXB16" s="272"/>
      <c r="RXC16" s="272"/>
      <c r="RXD16" s="272"/>
      <c r="RXE16" s="272"/>
      <c r="RXF16" s="272"/>
      <c r="RXG16" s="272"/>
      <c r="RXH16" s="272"/>
      <c r="RXI16" s="272"/>
      <c r="RXJ16" s="272"/>
      <c r="RXK16" s="272"/>
      <c r="RXL16" s="272"/>
      <c r="RXM16" s="272"/>
      <c r="RXN16" s="272"/>
      <c r="RXO16" s="272"/>
      <c r="RXP16" s="272"/>
      <c r="RXQ16" s="272"/>
      <c r="RXR16" s="272"/>
      <c r="RXS16" s="272"/>
      <c r="RXT16" s="272"/>
      <c r="RXU16" s="272"/>
      <c r="RXV16" s="272"/>
      <c r="RXW16" s="272"/>
      <c r="RXX16" s="272"/>
      <c r="RXY16" s="272"/>
      <c r="RXZ16" s="272"/>
      <c r="RYA16" s="272"/>
      <c r="RYB16" s="272"/>
      <c r="RYC16" s="272"/>
      <c r="RYD16" s="272"/>
      <c r="RYE16" s="272"/>
      <c r="RYF16" s="272"/>
      <c r="RYG16" s="272"/>
      <c r="RYH16" s="272"/>
      <c r="RYI16" s="272"/>
      <c r="RYJ16" s="272"/>
      <c r="RYK16" s="272"/>
      <c r="RYL16" s="272"/>
      <c r="RYM16" s="272"/>
      <c r="RYN16" s="272"/>
      <c r="RYO16" s="272"/>
      <c r="RYP16" s="272"/>
      <c r="RYQ16" s="272"/>
      <c r="RYR16" s="272"/>
      <c r="RYS16" s="272"/>
      <c r="RYT16" s="272"/>
      <c r="RYU16" s="272"/>
      <c r="RYV16" s="272"/>
      <c r="RYW16" s="272"/>
      <c r="RYX16" s="272"/>
      <c r="RYY16" s="272"/>
      <c r="RYZ16" s="272"/>
      <c r="RZA16" s="272"/>
      <c r="RZB16" s="272"/>
      <c r="RZC16" s="272"/>
      <c r="RZD16" s="272"/>
      <c r="RZE16" s="272"/>
      <c r="RZF16" s="272"/>
      <c r="RZG16" s="272"/>
      <c r="RZH16" s="272"/>
      <c r="RZI16" s="272"/>
      <c r="RZJ16" s="272"/>
      <c r="RZK16" s="272"/>
      <c r="RZL16" s="272"/>
      <c r="RZM16" s="272"/>
      <c r="RZN16" s="272"/>
      <c r="RZO16" s="272"/>
      <c r="RZP16" s="272"/>
      <c r="RZQ16" s="272"/>
      <c r="RZR16" s="272"/>
      <c r="RZS16" s="272"/>
      <c r="RZT16" s="272"/>
      <c r="RZU16" s="272"/>
      <c r="RZV16" s="272"/>
      <c r="RZW16" s="272"/>
      <c r="RZX16" s="272"/>
      <c r="RZY16" s="272"/>
      <c r="RZZ16" s="272"/>
      <c r="SAA16" s="272"/>
      <c r="SAB16" s="272"/>
      <c r="SAC16" s="272"/>
      <c r="SAD16" s="272"/>
      <c r="SAE16" s="272"/>
      <c r="SAF16" s="272"/>
      <c r="SAG16" s="272"/>
      <c r="SAH16" s="272"/>
      <c r="SAI16" s="272"/>
      <c r="SAJ16" s="272"/>
      <c r="SAK16" s="272"/>
      <c r="SAL16" s="272"/>
      <c r="SAM16" s="272"/>
      <c r="SAN16" s="272"/>
      <c r="SAO16" s="272"/>
      <c r="SAP16" s="272"/>
      <c r="SAQ16" s="272"/>
      <c r="SAR16" s="272"/>
      <c r="SAS16" s="272"/>
      <c r="SAT16" s="272"/>
      <c r="SAU16" s="272"/>
      <c r="SAV16" s="272"/>
      <c r="SAW16" s="272"/>
      <c r="SAX16" s="272"/>
      <c r="SAY16" s="272"/>
      <c r="SAZ16" s="272"/>
      <c r="SBA16" s="272"/>
      <c r="SBB16" s="272"/>
      <c r="SBC16" s="272"/>
      <c r="SBD16" s="272"/>
      <c r="SBE16" s="272"/>
      <c r="SBF16" s="272"/>
      <c r="SBG16" s="272"/>
      <c r="SBH16" s="272"/>
      <c r="SBI16" s="272"/>
      <c r="SBJ16" s="272"/>
      <c r="SBK16" s="272"/>
      <c r="SBL16" s="272"/>
      <c r="SBM16" s="272"/>
      <c r="SBN16" s="272"/>
      <c r="SBO16" s="272"/>
      <c r="SBP16" s="272"/>
      <c r="SBQ16" s="272"/>
      <c r="SBR16" s="272"/>
      <c r="SBS16" s="272"/>
      <c r="SBT16" s="272"/>
      <c r="SBU16" s="272"/>
      <c r="SBV16" s="272"/>
      <c r="SBW16" s="272"/>
      <c r="SBX16" s="272"/>
      <c r="SBY16" s="272"/>
      <c r="SBZ16" s="272"/>
      <c r="SCA16" s="272"/>
      <c r="SCB16" s="272"/>
      <c r="SCC16" s="272"/>
      <c r="SCD16" s="272"/>
      <c r="SCE16" s="272"/>
      <c r="SCF16" s="272"/>
      <c r="SCG16" s="272"/>
      <c r="SCH16" s="272"/>
      <c r="SCI16" s="272"/>
      <c r="SCJ16" s="272"/>
      <c r="SCK16" s="272"/>
      <c r="SCL16" s="272"/>
      <c r="SCM16" s="272"/>
      <c r="SCN16" s="272"/>
      <c r="SCO16" s="272"/>
      <c r="SCP16" s="272"/>
      <c r="SCQ16" s="272"/>
      <c r="SCR16" s="272"/>
      <c r="SCS16" s="272"/>
      <c r="SCT16" s="272"/>
      <c r="SCU16" s="272"/>
      <c r="SCV16" s="272"/>
      <c r="SCW16" s="272"/>
      <c r="SCX16" s="272"/>
      <c r="SCY16" s="272"/>
      <c r="SCZ16" s="272"/>
      <c r="SDA16" s="272"/>
      <c r="SDB16" s="272"/>
      <c r="SDC16" s="272"/>
      <c r="SDD16" s="272"/>
      <c r="SDE16" s="272"/>
      <c r="SDF16" s="272"/>
      <c r="SDG16" s="272"/>
      <c r="SDH16" s="272"/>
      <c r="SDI16" s="272"/>
      <c r="SDJ16" s="272"/>
      <c r="SDK16" s="272"/>
      <c r="SDL16" s="272"/>
      <c r="SDM16" s="272"/>
      <c r="SDN16" s="272"/>
      <c r="SDO16" s="272"/>
      <c r="SDP16" s="272"/>
      <c r="SDQ16" s="272"/>
      <c r="SDR16" s="272"/>
      <c r="SDS16" s="272"/>
      <c r="SDT16" s="272"/>
      <c r="SDU16" s="272"/>
      <c r="SDV16" s="272"/>
      <c r="SDW16" s="272"/>
      <c r="SDX16" s="272"/>
      <c r="SDY16" s="272"/>
      <c r="SDZ16" s="272"/>
      <c r="SEA16" s="272"/>
      <c r="SEB16" s="272"/>
      <c r="SEC16" s="272"/>
      <c r="SED16" s="272"/>
      <c r="SEE16" s="272"/>
      <c r="SEF16" s="272"/>
      <c r="SEG16" s="272"/>
      <c r="SEH16" s="272"/>
      <c r="SEI16" s="272"/>
      <c r="SEJ16" s="272"/>
      <c r="SEK16" s="272"/>
      <c r="SEL16" s="272"/>
      <c r="SEM16" s="272"/>
      <c r="SEN16" s="272"/>
      <c r="SEO16" s="272"/>
      <c r="SEP16" s="272"/>
      <c r="SEQ16" s="272"/>
      <c r="SER16" s="272"/>
      <c r="SES16" s="272"/>
      <c r="SET16" s="272"/>
      <c r="SEU16" s="272"/>
      <c r="SEV16" s="272"/>
      <c r="SEW16" s="272"/>
      <c r="SEX16" s="272"/>
      <c r="SEY16" s="272"/>
      <c r="SEZ16" s="272"/>
      <c r="SFA16" s="272"/>
      <c r="SFB16" s="272"/>
      <c r="SFC16" s="272"/>
      <c r="SFD16" s="272"/>
      <c r="SFE16" s="272"/>
      <c r="SFF16" s="272"/>
      <c r="SFG16" s="272"/>
      <c r="SFH16" s="272"/>
      <c r="SFI16" s="272"/>
      <c r="SFJ16" s="272"/>
      <c r="SFK16" s="272"/>
      <c r="SFL16" s="272"/>
      <c r="SFM16" s="272"/>
      <c r="SFN16" s="272"/>
      <c r="SFO16" s="272"/>
      <c r="SFP16" s="272"/>
      <c r="SFQ16" s="272"/>
      <c r="SFR16" s="272"/>
      <c r="SFS16" s="272"/>
      <c r="SFT16" s="272"/>
      <c r="SFU16" s="272"/>
      <c r="SFV16" s="272"/>
      <c r="SFW16" s="272"/>
      <c r="SFX16" s="272"/>
      <c r="SFY16" s="272"/>
      <c r="SFZ16" s="272"/>
      <c r="SGA16" s="272"/>
      <c r="SGB16" s="272"/>
      <c r="SGC16" s="272"/>
      <c r="SGD16" s="272"/>
      <c r="SGE16" s="272"/>
      <c r="SGF16" s="272"/>
      <c r="SGG16" s="272"/>
      <c r="SGH16" s="272"/>
      <c r="SGI16" s="272"/>
      <c r="SGJ16" s="272"/>
      <c r="SGK16" s="272"/>
      <c r="SGL16" s="272"/>
      <c r="SGM16" s="272"/>
      <c r="SGN16" s="272"/>
      <c r="SGO16" s="272"/>
      <c r="SGP16" s="272"/>
      <c r="SGQ16" s="272"/>
      <c r="SGR16" s="272"/>
      <c r="SGS16" s="272"/>
      <c r="SGT16" s="272"/>
      <c r="SGU16" s="272"/>
      <c r="SGV16" s="272"/>
      <c r="SGW16" s="272"/>
      <c r="SGX16" s="272"/>
      <c r="SGY16" s="272"/>
      <c r="SGZ16" s="272"/>
      <c r="SHA16" s="272"/>
      <c r="SHB16" s="272"/>
      <c r="SHC16" s="272"/>
      <c r="SHD16" s="272"/>
      <c r="SHE16" s="272"/>
      <c r="SHF16" s="272"/>
      <c r="SHG16" s="272"/>
      <c r="SHH16" s="272"/>
      <c r="SHI16" s="272"/>
      <c r="SHJ16" s="272"/>
      <c r="SHK16" s="272"/>
      <c r="SHL16" s="272"/>
      <c r="SHM16" s="272"/>
      <c r="SHN16" s="272"/>
      <c r="SHO16" s="272"/>
      <c r="SHP16" s="272"/>
      <c r="SHQ16" s="272"/>
      <c r="SHR16" s="272"/>
      <c r="SHS16" s="272"/>
      <c r="SHT16" s="272"/>
      <c r="SHU16" s="272"/>
      <c r="SHV16" s="272"/>
      <c r="SHW16" s="272"/>
      <c r="SHX16" s="272"/>
      <c r="SHY16" s="272"/>
      <c r="SHZ16" s="272"/>
      <c r="SIA16" s="272"/>
      <c r="SIB16" s="272"/>
      <c r="SIC16" s="272"/>
      <c r="SID16" s="272"/>
      <c r="SIE16" s="272"/>
      <c r="SIF16" s="272"/>
      <c r="SIG16" s="272"/>
      <c r="SIH16" s="272"/>
      <c r="SII16" s="272"/>
      <c r="SIJ16" s="272"/>
      <c r="SIK16" s="272"/>
      <c r="SIL16" s="272"/>
      <c r="SIM16" s="272"/>
      <c r="SIN16" s="272"/>
      <c r="SIO16" s="272"/>
      <c r="SIP16" s="272"/>
      <c r="SIQ16" s="272"/>
      <c r="SIR16" s="272"/>
      <c r="SIS16" s="272"/>
      <c r="SIT16" s="272"/>
      <c r="SIU16" s="272"/>
      <c r="SIV16" s="272"/>
      <c r="SIW16" s="272"/>
      <c r="SIX16" s="272"/>
      <c r="SIY16" s="272"/>
      <c r="SIZ16" s="272"/>
      <c r="SJA16" s="272"/>
      <c r="SJB16" s="272"/>
      <c r="SJC16" s="272"/>
      <c r="SJD16" s="272"/>
      <c r="SJE16" s="272"/>
      <c r="SJF16" s="272"/>
      <c r="SJG16" s="272"/>
      <c r="SJH16" s="272"/>
      <c r="SJI16" s="272"/>
      <c r="SJJ16" s="272"/>
      <c r="SJK16" s="272"/>
      <c r="SJL16" s="272"/>
      <c r="SJM16" s="272"/>
      <c r="SJN16" s="272"/>
      <c r="SJO16" s="272"/>
      <c r="SJP16" s="272"/>
      <c r="SJQ16" s="272"/>
      <c r="SJR16" s="272"/>
      <c r="SJS16" s="272"/>
      <c r="SJT16" s="272"/>
      <c r="SJU16" s="272"/>
      <c r="SJV16" s="272"/>
      <c r="SJW16" s="272"/>
      <c r="SJX16" s="272"/>
      <c r="SJY16" s="272"/>
      <c r="SJZ16" s="272"/>
      <c r="SKA16" s="272"/>
      <c r="SKB16" s="272"/>
      <c r="SKC16" s="272"/>
      <c r="SKD16" s="272"/>
      <c r="SKE16" s="272"/>
      <c r="SKF16" s="272"/>
      <c r="SKG16" s="272"/>
      <c r="SKH16" s="272"/>
      <c r="SKI16" s="272"/>
      <c r="SKJ16" s="272"/>
      <c r="SKK16" s="272"/>
      <c r="SKL16" s="272"/>
      <c r="SKM16" s="272"/>
      <c r="SKN16" s="272"/>
      <c r="SKO16" s="272"/>
      <c r="SKP16" s="272"/>
      <c r="SKQ16" s="272"/>
      <c r="SKR16" s="272"/>
      <c r="SKS16" s="272"/>
      <c r="SKT16" s="272"/>
      <c r="SKU16" s="272"/>
      <c r="SKV16" s="272"/>
      <c r="SKW16" s="272"/>
      <c r="SKX16" s="272"/>
      <c r="SKY16" s="272"/>
      <c r="SKZ16" s="272"/>
      <c r="SLA16" s="272"/>
      <c r="SLB16" s="272"/>
      <c r="SLC16" s="272"/>
      <c r="SLD16" s="272"/>
      <c r="SLE16" s="272"/>
      <c r="SLF16" s="272"/>
      <c r="SLG16" s="272"/>
      <c r="SLH16" s="272"/>
      <c r="SLI16" s="272"/>
      <c r="SLJ16" s="272"/>
      <c r="SLK16" s="272"/>
      <c r="SLL16" s="272"/>
      <c r="SLM16" s="272"/>
      <c r="SLN16" s="272"/>
      <c r="SLO16" s="272"/>
      <c r="SLP16" s="272"/>
      <c r="SLQ16" s="272"/>
      <c r="SLR16" s="272"/>
      <c r="SLS16" s="272"/>
      <c r="SLT16" s="272"/>
      <c r="SLU16" s="272"/>
      <c r="SLV16" s="272"/>
      <c r="SLW16" s="272"/>
      <c r="SLX16" s="272"/>
      <c r="SLY16" s="272"/>
      <c r="SLZ16" s="272"/>
      <c r="SMA16" s="272"/>
      <c r="SMB16" s="272"/>
      <c r="SMC16" s="272"/>
      <c r="SMD16" s="272"/>
      <c r="SME16" s="272"/>
      <c r="SMF16" s="272"/>
      <c r="SMG16" s="272"/>
      <c r="SMH16" s="272"/>
      <c r="SMI16" s="272"/>
      <c r="SMJ16" s="272"/>
      <c r="SMK16" s="272"/>
      <c r="SML16" s="272"/>
      <c r="SMM16" s="272"/>
      <c r="SMN16" s="272"/>
      <c r="SMO16" s="272"/>
      <c r="SMP16" s="272"/>
      <c r="SMQ16" s="272"/>
      <c r="SMR16" s="272"/>
      <c r="SMS16" s="272"/>
      <c r="SMT16" s="272"/>
      <c r="SMU16" s="272"/>
      <c r="SMV16" s="272"/>
      <c r="SMW16" s="272"/>
      <c r="SMX16" s="272"/>
      <c r="SMY16" s="272"/>
      <c r="SMZ16" s="272"/>
      <c r="SNA16" s="272"/>
      <c r="SNB16" s="272"/>
      <c r="SNC16" s="272"/>
      <c r="SND16" s="272"/>
      <c r="SNE16" s="272"/>
      <c r="SNF16" s="272"/>
      <c r="SNG16" s="272"/>
      <c r="SNH16" s="272"/>
      <c r="SNI16" s="272"/>
      <c r="SNJ16" s="272"/>
      <c r="SNK16" s="272"/>
      <c r="SNL16" s="272"/>
      <c r="SNM16" s="272"/>
      <c r="SNN16" s="272"/>
      <c r="SNO16" s="272"/>
      <c r="SNP16" s="272"/>
      <c r="SNQ16" s="272"/>
      <c r="SNR16" s="272"/>
      <c r="SNS16" s="272"/>
      <c r="SNT16" s="272"/>
      <c r="SNU16" s="272"/>
      <c r="SNV16" s="272"/>
      <c r="SNW16" s="272"/>
      <c r="SNX16" s="272"/>
      <c r="SNY16" s="272"/>
      <c r="SNZ16" s="272"/>
      <c r="SOA16" s="272"/>
      <c r="SOB16" s="272"/>
      <c r="SOC16" s="272"/>
      <c r="SOD16" s="272"/>
      <c r="SOE16" s="272"/>
      <c r="SOF16" s="272"/>
      <c r="SOG16" s="272"/>
      <c r="SOH16" s="272"/>
      <c r="SOI16" s="272"/>
      <c r="SOJ16" s="272"/>
      <c r="SOK16" s="272"/>
      <c r="SOL16" s="272"/>
      <c r="SOM16" s="272"/>
      <c r="SON16" s="272"/>
      <c r="SOO16" s="272"/>
      <c r="SOP16" s="272"/>
      <c r="SOQ16" s="272"/>
      <c r="SOR16" s="272"/>
      <c r="SOS16" s="272"/>
      <c r="SOT16" s="272"/>
      <c r="SOU16" s="272"/>
      <c r="SOV16" s="272"/>
      <c r="SOW16" s="272"/>
      <c r="SOX16" s="272"/>
      <c r="SOY16" s="272"/>
      <c r="SOZ16" s="272"/>
      <c r="SPA16" s="272"/>
      <c r="SPB16" s="272"/>
      <c r="SPC16" s="272"/>
      <c r="SPD16" s="272"/>
      <c r="SPE16" s="272"/>
      <c r="SPF16" s="272"/>
      <c r="SPG16" s="272"/>
      <c r="SPH16" s="272"/>
      <c r="SPI16" s="272"/>
      <c r="SPJ16" s="272"/>
      <c r="SPK16" s="272"/>
      <c r="SPL16" s="272"/>
      <c r="SPM16" s="272"/>
      <c r="SPN16" s="272"/>
      <c r="SPO16" s="272"/>
      <c r="SPP16" s="272"/>
      <c r="SPQ16" s="272"/>
      <c r="SPR16" s="272"/>
      <c r="SPS16" s="272"/>
      <c r="SPT16" s="272"/>
      <c r="SPU16" s="272"/>
      <c r="SPV16" s="272"/>
      <c r="SPW16" s="272"/>
      <c r="SPX16" s="272"/>
      <c r="SPY16" s="272"/>
      <c r="SPZ16" s="272"/>
      <c r="SQA16" s="272"/>
      <c r="SQB16" s="272"/>
      <c r="SQC16" s="272"/>
      <c r="SQD16" s="272"/>
      <c r="SQE16" s="272"/>
      <c r="SQF16" s="272"/>
      <c r="SQG16" s="272"/>
      <c r="SQH16" s="272"/>
      <c r="SQI16" s="272"/>
      <c r="SQJ16" s="272"/>
      <c r="SQK16" s="272"/>
      <c r="SQL16" s="272"/>
      <c r="SQM16" s="272"/>
      <c r="SQN16" s="272"/>
      <c r="SQO16" s="272"/>
      <c r="SQP16" s="272"/>
      <c r="SQQ16" s="272"/>
      <c r="SQR16" s="272"/>
      <c r="SQS16" s="272"/>
      <c r="SQT16" s="272"/>
      <c r="SQU16" s="272"/>
      <c r="SQV16" s="272"/>
      <c r="SQW16" s="272"/>
      <c r="SQX16" s="272"/>
      <c r="SQY16" s="272"/>
      <c r="SQZ16" s="272"/>
      <c r="SRA16" s="272"/>
      <c r="SRB16" s="272"/>
      <c r="SRC16" s="272"/>
      <c r="SRD16" s="272"/>
      <c r="SRE16" s="272"/>
      <c r="SRF16" s="272"/>
      <c r="SRG16" s="272"/>
      <c r="SRH16" s="272"/>
      <c r="SRI16" s="272"/>
      <c r="SRJ16" s="272"/>
      <c r="SRK16" s="272"/>
      <c r="SRL16" s="272"/>
      <c r="SRM16" s="272"/>
      <c r="SRN16" s="272"/>
      <c r="SRO16" s="272"/>
      <c r="SRP16" s="272"/>
      <c r="SRQ16" s="272"/>
      <c r="SRR16" s="272"/>
      <c r="SRS16" s="272"/>
      <c r="SRT16" s="272"/>
      <c r="SRU16" s="272"/>
      <c r="SRV16" s="272"/>
      <c r="SRW16" s="272"/>
      <c r="SRX16" s="272"/>
      <c r="SRY16" s="272"/>
      <c r="SRZ16" s="272"/>
      <c r="SSA16" s="272"/>
      <c r="SSB16" s="272"/>
      <c r="SSC16" s="272"/>
      <c r="SSD16" s="272"/>
      <c r="SSE16" s="272"/>
      <c r="SSF16" s="272"/>
      <c r="SSG16" s="272"/>
      <c r="SSH16" s="272"/>
      <c r="SSI16" s="272"/>
      <c r="SSJ16" s="272"/>
      <c r="SSK16" s="272"/>
      <c r="SSL16" s="272"/>
      <c r="SSM16" s="272"/>
      <c r="SSN16" s="272"/>
      <c r="SSO16" s="272"/>
      <c r="SSP16" s="272"/>
      <c r="SSQ16" s="272"/>
      <c r="SSR16" s="272"/>
      <c r="SSS16" s="272"/>
      <c r="SST16" s="272"/>
      <c r="SSU16" s="272"/>
      <c r="SSV16" s="272"/>
      <c r="SSW16" s="272"/>
      <c r="SSX16" s="272"/>
      <c r="SSY16" s="272"/>
      <c r="SSZ16" s="272"/>
      <c r="STA16" s="272"/>
      <c r="STB16" s="272"/>
      <c r="STC16" s="272"/>
      <c r="STD16" s="272"/>
      <c r="STE16" s="272"/>
      <c r="STF16" s="272"/>
      <c r="STG16" s="272"/>
      <c r="STH16" s="272"/>
      <c r="STI16" s="272"/>
      <c r="STJ16" s="272"/>
      <c r="STK16" s="272"/>
      <c r="STL16" s="272"/>
      <c r="STM16" s="272"/>
      <c r="STN16" s="272"/>
      <c r="STO16" s="272"/>
      <c r="STP16" s="272"/>
      <c r="STQ16" s="272"/>
      <c r="STR16" s="272"/>
      <c r="STS16" s="272"/>
      <c r="STT16" s="272"/>
      <c r="STU16" s="272"/>
      <c r="STV16" s="272"/>
      <c r="STW16" s="272"/>
      <c r="STX16" s="272"/>
      <c r="STY16" s="272"/>
      <c r="STZ16" s="272"/>
      <c r="SUA16" s="272"/>
      <c r="SUB16" s="272"/>
      <c r="SUC16" s="272"/>
      <c r="SUD16" s="272"/>
      <c r="SUE16" s="272"/>
      <c r="SUF16" s="272"/>
      <c r="SUG16" s="272"/>
      <c r="SUH16" s="272"/>
      <c r="SUI16" s="272"/>
      <c r="SUJ16" s="272"/>
      <c r="SUK16" s="272"/>
      <c r="SUL16" s="272"/>
      <c r="SUM16" s="272"/>
      <c r="SUN16" s="272"/>
      <c r="SUO16" s="272"/>
      <c r="SUP16" s="272"/>
      <c r="SUQ16" s="272"/>
      <c r="SUR16" s="272"/>
      <c r="SUS16" s="272"/>
      <c r="SUT16" s="272"/>
      <c r="SUU16" s="272"/>
      <c r="SUV16" s="272"/>
      <c r="SUW16" s="272"/>
      <c r="SUX16" s="272"/>
      <c r="SUY16" s="272"/>
      <c r="SUZ16" s="272"/>
      <c r="SVA16" s="272"/>
      <c r="SVB16" s="272"/>
      <c r="SVC16" s="272"/>
      <c r="SVD16" s="272"/>
      <c r="SVE16" s="272"/>
      <c r="SVF16" s="272"/>
      <c r="SVG16" s="272"/>
      <c r="SVH16" s="272"/>
      <c r="SVI16" s="272"/>
      <c r="SVJ16" s="272"/>
      <c r="SVK16" s="272"/>
      <c r="SVL16" s="272"/>
      <c r="SVM16" s="272"/>
      <c r="SVN16" s="272"/>
      <c r="SVO16" s="272"/>
      <c r="SVP16" s="272"/>
      <c r="SVQ16" s="272"/>
      <c r="SVR16" s="272"/>
      <c r="SVS16" s="272"/>
      <c r="SVT16" s="272"/>
      <c r="SVU16" s="272"/>
      <c r="SVV16" s="272"/>
      <c r="SVW16" s="272"/>
      <c r="SVX16" s="272"/>
      <c r="SVY16" s="272"/>
      <c r="SVZ16" s="272"/>
      <c r="SWA16" s="272"/>
      <c r="SWB16" s="272"/>
      <c r="SWC16" s="272"/>
      <c r="SWD16" s="272"/>
      <c r="SWE16" s="272"/>
      <c r="SWF16" s="272"/>
      <c r="SWG16" s="272"/>
      <c r="SWH16" s="272"/>
      <c r="SWI16" s="272"/>
      <c r="SWJ16" s="272"/>
      <c r="SWK16" s="272"/>
      <c r="SWL16" s="272"/>
      <c r="SWM16" s="272"/>
      <c r="SWN16" s="272"/>
      <c r="SWO16" s="272"/>
      <c r="SWP16" s="272"/>
      <c r="SWQ16" s="272"/>
      <c r="SWR16" s="272"/>
      <c r="SWS16" s="272"/>
      <c r="SWT16" s="272"/>
      <c r="SWU16" s="272"/>
      <c r="SWV16" s="272"/>
      <c r="SWW16" s="272"/>
      <c r="SWX16" s="272"/>
      <c r="SWY16" s="272"/>
      <c r="SWZ16" s="272"/>
      <c r="SXA16" s="272"/>
      <c r="SXB16" s="272"/>
      <c r="SXC16" s="272"/>
      <c r="SXD16" s="272"/>
      <c r="SXE16" s="272"/>
      <c r="SXF16" s="272"/>
      <c r="SXG16" s="272"/>
      <c r="SXH16" s="272"/>
      <c r="SXI16" s="272"/>
      <c r="SXJ16" s="272"/>
      <c r="SXK16" s="272"/>
      <c r="SXL16" s="272"/>
      <c r="SXM16" s="272"/>
      <c r="SXN16" s="272"/>
      <c r="SXO16" s="272"/>
      <c r="SXP16" s="272"/>
      <c r="SXQ16" s="272"/>
      <c r="SXR16" s="272"/>
      <c r="SXS16" s="272"/>
      <c r="SXT16" s="272"/>
      <c r="SXU16" s="272"/>
      <c r="SXV16" s="272"/>
      <c r="SXW16" s="272"/>
      <c r="SXX16" s="272"/>
      <c r="SXY16" s="272"/>
      <c r="SXZ16" s="272"/>
      <c r="SYA16" s="272"/>
      <c r="SYB16" s="272"/>
      <c r="SYC16" s="272"/>
      <c r="SYD16" s="272"/>
      <c r="SYE16" s="272"/>
      <c r="SYF16" s="272"/>
      <c r="SYG16" s="272"/>
      <c r="SYH16" s="272"/>
      <c r="SYI16" s="272"/>
      <c r="SYJ16" s="272"/>
      <c r="SYK16" s="272"/>
      <c r="SYL16" s="272"/>
      <c r="SYM16" s="272"/>
      <c r="SYN16" s="272"/>
      <c r="SYO16" s="272"/>
      <c r="SYP16" s="272"/>
      <c r="SYQ16" s="272"/>
      <c r="SYR16" s="272"/>
      <c r="SYS16" s="272"/>
      <c r="SYT16" s="272"/>
      <c r="SYU16" s="272"/>
      <c r="SYV16" s="272"/>
      <c r="SYW16" s="272"/>
      <c r="SYX16" s="272"/>
      <c r="SYY16" s="272"/>
      <c r="SYZ16" s="272"/>
      <c r="SZA16" s="272"/>
      <c r="SZB16" s="272"/>
      <c r="SZC16" s="272"/>
      <c r="SZD16" s="272"/>
      <c r="SZE16" s="272"/>
      <c r="SZF16" s="272"/>
      <c r="SZG16" s="272"/>
      <c r="SZH16" s="272"/>
      <c r="SZI16" s="272"/>
      <c r="SZJ16" s="272"/>
      <c r="SZK16" s="272"/>
      <c r="SZL16" s="272"/>
      <c r="SZM16" s="272"/>
      <c r="SZN16" s="272"/>
      <c r="SZO16" s="272"/>
      <c r="SZP16" s="272"/>
      <c r="SZQ16" s="272"/>
      <c r="SZR16" s="272"/>
      <c r="SZS16" s="272"/>
      <c r="SZT16" s="272"/>
      <c r="SZU16" s="272"/>
      <c r="SZV16" s="272"/>
      <c r="SZW16" s="272"/>
      <c r="SZX16" s="272"/>
      <c r="SZY16" s="272"/>
      <c r="SZZ16" s="272"/>
      <c r="TAA16" s="272"/>
      <c r="TAB16" s="272"/>
      <c r="TAC16" s="272"/>
      <c r="TAD16" s="272"/>
      <c r="TAE16" s="272"/>
      <c r="TAF16" s="272"/>
      <c r="TAG16" s="272"/>
      <c r="TAH16" s="272"/>
      <c r="TAI16" s="272"/>
      <c r="TAJ16" s="272"/>
      <c r="TAK16" s="272"/>
      <c r="TAL16" s="272"/>
      <c r="TAM16" s="272"/>
      <c r="TAN16" s="272"/>
      <c r="TAO16" s="272"/>
      <c r="TAP16" s="272"/>
      <c r="TAQ16" s="272"/>
      <c r="TAR16" s="272"/>
      <c r="TAS16" s="272"/>
      <c r="TAT16" s="272"/>
      <c r="TAU16" s="272"/>
      <c r="TAV16" s="272"/>
      <c r="TAW16" s="272"/>
      <c r="TAX16" s="272"/>
      <c r="TAY16" s="272"/>
      <c r="TAZ16" s="272"/>
      <c r="TBA16" s="272"/>
      <c r="TBB16" s="272"/>
      <c r="TBC16" s="272"/>
      <c r="TBD16" s="272"/>
      <c r="TBE16" s="272"/>
      <c r="TBF16" s="272"/>
      <c r="TBG16" s="272"/>
      <c r="TBH16" s="272"/>
      <c r="TBI16" s="272"/>
      <c r="TBJ16" s="272"/>
      <c r="TBK16" s="272"/>
      <c r="TBL16" s="272"/>
      <c r="TBM16" s="272"/>
      <c r="TBN16" s="272"/>
      <c r="TBO16" s="272"/>
      <c r="TBP16" s="272"/>
      <c r="TBQ16" s="272"/>
      <c r="TBR16" s="272"/>
      <c r="TBS16" s="272"/>
      <c r="TBT16" s="272"/>
      <c r="TBU16" s="272"/>
      <c r="TBV16" s="272"/>
      <c r="TBW16" s="272"/>
      <c r="TBX16" s="272"/>
      <c r="TBY16" s="272"/>
      <c r="TBZ16" s="272"/>
      <c r="TCA16" s="272"/>
      <c r="TCB16" s="272"/>
      <c r="TCC16" s="272"/>
      <c r="TCD16" s="272"/>
      <c r="TCE16" s="272"/>
      <c r="TCF16" s="272"/>
      <c r="TCG16" s="272"/>
      <c r="TCH16" s="272"/>
      <c r="TCI16" s="272"/>
      <c r="TCJ16" s="272"/>
      <c r="TCK16" s="272"/>
      <c r="TCL16" s="272"/>
      <c r="TCM16" s="272"/>
      <c r="TCN16" s="272"/>
      <c r="TCO16" s="272"/>
      <c r="TCP16" s="272"/>
      <c r="TCQ16" s="272"/>
      <c r="TCR16" s="272"/>
      <c r="TCS16" s="272"/>
      <c r="TCT16" s="272"/>
      <c r="TCU16" s="272"/>
      <c r="TCV16" s="272"/>
      <c r="TCW16" s="272"/>
      <c r="TCX16" s="272"/>
      <c r="TCY16" s="272"/>
      <c r="TCZ16" s="272"/>
      <c r="TDA16" s="272"/>
      <c r="TDB16" s="272"/>
      <c r="TDC16" s="272"/>
      <c r="TDD16" s="272"/>
      <c r="TDE16" s="272"/>
      <c r="TDF16" s="272"/>
      <c r="TDG16" s="272"/>
      <c r="TDH16" s="272"/>
      <c r="TDI16" s="272"/>
      <c r="TDJ16" s="272"/>
      <c r="TDK16" s="272"/>
      <c r="TDL16" s="272"/>
      <c r="TDM16" s="272"/>
      <c r="TDN16" s="272"/>
      <c r="TDO16" s="272"/>
      <c r="TDP16" s="272"/>
      <c r="TDQ16" s="272"/>
      <c r="TDR16" s="272"/>
      <c r="TDS16" s="272"/>
      <c r="TDT16" s="272"/>
      <c r="TDU16" s="272"/>
      <c r="TDV16" s="272"/>
      <c r="TDW16" s="272"/>
      <c r="TDX16" s="272"/>
      <c r="TDY16" s="272"/>
      <c r="TDZ16" s="272"/>
      <c r="TEA16" s="272"/>
      <c r="TEB16" s="272"/>
      <c r="TEC16" s="272"/>
      <c r="TED16" s="272"/>
      <c r="TEE16" s="272"/>
      <c r="TEF16" s="272"/>
      <c r="TEG16" s="272"/>
      <c r="TEH16" s="272"/>
      <c r="TEI16" s="272"/>
      <c r="TEJ16" s="272"/>
      <c r="TEK16" s="272"/>
      <c r="TEL16" s="272"/>
      <c r="TEM16" s="272"/>
      <c r="TEN16" s="272"/>
      <c r="TEO16" s="272"/>
      <c r="TEP16" s="272"/>
      <c r="TEQ16" s="272"/>
      <c r="TER16" s="272"/>
      <c r="TES16" s="272"/>
      <c r="TET16" s="272"/>
      <c r="TEU16" s="272"/>
      <c r="TEV16" s="272"/>
      <c r="TEW16" s="272"/>
      <c r="TEX16" s="272"/>
      <c r="TEY16" s="272"/>
      <c r="TEZ16" s="272"/>
      <c r="TFA16" s="272"/>
      <c r="TFB16" s="272"/>
      <c r="TFC16" s="272"/>
      <c r="TFD16" s="272"/>
      <c r="TFE16" s="272"/>
      <c r="TFF16" s="272"/>
      <c r="TFG16" s="272"/>
      <c r="TFH16" s="272"/>
      <c r="TFI16" s="272"/>
      <c r="TFJ16" s="272"/>
      <c r="TFK16" s="272"/>
      <c r="TFL16" s="272"/>
      <c r="TFM16" s="272"/>
      <c r="TFN16" s="272"/>
      <c r="TFO16" s="272"/>
      <c r="TFP16" s="272"/>
      <c r="TFQ16" s="272"/>
      <c r="TFR16" s="272"/>
      <c r="TFS16" s="272"/>
      <c r="TFT16" s="272"/>
      <c r="TFU16" s="272"/>
      <c r="TFV16" s="272"/>
      <c r="TFW16" s="272"/>
      <c r="TFX16" s="272"/>
      <c r="TFY16" s="272"/>
      <c r="TFZ16" s="272"/>
      <c r="TGA16" s="272"/>
      <c r="TGB16" s="272"/>
      <c r="TGC16" s="272"/>
      <c r="TGD16" s="272"/>
      <c r="TGE16" s="272"/>
      <c r="TGF16" s="272"/>
      <c r="TGG16" s="272"/>
      <c r="TGH16" s="272"/>
      <c r="TGI16" s="272"/>
      <c r="TGJ16" s="272"/>
      <c r="TGK16" s="272"/>
      <c r="TGL16" s="272"/>
      <c r="TGM16" s="272"/>
      <c r="TGN16" s="272"/>
      <c r="TGO16" s="272"/>
      <c r="TGP16" s="272"/>
      <c r="TGQ16" s="272"/>
      <c r="TGR16" s="272"/>
      <c r="TGS16" s="272"/>
      <c r="TGT16" s="272"/>
      <c r="TGU16" s="272"/>
      <c r="TGV16" s="272"/>
      <c r="TGW16" s="272"/>
      <c r="TGX16" s="272"/>
      <c r="TGY16" s="272"/>
      <c r="TGZ16" s="272"/>
      <c r="THA16" s="272"/>
      <c r="THB16" s="272"/>
      <c r="THC16" s="272"/>
      <c r="THD16" s="272"/>
      <c r="THE16" s="272"/>
      <c r="THF16" s="272"/>
      <c r="THG16" s="272"/>
      <c r="THH16" s="272"/>
      <c r="THI16" s="272"/>
      <c r="THJ16" s="272"/>
      <c r="THK16" s="272"/>
      <c r="THL16" s="272"/>
      <c r="THM16" s="272"/>
      <c r="THN16" s="272"/>
      <c r="THO16" s="272"/>
      <c r="THP16" s="272"/>
      <c r="THQ16" s="272"/>
      <c r="THR16" s="272"/>
      <c r="THS16" s="272"/>
      <c r="THT16" s="272"/>
      <c r="THU16" s="272"/>
      <c r="THV16" s="272"/>
      <c r="THW16" s="272"/>
      <c r="THX16" s="272"/>
      <c r="THY16" s="272"/>
      <c r="THZ16" s="272"/>
      <c r="TIA16" s="272"/>
      <c r="TIB16" s="272"/>
      <c r="TIC16" s="272"/>
      <c r="TID16" s="272"/>
      <c r="TIE16" s="272"/>
      <c r="TIF16" s="272"/>
      <c r="TIG16" s="272"/>
      <c r="TIH16" s="272"/>
      <c r="TII16" s="272"/>
      <c r="TIJ16" s="272"/>
      <c r="TIK16" s="272"/>
      <c r="TIL16" s="272"/>
      <c r="TIM16" s="272"/>
      <c r="TIN16" s="272"/>
      <c r="TIO16" s="272"/>
      <c r="TIP16" s="272"/>
      <c r="TIQ16" s="272"/>
      <c r="TIR16" s="272"/>
      <c r="TIS16" s="272"/>
      <c r="TIT16" s="272"/>
      <c r="TIU16" s="272"/>
      <c r="TIV16" s="272"/>
      <c r="TIW16" s="272"/>
      <c r="TIX16" s="272"/>
      <c r="TIY16" s="272"/>
      <c r="TIZ16" s="272"/>
      <c r="TJA16" s="272"/>
      <c r="TJB16" s="272"/>
      <c r="TJC16" s="272"/>
      <c r="TJD16" s="272"/>
      <c r="TJE16" s="272"/>
      <c r="TJF16" s="272"/>
      <c r="TJG16" s="272"/>
      <c r="TJH16" s="272"/>
      <c r="TJI16" s="272"/>
      <c r="TJJ16" s="272"/>
      <c r="TJK16" s="272"/>
      <c r="TJL16" s="272"/>
      <c r="TJM16" s="272"/>
      <c r="TJN16" s="272"/>
      <c r="TJO16" s="272"/>
      <c r="TJP16" s="272"/>
      <c r="TJQ16" s="272"/>
      <c r="TJR16" s="272"/>
      <c r="TJS16" s="272"/>
      <c r="TJT16" s="272"/>
      <c r="TJU16" s="272"/>
      <c r="TJV16" s="272"/>
      <c r="TJW16" s="272"/>
      <c r="TJX16" s="272"/>
      <c r="TJY16" s="272"/>
      <c r="TJZ16" s="272"/>
      <c r="TKA16" s="272"/>
      <c r="TKB16" s="272"/>
      <c r="TKC16" s="272"/>
      <c r="TKD16" s="272"/>
      <c r="TKE16" s="272"/>
      <c r="TKF16" s="272"/>
      <c r="TKG16" s="272"/>
      <c r="TKH16" s="272"/>
      <c r="TKI16" s="272"/>
      <c r="TKJ16" s="272"/>
      <c r="TKK16" s="272"/>
      <c r="TKL16" s="272"/>
      <c r="TKM16" s="272"/>
      <c r="TKN16" s="272"/>
      <c r="TKO16" s="272"/>
      <c r="TKP16" s="272"/>
      <c r="TKQ16" s="272"/>
      <c r="TKR16" s="272"/>
      <c r="TKS16" s="272"/>
      <c r="TKT16" s="272"/>
      <c r="TKU16" s="272"/>
      <c r="TKV16" s="272"/>
      <c r="TKW16" s="272"/>
      <c r="TKX16" s="272"/>
      <c r="TKY16" s="272"/>
      <c r="TKZ16" s="272"/>
      <c r="TLA16" s="272"/>
      <c r="TLB16" s="272"/>
      <c r="TLC16" s="272"/>
      <c r="TLD16" s="272"/>
      <c r="TLE16" s="272"/>
      <c r="TLF16" s="272"/>
      <c r="TLG16" s="272"/>
      <c r="TLH16" s="272"/>
      <c r="TLI16" s="272"/>
      <c r="TLJ16" s="272"/>
      <c r="TLK16" s="272"/>
      <c r="TLL16" s="272"/>
      <c r="TLM16" s="272"/>
      <c r="TLN16" s="272"/>
      <c r="TLO16" s="272"/>
      <c r="TLP16" s="272"/>
      <c r="TLQ16" s="272"/>
      <c r="TLR16" s="272"/>
      <c r="TLS16" s="272"/>
      <c r="TLT16" s="272"/>
      <c r="TLU16" s="272"/>
      <c r="TLV16" s="272"/>
      <c r="TLW16" s="272"/>
      <c r="TLX16" s="272"/>
      <c r="TLY16" s="272"/>
      <c r="TLZ16" s="272"/>
      <c r="TMA16" s="272"/>
      <c r="TMB16" s="272"/>
      <c r="TMC16" s="272"/>
      <c r="TMD16" s="272"/>
      <c r="TME16" s="272"/>
      <c r="TMF16" s="272"/>
      <c r="TMG16" s="272"/>
      <c r="TMH16" s="272"/>
      <c r="TMI16" s="272"/>
      <c r="TMJ16" s="272"/>
      <c r="TMK16" s="272"/>
      <c r="TML16" s="272"/>
      <c r="TMM16" s="272"/>
      <c r="TMN16" s="272"/>
      <c r="TMO16" s="272"/>
      <c r="TMP16" s="272"/>
      <c r="TMQ16" s="272"/>
      <c r="TMR16" s="272"/>
      <c r="TMS16" s="272"/>
      <c r="TMT16" s="272"/>
      <c r="TMU16" s="272"/>
      <c r="TMV16" s="272"/>
      <c r="TMW16" s="272"/>
      <c r="TMX16" s="272"/>
      <c r="TMY16" s="272"/>
      <c r="TMZ16" s="272"/>
      <c r="TNA16" s="272"/>
      <c r="TNB16" s="272"/>
      <c r="TNC16" s="272"/>
      <c r="TND16" s="272"/>
      <c r="TNE16" s="272"/>
      <c r="TNF16" s="272"/>
      <c r="TNG16" s="272"/>
      <c r="TNH16" s="272"/>
      <c r="TNI16" s="272"/>
      <c r="TNJ16" s="272"/>
      <c r="TNK16" s="272"/>
      <c r="TNL16" s="272"/>
      <c r="TNM16" s="272"/>
      <c r="TNN16" s="272"/>
      <c r="TNO16" s="272"/>
      <c r="TNP16" s="272"/>
      <c r="TNQ16" s="272"/>
      <c r="TNR16" s="272"/>
      <c r="TNS16" s="272"/>
      <c r="TNT16" s="272"/>
      <c r="TNU16" s="272"/>
      <c r="TNV16" s="272"/>
      <c r="TNW16" s="272"/>
      <c r="TNX16" s="272"/>
      <c r="TNY16" s="272"/>
      <c r="TNZ16" s="272"/>
      <c r="TOA16" s="272"/>
      <c r="TOB16" s="272"/>
      <c r="TOC16" s="272"/>
      <c r="TOD16" s="272"/>
      <c r="TOE16" s="272"/>
      <c r="TOF16" s="272"/>
      <c r="TOG16" s="272"/>
      <c r="TOH16" s="272"/>
      <c r="TOI16" s="272"/>
      <c r="TOJ16" s="272"/>
      <c r="TOK16" s="272"/>
      <c r="TOL16" s="272"/>
      <c r="TOM16" s="272"/>
      <c r="TON16" s="272"/>
      <c r="TOO16" s="272"/>
      <c r="TOP16" s="272"/>
      <c r="TOQ16" s="272"/>
      <c r="TOR16" s="272"/>
      <c r="TOS16" s="272"/>
      <c r="TOT16" s="272"/>
      <c r="TOU16" s="272"/>
      <c r="TOV16" s="272"/>
      <c r="TOW16" s="272"/>
      <c r="TOX16" s="272"/>
      <c r="TOY16" s="272"/>
      <c r="TOZ16" s="272"/>
      <c r="TPA16" s="272"/>
      <c r="TPB16" s="272"/>
      <c r="TPC16" s="272"/>
      <c r="TPD16" s="272"/>
      <c r="TPE16" s="272"/>
      <c r="TPF16" s="272"/>
      <c r="TPG16" s="272"/>
      <c r="TPH16" s="272"/>
      <c r="TPI16" s="272"/>
      <c r="TPJ16" s="272"/>
      <c r="TPK16" s="272"/>
      <c r="TPL16" s="272"/>
      <c r="TPM16" s="272"/>
      <c r="TPN16" s="272"/>
      <c r="TPO16" s="272"/>
      <c r="TPP16" s="272"/>
      <c r="TPQ16" s="272"/>
      <c r="TPR16" s="272"/>
      <c r="TPS16" s="272"/>
      <c r="TPT16" s="272"/>
      <c r="TPU16" s="272"/>
      <c r="TPV16" s="272"/>
      <c r="TPW16" s="272"/>
      <c r="TPX16" s="272"/>
      <c r="TPY16" s="272"/>
      <c r="TPZ16" s="272"/>
      <c r="TQA16" s="272"/>
      <c r="TQB16" s="272"/>
      <c r="TQC16" s="272"/>
      <c r="TQD16" s="272"/>
      <c r="TQE16" s="272"/>
      <c r="TQF16" s="272"/>
      <c r="TQG16" s="272"/>
      <c r="TQH16" s="272"/>
      <c r="TQI16" s="272"/>
      <c r="TQJ16" s="272"/>
      <c r="TQK16" s="272"/>
      <c r="TQL16" s="272"/>
      <c r="TQM16" s="272"/>
      <c r="TQN16" s="272"/>
      <c r="TQO16" s="272"/>
      <c r="TQP16" s="272"/>
      <c r="TQQ16" s="272"/>
      <c r="TQR16" s="272"/>
      <c r="TQS16" s="272"/>
      <c r="TQT16" s="272"/>
      <c r="TQU16" s="272"/>
      <c r="TQV16" s="272"/>
      <c r="TQW16" s="272"/>
      <c r="TQX16" s="272"/>
      <c r="TQY16" s="272"/>
      <c r="TQZ16" s="272"/>
      <c r="TRA16" s="272"/>
      <c r="TRB16" s="272"/>
      <c r="TRC16" s="272"/>
      <c r="TRD16" s="272"/>
      <c r="TRE16" s="272"/>
      <c r="TRF16" s="272"/>
      <c r="TRG16" s="272"/>
      <c r="TRH16" s="272"/>
      <c r="TRI16" s="272"/>
      <c r="TRJ16" s="272"/>
      <c r="TRK16" s="272"/>
      <c r="TRL16" s="272"/>
      <c r="TRM16" s="272"/>
      <c r="TRN16" s="272"/>
      <c r="TRO16" s="272"/>
      <c r="TRP16" s="272"/>
      <c r="TRQ16" s="272"/>
      <c r="TRR16" s="272"/>
      <c r="TRS16" s="272"/>
      <c r="TRT16" s="272"/>
      <c r="TRU16" s="272"/>
      <c r="TRV16" s="272"/>
      <c r="TRW16" s="272"/>
      <c r="TRX16" s="272"/>
      <c r="TRY16" s="272"/>
      <c r="TRZ16" s="272"/>
      <c r="TSA16" s="272"/>
      <c r="TSB16" s="272"/>
      <c r="TSC16" s="272"/>
      <c r="TSD16" s="272"/>
      <c r="TSE16" s="272"/>
      <c r="TSF16" s="272"/>
      <c r="TSG16" s="272"/>
      <c r="TSH16" s="272"/>
      <c r="TSI16" s="272"/>
      <c r="TSJ16" s="272"/>
      <c r="TSK16" s="272"/>
      <c r="TSL16" s="272"/>
      <c r="TSM16" s="272"/>
      <c r="TSN16" s="272"/>
      <c r="TSO16" s="272"/>
      <c r="TSP16" s="272"/>
      <c r="TSQ16" s="272"/>
      <c r="TSR16" s="272"/>
      <c r="TSS16" s="272"/>
      <c r="TST16" s="272"/>
      <c r="TSU16" s="272"/>
      <c r="TSV16" s="272"/>
      <c r="TSW16" s="272"/>
      <c r="TSX16" s="272"/>
      <c r="TSY16" s="272"/>
      <c r="TSZ16" s="272"/>
      <c r="TTA16" s="272"/>
      <c r="TTB16" s="272"/>
      <c r="TTC16" s="272"/>
      <c r="TTD16" s="272"/>
      <c r="TTE16" s="272"/>
      <c r="TTF16" s="272"/>
      <c r="TTG16" s="272"/>
      <c r="TTH16" s="272"/>
      <c r="TTI16" s="272"/>
      <c r="TTJ16" s="272"/>
      <c r="TTK16" s="272"/>
      <c r="TTL16" s="272"/>
      <c r="TTM16" s="272"/>
      <c r="TTN16" s="272"/>
      <c r="TTO16" s="272"/>
      <c r="TTP16" s="272"/>
      <c r="TTQ16" s="272"/>
      <c r="TTR16" s="272"/>
      <c r="TTS16" s="272"/>
      <c r="TTT16" s="272"/>
      <c r="TTU16" s="272"/>
      <c r="TTV16" s="272"/>
      <c r="TTW16" s="272"/>
      <c r="TTX16" s="272"/>
      <c r="TTY16" s="272"/>
      <c r="TTZ16" s="272"/>
      <c r="TUA16" s="272"/>
      <c r="TUB16" s="272"/>
      <c r="TUC16" s="272"/>
      <c r="TUD16" s="272"/>
      <c r="TUE16" s="272"/>
      <c r="TUF16" s="272"/>
      <c r="TUG16" s="272"/>
      <c r="TUH16" s="272"/>
      <c r="TUI16" s="272"/>
      <c r="TUJ16" s="272"/>
      <c r="TUK16" s="272"/>
      <c r="TUL16" s="272"/>
      <c r="TUM16" s="272"/>
      <c r="TUN16" s="272"/>
      <c r="TUO16" s="272"/>
      <c r="TUP16" s="272"/>
      <c r="TUQ16" s="272"/>
      <c r="TUR16" s="272"/>
      <c r="TUS16" s="272"/>
      <c r="TUT16" s="272"/>
      <c r="TUU16" s="272"/>
      <c r="TUV16" s="272"/>
      <c r="TUW16" s="272"/>
      <c r="TUX16" s="272"/>
      <c r="TUY16" s="272"/>
      <c r="TUZ16" s="272"/>
      <c r="TVA16" s="272"/>
      <c r="TVB16" s="272"/>
      <c r="TVC16" s="272"/>
      <c r="TVD16" s="272"/>
      <c r="TVE16" s="272"/>
      <c r="TVF16" s="272"/>
      <c r="TVG16" s="272"/>
      <c r="TVH16" s="272"/>
      <c r="TVI16" s="272"/>
      <c r="TVJ16" s="272"/>
      <c r="TVK16" s="272"/>
      <c r="TVL16" s="272"/>
      <c r="TVM16" s="272"/>
      <c r="TVN16" s="272"/>
      <c r="TVO16" s="272"/>
      <c r="TVP16" s="272"/>
      <c r="TVQ16" s="272"/>
      <c r="TVR16" s="272"/>
      <c r="TVS16" s="272"/>
      <c r="TVT16" s="272"/>
      <c r="TVU16" s="272"/>
      <c r="TVV16" s="272"/>
      <c r="TVW16" s="272"/>
      <c r="TVX16" s="272"/>
      <c r="TVY16" s="272"/>
      <c r="TVZ16" s="272"/>
      <c r="TWA16" s="272"/>
      <c r="TWB16" s="272"/>
      <c r="TWC16" s="272"/>
      <c r="TWD16" s="272"/>
      <c r="TWE16" s="272"/>
      <c r="TWF16" s="272"/>
      <c r="TWG16" s="272"/>
      <c r="TWH16" s="272"/>
      <c r="TWI16" s="272"/>
      <c r="TWJ16" s="272"/>
      <c r="TWK16" s="272"/>
      <c r="TWL16" s="272"/>
      <c r="TWM16" s="272"/>
      <c r="TWN16" s="272"/>
      <c r="TWO16" s="272"/>
      <c r="TWP16" s="272"/>
      <c r="TWQ16" s="272"/>
      <c r="TWR16" s="272"/>
      <c r="TWS16" s="272"/>
      <c r="TWT16" s="272"/>
      <c r="TWU16" s="272"/>
      <c r="TWV16" s="272"/>
      <c r="TWW16" s="272"/>
      <c r="TWX16" s="272"/>
      <c r="TWY16" s="272"/>
      <c r="TWZ16" s="272"/>
      <c r="TXA16" s="272"/>
      <c r="TXB16" s="272"/>
      <c r="TXC16" s="272"/>
      <c r="TXD16" s="272"/>
      <c r="TXE16" s="272"/>
      <c r="TXF16" s="272"/>
      <c r="TXG16" s="272"/>
      <c r="TXH16" s="272"/>
      <c r="TXI16" s="272"/>
      <c r="TXJ16" s="272"/>
      <c r="TXK16" s="272"/>
      <c r="TXL16" s="272"/>
      <c r="TXM16" s="272"/>
      <c r="TXN16" s="272"/>
      <c r="TXO16" s="272"/>
      <c r="TXP16" s="272"/>
      <c r="TXQ16" s="272"/>
      <c r="TXR16" s="272"/>
      <c r="TXS16" s="272"/>
      <c r="TXT16" s="272"/>
      <c r="TXU16" s="272"/>
      <c r="TXV16" s="272"/>
      <c r="TXW16" s="272"/>
      <c r="TXX16" s="272"/>
      <c r="TXY16" s="272"/>
      <c r="TXZ16" s="272"/>
      <c r="TYA16" s="272"/>
      <c r="TYB16" s="272"/>
      <c r="TYC16" s="272"/>
      <c r="TYD16" s="272"/>
      <c r="TYE16" s="272"/>
      <c r="TYF16" s="272"/>
      <c r="TYG16" s="272"/>
      <c r="TYH16" s="272"/>
      <c r="TYI16" s="272"/>
      <c r="TYJ16" s="272"/>
      <c r="TYK16" s="272"/>
      <c r="TYL16" s="272"/>
      <c r="TYM16" s="272"/>
      <c r="TYN16" s="272"/>
      <c r="TYO16" s="272"/>
      <c r="TYP16" s="272"/>
      <c r="TYQ16" s="272"/>
      <c r="TYR16" s="272"/>
      <c r="TYS16" s="272"/>
      <c r="TYT16" s="272"/>
      <c r="TYU16" s="272"/>
      <c r="TYV16" s="272"/>
      <c r="TYW16" s="272"/>
      <c r="TYX16" s="272"/>
      <c r="TYY16" s="272"/>
      <c r="TYZ16" s="272"/>
      <c r="TZA16" s="272"/>
      <c r="TZB16" s="272"/>
      <c r="TZC16" s="272"/>
      <c r="TZD16" s="272"/>
      <c r="TZE16" s="272"/>
      <c r="TZF16" s="272"/>
      <c r="TZG16" s="272"/>
      <c r="TZH16" s="272"/>
      <c r="TZI16" s="272"/>
      <c r="TZJ16" s="272"/>
      <c r="TZK16" s="272"/>
      <c r="TZL16" s="272"/>
      <c r="TZM16" s="272"/>
      <c r="TZN16" s="272"/>
      <c r="TZO16" s="272"/>
      <c r="TZP16" s="272"/>
      <c r="TZQ16" s="272"/>
      <c r="TZR16" s="272"/>
      <c r="TZS16" s="272"/>
      <c r="TZT16" s="272"/>
      <c r="TZU16" s="272"/>
      <c r="TZV16" s="272"/>
      <c r="TZW16" s="272"/>
      <c r="TZX16" s="272"/>
      <c r="TZY16" s="272"/>
      <c r="TZZ16" s="272"/>
      <c r="UAA16" s="272"/>
      <c r="UAB16" s="272"/>
      <c r="UAC16" s="272"/>
      <c r="UAD16" s="272"/>
      <c r="UAE16" s="272"/>
      <c r="UAF16" s="272"/>
      <c r="UAG16" s="272"/>
      <c r="UAH16" s="272"/>
      <c r="UAI16" s="272"/>
      <c r="UAJ16" s="272"/>
      <c r="UAK16" s="272"/>
      <c r="UAL16" s="272"/>
      <c r="UAM16" s="272"/>
      <c r="UAN16" s="272"/>
      <c r="UAO16" s="272"/>
      <c r="UAP16" s="272"/>
      <c r="UAQ16" s="272"/>
      <c r="UAR16" s="272"/>
      <c r="UAS16" s="272"/>
      <c r="UAT16" s="272"/>
      <c r="UAU16" s="272"/>
      <c r="UAV16" s="272"/>
      <c r="UAW16" s="272"/>
      <c r="UAX16" s="272"/>
      <c r="UAY16" s="272"/>
      <c r="UAZ16" s="272"/>
      <c r="UBA16" s="272"/>
      <c r="UBB16" s="272"/>
      <c r="UBC16" s="272"/>
      <c r="UBD16" s="272"/>
      <c r="UBE16" s="272"/>
      <c r="UBF16" s="272"/>
      <c r="UBG16" s="272"/>
      <c r="UBH16" s="272"/>
      <c r="UBI16" s="272"/>
      <c r="UBJ16" s="272"/>
      <c r="UBK16" s="272"/>
      <c r="UBL16" s="272"/>
      <c r="UBM16" s="272"/>
      <c r="UBN16" s="272"/>
      <c r="UBO16" s="272"/>
      <c r="UBP16" s="272"/>
      <c r="UBQ16" s="272"/>
      <c r="UBR16" s="272"/>
      <c r="UBS16" s="272"/>
      <c r="UBT16" s="272"/>
      <c r="UBU16" s="272"/>
      <c r="UBV16" s="272"/>
      <c r="UBW16" s="272"/>
      <c r="UBX16" s="272"/>
      <c r="UBY16" s="272"/>
      <c r="UBZ16" s="272"/>
      <c r="UCA16" s="272"/>
      <c r="UCB16" s="272"/>
      <c r="UCC16" s="272"/>
      <c r="UCD16" s="272"/>
      <c r="UCE16" s="272"/>
      <c r="UCF16" s="272"/>
      <c r="UCG16" s="272"/>
      <c r="UCH16" s="272"/>
      <c r="UCI16" s="272"/>
      <c r="UCJ16" s="272"/>
      <c r="UCK16" s="272"/>
      <c r="UCL16" s="272"/>
      <c r="UCM16" s="272"/>
      <c r="UCN16" s="272"/>
      <c r="UCO16" s="272"/>
      <c r="UCP16" s="272"/>
      <c r="UCQ16" s="272"/>
      <c r="UCR16" s="272"/>
      <c r="UCS16" s="272"/>
      <c r="UCT16" s="272"/>
      <c r="UCU16" s="272"/>
      <c r="UCV16" s="272"/>
      <c r="UCW16" s="272"/>
      <c r="UCX16" s="272"/>
      <c r="UCY16" s="272"/>
      <c r="UCZ16" s="272"/>
      <c r="UDA16" s="272"/>
      <c r="UDB16" s="272"/>
      <c r="UDC16" s="272"/>
      <c r="UDD16" s="272"/>
      <c r="UDE16" s="272"/>
      <c r="UDF16" s="272"/>
      <c r="UDG16" s="272"/>
      <c r="UDH16" s="272"/>
      <c r="UDI16" s="272"/>
      <c r="UDJ16" s="272"/>
      <c r="UDK16" s="272"/>
      <c r="UDL16" s="272"/>
      <c r="UDM16" s="272"/>
      <c r="UDN16" s="272"/>
      <c r="UDO16" s="272"/>
      <c r="UDP16" s="272"/>
      <c r="UDQ16" s="272"/>
      <c r="UDR16" s="272"/>
      <c r="UDS16" s="272"/>
      <c r="UDT16" s="272"/>
      <c r="UDU16" s="272"/>
      <c r="UDV16" s="272"/>
      <c r="UDW16" s="272"/>
      <c r="UDX16" s="272"/>
      <c r="UDY16" s="272"/>
      <c r="UDZ16" s="272"/>
      <c r="UEA16" s="272"/>
      <c r="UEB16" s="272"/>
      <c r="UEC16" s="272"/>
      <c r="UED16" s="272"/>
      <c r="UEE16" s="272"/>
      <c r="UEF16" s="272"/>
      <c r="UEG16" s="272"/>
      <c r="UEH16" s="272"/>
      <c r="UEI16" s="272"/>
      <c r="UEJ16" s="272"/>
      <c r="UEK16" s="272"/>
      <c r="UEL16" s="272"/>
      <c r="UEM16" s="272"/>
      <c r="UEN16" s="272"/>
      <c r="UEO16" s="272"/>
      <c r="UEP16" s="272"/>
      <c r="UEQ16" s="272"/>
      <c r="UER16" s="272"/>
      <c r="UES16" s="272"/>
      <c r="UET16" s="272"/>
      <c r="UEU16" s="272"/>
      <c r="UEV16" s="272"/>
      <c r="UEW16" s="272"/>
      <c r="UEX16" s="272"/>
      <c r="UEY16" s="272"/>
      <c r="UEZ16" s="272"/>
      <c r="UFA16" s="272"/>
      <c r="UFB16" s="272"/>
      <c r="UFC16" s="272"/>
      <c r="UFD16" s="272"/>
      <c r="UFE16" s="272"/>
      <c r="UFF16" s="272"/>
      <c r="UFG16" s="272"/>
      <c r="UFH16" s="272"/>
      <c r="UFI16" s="272"/>
      <c r="UFJ16" s="272"/>
      <c r="UFK16" s="272"/>
      <c r="UFL16" s="272"/>
      <c r="UFM16" s="272"/>
      <c r="UFN16" s="272"/>
      <c r="UFO16" s="272"/>
      <c r="UFP16" s="272"/>
      <c r="UFQ16" s="272"/>
      <c r="UFR16" s="272"/>
      <c r="UFS16" s="272"/>
      <c r="UFT16" s="272"/>
      <c r="UFU16" s="272"/>
      <c r="UFV16" s="272"/>
      <c r="UFW16" s="272"/>
      <c r="UFX16" s="272"/>
      <c r="UFY16" s="272"/>
      <c r="UFZ16" s="272"/>
      <c r="UGA16" s="272"/>
      <c r="UGB16" s="272"/>
      <c r="UGC16" s="272"/>
      <c r="UGD16" s="272"/>
      <c r="UGE16" s="272"/>
      <c r="UGF16" s="272"/>
      <c r="UGG16" s="272"/>
      <c r="UGH16" s="272"/>
      <c r="UGI16" s="272"/>
      <c r="UGJ16" s="272"/>
      <c r="UGK16" s="272"/>
      <c r="UGL16" s="272"/>
      <c r="UGM16" s="272"/>
      <c r="UGN16" s="272"/>
      <c r="UGO16" s="272"/>
      <c r="UGP16" s="272"/>
      <c r="UGQ16" s="272"/>
      <c r="UGR16" s="272"/>
      <c r="UGS16" s="272"/>
      <c r="UGT16" s="272"/>
      <c r="UGU16" s="272"/>
      <c r="UGV16" s="272"/>
      <c r="UGW16" s="272"/>
      <c r="UGX16" s="272"/>
      <c r="UGY16" s="272"/>
      <c r="UGZ16" s="272"/>
      <c r="UHA16" s="272"/>
      <c r="UHB16" s="272"/>
      <c r="UHC16" s="272"/>
      <c r="UHD16" s="272"/>
      <c r="UHE16" s="272"/>
      <c r="UHF16" s="272"/>
      <c r="UHG16" s="272"/>
      <c r="UHH16" s="272"/>
      <c r="UHI16" s="272"/>
      <c r="UHJ16" s="272"/>
      <c r="UHK16" s="272"/>
      <c r="UHL16" s="272"/>
      <c r="UHM16" s="272"/>
      <c r="UHN16" s="272"/>
      <c r="UHO16" s="272"/>
      <c r="UHP16" s="272"/>
      <c r="UHQ16" s="272"/>
      <c r="UHR16" s="272"/>
      <c r="UHS16" s="272"/>
      <c r="UHT16" s="272"/>
      <c r="UHU16" s="272"/>
      <c r="UHV16" s="272"/>
      <c r="UHW16" s="272"/>
      <c r="UHX16" s="272"/>
      <c r="UHY16" s="272"/>
      <c r="UHZ16" s="272"/>
      <c r="UIA16" s="272"/>
      <c r="UIB16" s="272"/>
      <c r="UIC16" s="272"/>
      <c r="UID16" s="272"/>
      <c r="UIE16" s="272"/>
      <c r="UIF16" s="272"/>
      <c r="UIG16" s="272"/>
      <c r="UIH16" s="272"/>
      <c r="UII16" s="272"/>
      <c r="UIJ16" s="272"/>
      <c r="UIK16" s="272"/>
      <c r="UIL16" s="272"/>
      <c r="UIM16" s="272"/>
      <c r="UIN16" s="272"/>
      <c r="UIO16" s="272"/>
      <c r="UIP16" s="272"/>
      <c r="UIQ16" s="272"/>
      <c r="UIR16" s="272"/>
      <c r="UIS16" s="272"/>
      <c r="UIT16" s="272"/>
      <c r="UIU16" s="272"/>
      <c r="UIV16" s="272"/>
      <c r="UIW16" s="272"/>
      <c r="UIX16" s="272"/>
      <c r="UIY16" s="272"/>
      <c r="UIZ16" s="272"/>
      <c r="UJA16" s="272"/>
      <c r="UJB16" s="272"/>
      <c r="UJC16" s="272"/>
      <c r="UJD16" s="272"/>
      <c r="UJE16" s="272"/>
      <c r="UJF16" s="272"/>
      <c r="UJG16" s="272"/>
      <c r="UJH16" s="272"/>
      <c r="UJI16" s="272"/>
      <c r="UJJ16" s="272"/>
      <c r="UJK16" s="272"/>
      <c r="UJL16" s="272"/>
      <c r="UJM16" s="272"/>
      <c r="UJN16" s="272"/>
      <c r="UJO16" s="272"/>
      <c r="UJP16" s="272"/>
      <c r="UJQ16" s="272"/>
      <c r="UJR16" s="272"/>
      <c r="UJS16" s="272"/>
      <c r="UJT16" s="272"/>
      <c r="UJU16" s="272"/>
      <c r="UJV16" s="272"/>
      <c r="UJW16" s="272"/>
      <c r="UJX16" s="272"/>
      <c r="UJY16" s="272"/>
      <c r="UJZ16" s="272"/>
      <c r="UKA16" s="272"/>
      <c r="UKB16" s="272"/>
      <c r="UKC16" s="272"/>
      <c r="UKD16" s="272"/>
      <c r="UKE16" s="272"/>
      <c r="UKF16" s="272"/>
      <c r="UKG16" s="272"/>
      <c r="UKH16" s="272"/>
      <c r="UKI16" s="272"/>
      <c r="UKJ16" s="272"/>
      <c r="UKK16" s="272"/>
      <c r="UKL16" s="272"/>
      <c r="UKM16" s="272"/>
      <c r="UKN16" s="272"/>
      <c r="UKO16" s="272"/>
      <c r="UKP16" s="272"/>
      <c r="UKQ16" s="272"/>
      <c r="UKR16" s="272"/>
      <c r="UKS16" s="272"/>
      <c r="UKT16" s="272"/>
      <c r="UKU16" s="272"/>
      <c r="UKV16" s="272"/>
      <c r="UKW16" s="272"/>
      <c r="UKX16" s="272"/>
      <c r="UKY16" s="272"/>
      <c r="UKZ16" s="272"/>
      <c r="ULA16" s="272"/>
      <c r="ULB16" s="272"/>
      <c r="ULC16" s="272"/>
      <c r="ULD16" s="272"/>
      <c r="ULE16" s="272"/>
      <c r="ULF16" s="272"/>
      <c r="ULG16" s="272"/>
      <c r="ULH16" s="272"/>
      <c r="ULI16" s="272"/>
      <c r="ULJ16" s="272"/>
      <c r="ULK16" s="272"/>
      <c r="ULL16" s="272"/>
      <c r="ULM16" s="272"/>
      <c r="ULN16" s="272"/>
      <c r="ULO16" s="272"/>
      <c r="ULP16" s="272"/>
      <c r="ULQ16" s="272"/>
      <c r="ULR16" s="272"/>
      <c r="ULS16" s="272"/>
      <c r="ULT16" s="272"/>
      <c r="ULU16" s="272"/>
      <c r="ULV16" s="272"/>
      <c r="ULW16" s="272"/>
      <c r="ULX16" s="272"/>
      <c r="ULY16" s="272"/>
      <c r="ULZ16" s="272"/>
      <c r="UMA16" s="272"/>
      <c r="UMB16" s="272"/>
      <c r="UMC16" s="272"/>
      <c r="UMD16" s="272"/>
      <c r="UME16" s="272"/>
      <c r="UMF16" s="272"/>
      <c r="UMG16" s="272"/>
      <c r="UMH16" s="272"/>
      <c r="UMI16" s="272"/>
      <c r="UMJ16" s="272"/>
      <c r="UMK16" s="272"/>
      <c r="UML16" s="272"/>
      <c r="UMM16" s="272"/>
      <c r="UMN16" s="272"/>
      <c r="UMO16" s="272"/>
      <c r="UMP16" s="272"/>
      <c r="UMQ16" s="272"/>
      <c r="UMR16" s="272"/>
      <c r="UMS16" s="272"/>
      <c r="UMT16" s="272"/>
      <c r="UMU16" s="272"/>
      <c r="UMV16" s="272"/>
      <c r="UMW16" s="272"/>
      <c r="UMX16" s="272"/>
      <c r="UMY16" s="272"/>
      <c r="UMZ16" s="272"/>
      <c r="UNA16" s="272"/>
      <c r="UNB16" s="272"/>
      <c r="UNC16" s="272"/>
      <c r="UND16" s="272"/>
      <c r="UNE16" s="272"/>
      <c r="UNF16" s="272"/>
      <c r="UNG16" s="272"/>
      <c r="UNH16" s="272"/>
      <c r="UNI16" s="272"/>
      <c r="UNJ16" s="272"/>
      <c r="UNK16" s="272"/>
      <c r="UNL16" s="272"/>
      <c r="UNM16" s="272"/>
      <c r="UNN16" s="272"/>
      <c r="UNO16" s="272"/>
      <c r="UNP16" s="272"/>
      <c r="UNQ16" s="272"/>
      <c r="UNR16" s="272"/>
      <c r="UNS16" s="272"/>
      <c r="UNT16" s="272"/>
      <c r="UNU16" s="272"/>
      <c r="UNV16" s="272"/>
      <c r="UNW16" s="272"/>
      <c r="UNX16" s="272"/>
      <c r="UNY16" s="272"/>
      <c r="UNZ16" s="272"/>
      <c r="UOA16" s="272"/>
      <c r="UOB16" s="272"/>
      <c r="UOC16" s="272"/>
      <c r="UOD16" s="272"/>
      <c r="UOE16" s="272"/>
      <c r="UOF16" s="272"/>
      <c r="UOG16" s="272"/>
      <c r="UOH16" s="272"/>
      <c r="UOI16" s="272"/>
      <c r="UOJ16" s="272"/>
      <c r="UOK16" s="272"/>
      <c r="UOL16" s="272"/>
      <c r="UOM16" s="272"/>
      <c r="UON16" s="272"/>
      <c r="UOO16" s="272"/>
      <c r="UOP16" s="272"/>
      <c r="UOQ16" s="272"/>
      <c r="UOR16" s="272"/>
      <c r="UOS16" s="272"/>
      <c r="UOT16" s="272"/>
      <c r="UOU16" s="272"/>
      <c r="UOV16" s="272"/>
      <c r="UOW16" s="272"/>
      <c r="UOX16" s="272"/>
      <c r="UOY16" s="272"/>
      <c r="UOZ16" s="272"/>
      <c r="UPA16" s="272"/>
      <c r="UPB16" s="272"/>
      <c r="UPC16" s="272"/>
      <c r="UPD16" s="272"/>
      <c r="UPE16" s="272"/>
      <c r="UPF16" s="272"/>
      <c r="UPG16" s="272"/>
      <c r="UPH16" s="272"/>
      <c r="UPI16" s="272"/>
      <c r="UPJ16" s="272"/>
      <c r="UPK16" s="272"/>
      <c r="UPL16" s="272"/>
      <c r="UPM16" s="272"/>
      <c r="UPN16" s="272"/>
      <c r="UPO16" s="272"/>
      <c r="UPP16" s="272"/>
      <c r="UPQ16" s="272"/>
      <c r="UPR16" s="272"/>
      <c r="UPS16" s="272"/>
      <c r="UPT16" s="272"/>
      <c r="UPU16" s="272"/>
      <c r="UPV16" s="272"/>
      <c r="UPW16" s="272"/>
      <c r="UPX16" s="272"/>
      <c r="UPY16" s="272"/>
      <c r="UPZ16" s="272"/>
      <c r="UQA16" s="272"/>
      <c r="UQB16" s="272"/>
      <c r="UQC16" s="272"/>
      <c r="UQD16" s="272"/>
      <c r="UQE16" s="272"/>
      <c r="UQF16" s="272"/>
      <c r="UQG16" s="272"/>
      <c r="UQH16" s="272"/>
      <c r="UQI16" s="272"/>
      <c r="UQJ16" s="272"/>
      <c r="UQK16" s="272"/>
      <c r="UQL16" s="272"/>
      <c r="UQM16" s="272"/>
      <c r="UQN16" s="272"/>
      <c r="UQO16" s="272"/>
      <c r="UQP16" s="272"/>
      <c r="UQQ16" s="272"/>
      <c r="UQR16" s="272"/>
      <c r="UQS16" s="272"/>
      <c r="UQT16" s="272"/>
      <c r="UQU16" s="272"/>
      <c r="UQV16" s="272"/>
      <c r="UQW16" s="272"/>
      <c r="UQX16" s="272"/>
      <c r="UQY16" s="272"/>
      <c r="UQZ16" s="272"/>
      <c r="URA16" s="272"/>
      <c r="URB16" s="272"/>
      <c r="URC16" s="272"/>
      <c r="URD16" s="272"/>
      <c r="URE16" s="272"/>
      <c r="URF16" s="272"/>
      <c r="URG16" s="272"/>
      <c r="URH16" s="272"/>
      <c r="URI16" s="272"/>
      <c r="URJ16" s="272"/>
      <c r="URK16" s="272"/>
      <c r="URL16" s="272"/>
      <c r="URM16" s="272"/>
      <c r="URN16" s="272"/>
      <c r="URO16" s="272"/>
      <c r="URP16" s="272"/>
      <c r="URQ16" s="272"/>
      <c r="URR16" s="272"/>
      <c r="URS16" s="272"/>
      <c r="URT16" s="272"/>
      <c r="URU16" s="272"/>
      <c r="URV16" s="272"/>
      <c r="URW16" s="272"/>
      <c r="URX16" s="272"/>
      <c r="URY16" s="272"/>
      <c r="URZ16" s="272"/>
      <c r="USA16" s="272"/>
      <c r="USB16" s="272"/>
      <c r="USC16" s="272"/>
      <c r="USD16" s="272"/>
      <c r="USE16" s="272"/>
      <c r="USF16" s="272"/>
      <c r="USG16" s="272"/>
      <c r="USH16" s="272"/>
      <c r="USI16" s="272"/>
      <c r="USJ16" s="272"/>
      <c r="USK16" s="272"/>
      <c r="USL16" s="272"/>
      <c r="USM16" s="272"/>
      <c r="USN16" s="272"/>
      <c r="USO16" s="272"/>
      <c r="USP16" s="272"/>
      <c r="USQ16" s="272"/>
      <c r="USR16" s="272"/>
      <c r="USS16" s="272"/>
      <c r="UST16" s="272"/>
      <c r="USU16" s="272"/>
      <c r="USV16" s="272"/>
      <c r="USW16" s="272"/>
      <c r="USX16" s="272"/>
      <c r="USY16" s="272"/>
      <c r="USZ16" s="272"/>
      <c r="UTA16" s="272"/>
      <c r="UTB16" s="272"/>
      <c r="UTC16" s="272"/>
      <c r="UTD16" s="272"/>
      <c r="UTE16" s="272"/>
      <c r="UTF16" s="272"/>
      <c r="UTG16" s="272"/>
      <c r="UTH16" s="272"/>
      <c r="UTI16" s="272"/>
      <c r="UTJ16" s="272"/>
      <c r="UTK16" s="272"/>
      <c r="UTL16" s="272"/>
      <c r="UTM16" s="272"/>
      <c r="UTN16" s="272"/>
      <c r="UTO16" s="272"/>
      <c r="UTP16" s="272"/>
      <c r="UTQ16" s="272"/>
      <c r="UTR16" s="272"/>
      <c r="UTS16" s="272"/>
      <c r="UTT16" s="272"/>
      <c r="UTU16" s="272"/>
      <c r="UTV16" s="272"/>
      <c r="UTW16" s="272"/>
      <c r="UTX16" s="272"/>
      <c r="UTY16" s="272"/>
      <c r="UTZ16" s="272"/>
      <c r="UUA16" s="272"/>
      <c r="UUB16" s="272"/>
      <c r="UUC16" s="272"/>
      <c r="UUD16" s="272"/>
      <c r="UUE16" s="272"/>
      <c r="UUF16" s="272"/>
      <c r="UUG16" s="272"/>
      <c r="UUH16" s="272"/>
      <c r="UUI16" s="272"/>
      <c r="UUJ16" s="272"/>
      <c r="UUK16" s="272"/>
      <c r="UUL16" s="272"/>
      <c r="UUM16" s="272"/>
      <c r="UUN16" s="272"/>
      <c r="UUO16" s="272"/>
      <c r="UUP16" s="272"/>
      <c r="UUQ16" s="272"/>
      <c r="UUR16" s="272"/>
      <c r="UUS16" s="272"/>
      <c r="UUT16" s="272"/>
      <c r="UUU16" s="272"/>
      <c r="UUV16" s="272"/>
      <c r="UUW16" s="272"/>
      <c r="UUX16" s="272"/>
      <c r="UUY16" s="272"/>
      <c r="UUZ16" s="272"/>
      <c r="UVA16" s="272"/>
      <c r="UVB16" s="272"/>
      <c r="UVC16" s="272"/>
      <c r="UVD16" s="272"/>
      <c r="UVE16" s="272"/>
      <c r="UVF16" s="272"/>
      <c r="UVG16" s="272"/>
      <c r="UVH16" s="272"/>
      <c r="UVI16" s="272"/>
      <c r="UVJ16" s="272"/>
      <c r="UVK16" s="272"/>
      <c r="UVL16" s="272"/>
      <c r="UVM16" s="272"/>
      <c r="UVN16" s="272"/>
      <c r="UVO16" s="272"/>
      <c r="UVP16" s="272"/>
      <c r="UVQ16" s="272"/>
      <c r="UVR16" s="272"/>
      <c r="UVS16" s="272"/>
      <c r="UVT16" s="272"/>
      <c r="UVU16" s="272"/>
      <c r="UVV16" s="272"/>
      <c r="UVW16" s="272"/>
      <c r="UVX16" s="272"/>
      <c r="UVY16" s="272"/>
      <c r="UVZ16" s="272"/>
      <c r="UWA16" s="272"/>
      <c r="UWB16" s="272"/>
      <c r="UWC16" s="272"/>
      <c r="UWD16" s="272"/>
      <c r="UWE16" s="272"/>
      <c r="UWF16" s="272"/>
      <c r="UWG16" s="272"/>
      <c r="UWH16" s="272"/>
      <c r="UWI16" s="272"/>
      <c r="UWJ16" s="272"/>
      <c r="UWK16" s="272"/>
      <c r="UWL16" s="272"/>
      <c r="UWM16" s="272"/>
      <c r="UWN16" s="272"/>
      <c r="UWO16" s="272"/>
      <c r="UWP16" s="272"/>
      <c r="UWQ16" s="272"/>
      <c r="UWR16" s="272"/>
      <c r="UWS16" s="272"/>
      <c r="UWT16" s="272"/>
      <c r="UWU16" s="272"/>
      <c r="UWV16" s="272"/>
      <c r="UWW16" s="272"/>
      <c r="UWX16" s="272"/>
      <c r="UWY16" s="272"/>
      <c r="UWZ16" s="272"/>
      <c r="UXA16" s="272"/>
      <c r="UXB16" s="272"/>
      <c r="UXC16" s="272"/>
      <c r="UXD16" s="272"/>
      <c r="UXE16" s="272"/>
      <c r="UXF16" s="272"/>
      <c r="UXG16" s="272"/>
      <c r="UXH16" s="272"/>
      <c r="UXI16" s="272"/>
      <c r="UXJ16" s="272"/>
      <c r="UXK16" s="272"/>
      <c r="UXL16" s="272"/>
      <c r="UXM16" s="272"/>
      <c r="UXN16" s="272"/>
      <c r="UXO16" s="272"/>
      <c r="UXP16" s="272"/>
      <c r="UXQ16" s="272"/>
      <c r="UXR16" s="272"/>
      <c r="UXS16" s="272"/>
      <c r="UXT16" s="272"/>
      <c r="UXU16" s="272"/>
      <c r="UXV16" s="272"/>
      <c r="UXW16" s="272"/>
      <c r="UXX16" s="272"/>
      <c r="UXY16" s="272"/>
      <c r="UXZ16" s="272"/>
      <c r="UYA16" s="272"/>
      <c r="UYB16" s="272"/>
      <c r="UYC16" s="272"/>
      <c r="UYD16" s="272"/>
      <c r="UYE16" s="272"/>
      <c r="UYF16" s="272"/>
      <c r="UYG16" s="272"/>
      <c r="UYH16" s="272"/>
      <c r="UYI16" s="272"/>
      <c r="UYJ16" s="272"/>
      <c r="UYK16" s="272"/>
      <c r="UYL16" s="272"/>
      <c r="UYM16" s="272"/>
      <c r="UYN16" s="272"/>
      <c r="UYO16" s="272"/>
      <c r="UYP16" s="272"/>
      <c r="UYQ16" s="272"/>
      <c r="UYR16" s="272"/>
      <c r="UYS16" s="272"/>
      <c r="UYT16" s="272"/>
      <c r="UYU16" s="272"/>
      <c r="UYV16" s="272"/>
      <c r="UYW16" s="272"/>
      <c r="UYX16" s="272"/>
      <c r="UYY16" s="272"/>
      <c r="UYZ16" s="272"/>
      <c r="UZA16" s="272"/>
      <c r="UZB16" s="272"/>
      <c r="UZC16" s="272"/>
      <c r="UZD16" s="272"/>
      <c r="UZE16" s="272"/>
      <c r="UZF16" s="272"/>
      <c r="UZG16" s="272"/>
      <c r="UZH16" s="272"/>
      <c r="UZI16" s="272"/>
      <c r="UZJ16" s="272"/>
      <c r="UZK16" s="272"/>
      <c r="UZL16" s="272"/>
      <c r="UZM16" s="272"/>
      <c r="UZN16" s="272"/>
      <c r="UZO16" s="272"/>
      <c r="UZP16" s="272"/>
      <c r="UZQ16" s="272"/>
      <c r="UZR16" s="272"/>
      <c r="UZS16" s="272"/>
      <c r="UZT16" s="272"/>
      <c r="UZU16" s="272"/>
      <c r="UZV16" s="272"/>
      <c r="UZW16" s="272"/>
      <c r="UZX16" s="272"/>
      <c r="UZY16" s="272"/>
      <c r="UZZ16" s="272"/>
      <c r="VAA16" s="272"/>
      <c r="VAB16" s="272"/>
      <c r="VAC16" s="272"/>
      <c r="VAD16" s="272"/>
      <c r="VAE16" s="272"/>
      <c r="VAF16" s="272"/>
      <c r="VAG16" s="272"/>
      <c r="VAH16" s="272"/>
      <c r="VAI16" s="272"/>
      <c r="VAJ16" s="272"/>
      <c r="VAK16" s="272"/>
      <c r="VAL16" s="272"/>
      <c r="VAM16" s="272"/>
      <c r="VAN16" s="272"/>
      <c r="VAO16" s="272"/>
      <c r="VAP16" s="272"/>
      <c r="VAQ16" s="272"/>
      <c r="VAR16" s="272"/>
      <c r="VAS16" s="272"/>
      <c r="VAT16" s="272"/>
      <c r="VAU16" s="272"/>
      <c r="VAV16" s="272"/>
      <c r="VAW16" s="272"/>
      <c r="VAX16" s="272"/>
      <c r="VAY16" s="272"/>
      <c r="VAZ16" s="272"/>
      <c r="VBA16" s="272"/>
      <c r="VBB16" s="272"/>
      <c r="VBC16" s="272"/>
      <c r="VBD16" s="272"/>
      <c r="VBE16" s="272"/>
      <c r="VBF16" s="272"/>
      <c r="VBG16" s="272"/>
      <c r="VBH16" s="272"/>
      <c r="VBI16" s="272"/>
      <c r="VBJ16" s="272"/>
      <c r="VBK16" s="272"/>
      <c r="VBL16" s="272"/>
      <c r="VBM16" s="272"/>
      <c r="VBN16" s="272"/>
      <c r="VBO16" s="272"/>
      <c r="VBP16" s="272"/>
      <c r="VBQ16" s="272"/>
      <c r="VBR16" s="272"/>
      <c r="VBS16" s="272"/>
      <c r="VBT16" s="272"/>
      <c r="VBU16" s="272"/>
      <c r="VBV16" s="272"/>
      <c r="VBW16" s="272"/>
      <c r="VBX16" s="272"/>
      <c r="VBY16" s="272"/>
      <c r="VBZ16" s="272"/>
      <c r="VCA16" s="272"/>
      <c r="VCB16" s="272"/>
      <c r="VCC16" s="272"/>
      <c r="VCD16" s="272"/>
      <c r="VCE16" s="272"/>
      <c r="VCF16" s="272"/>
      <c r="VCG16" s="272"/>
      <c r="VCH16" s="272"/>
      <c r="VCI16" s="272"/>
      <c r="VCJ16" s="272"/>
      <c r="VCK16" s="272"/>
      <c r="VCL16" s="272"/>
      <c r="VCM16" s="272"/>
      <c r="VCN16" s="272"/>
      <c r="VCO16" s="272"/>
      <c r="VCP16" s="272"/>
      <c r="VCQ16" s="272"/>
      <c r="VCR16" s="272"/>
      <c r="VCS16" s="272"/>
      <c r="VCT16" s="272"/>
      <c r="VCU16" s="272"/>
      <c r="VCV16" s="272"/>
      <c r="VCW16" s="272"/>
      <c r="VCX16" s="272"/>
      <c r="VCY16" s="272"/>
      <c r="VCZ16" s="272"/>
      <c r="VDA16" s="272"/>
      <c r="VDB16" s="272"/>
      <c r="VDC16" s="272"/>
      <c r="VDD16" s="272"/>
      <c r="VDE16" s="272"/>
      <c r="VDF16" s="272"/>
      <c r="VDG16" s="272"/>
      <c r="VDH16" s="272"/>
      <c r="VDI16" s="272"/>
      <c r="VDJ16" s="272"/>
      <c r="VDK16" s="272"/>
      <c r="VDL16" s="272"/>
      <c r="VDM16" s="272"/>
      <c r="VDN16" s="272"/>
      <c r="VDO16" s="272"/>
      <c r="VDP16" s="272"/>
      <c r="VDQ16" s="272"/>
      <c r="VDR16" s="272"/>
      <c r="VDS16" s="272"/>
      <c r="VDT16" s="272"/>
      <c r="VDU16" s="272"/>
      <c r="VDV16" s="272"/>
      <c r="VDW16" s="272"/>
      <c r="VDX16" s="272"/>
      <c r="VDY16" s="272"/>
      <c r="VDZ16" s="272"/>
      <c r="VEA16" s="272"/>
      <c r="VEB16" s="272"/>
      <c r="VEC16" s="272"/>
      <c r="VED16" s="272"/>
      <c r="VEE16" s="272"/>
      <c r="VEF16" s="272"/>
      <c r="VEG16" s="272"/>
      <c r="VEH16" s="272"/>
      <c r="VEI16" s="272"/>
      <c r="VEJ16" s="272"/>
      <c r="VEK16" s="272"/>
      <c r="VEL16" s="272"/>
      <c r="VEM16" s="272"/>
      <c r="VEN16" s="272"/>
      <c r="VEO16" s="272"/>
      <c r="VEP16" s="272"/>
      <c r="VEQ16" s="272"/>
      <c r="VER16" s="272"/>
      <c r="VES16" s="272"/>
      <c r="VET16" s="272"/>
      <c r="VEU16" s="272"/>
      <c r="VEV16" s="272"/>
      <c r="VEW16" s="272"/>
      <c r="VEX16" s="272"/>
      <c r="VEY16" s="272"/>
      <c r="VEZ16" s="272"/>
      <c r="VFA16" s="272"/>
      <c r="VFB16" s="272"/>
      <c r="VFC16" s="272"/>
      <c r="VFD16" s="272"/>
      <c r="VFE16" s="272"/>
      <c r="VFF16" s="272"/>
      <c r="VFG16" s="272"/>
      <c r="VFH16" s="272"/>
      <c r="VFI16" s="272"/>
      <c r="VFJ16" s="272"/>
      <c r="VFK16" s="272"/>
      <c r="VFL16" s="272"/>
      <c r="VFM16" s="272"/>
      <c r="VFN16" s="272"/>
      <c r="VFO16" s="272"/>
      <c r="VFP16" s="272"/>
      <c r="VFQ16" s="272"/>
      <c r="VFR16" s="272"/>
      <c r="VFS16" s="272"/>
      <c r="VFT16" s="272"/>
      <c r="VFU16" s="272"/>
      <c r="VFV16" s="272"/>
      <c r="VFW16" s="272"/>
      <c r="VFX16" s="272"/>
      <c r="VFY16" s="272"/>
      <c r="VFZ16" s="272"/>
      <c r="VGA16" s="272"/>
      <c r="VGB16" s="272"/>
      <c r="VGC16" s="272"/>
      <c r="VGD16" s="272"/>
      <c r="VGE16" s="272"/>
      <c r="VGF16" s="272"/>
      <c r="VGG16" s="272"/>
      <c r="VGH16" s="272"/>
      <c r="VGI16" s="272"/>
      <c r="VGJ16" s="272"/>
      <c r="VGK16" s="272"/>
      <c r="VGL16" s="272"/>
      <c r="VGM16" s="272"/>
      <c r="VGN16" s="272"/>
      <c r="VGO16" s="272"/>
      <c r="VGP16" s="272"/>
      <c r="VGQ16" s="272"/>
      <c r="VGR16" s="272"/>
      <c r="VGS16" s="272"/>
      <c r="VGT16" s="272"/>
      <c r="VGU16" s="272"/>
      <c r="VGV16" s="272"/>
      <c r="VGW16" s="272"/>
      <c r="VGX16" s="272"/>
      <c r="VGY16" s="272"/>
      <c r="VGZ16" s="272"/>
      <c r="VHA16" s="272"/>
      <c r="VHB16" s="272"/>
      <c r="VHC16" s="272"/>
      <c r="VHD16" s="272"/>
      <c r="VHE16" s="272"/>
      <c r="VHF16" s="272"/>
      <c r="VHG16" s="272"/>
      <c r="VHH16" s="272"/>
      <c r="VHI16" s="272"/>
      <c r="VHJ16" s="272"/>
      <c r="VHK16" s="272"/>
      <c r="VHL16" s="272"/>
      <c r="VHM16" s="272"/>
      <c r="VHN16" s="272"/>
      <c r="VHO16" s="272"/>
      <c r="VHP16" s="272"/>
      <c r="VHQ16" s="272"/>
      <c r="VHR16" s="272"/>
      <c r="VHS16" s="272"/>
      <c r="VHT16" s="272"/>
      <c r="VHU16" s="272"/>
      <c r="VHV16" s="272"/>
      <c r="VHW16" s="272"/>
      <c r="VHX16" s="272"/>
      <c r="VHY16" s="272"/>
      <c r="VHZ16" s="272"/>
      <c r="VIA16" s="272"/>
      <c r="VIB16" s="272"/>
      <c r="VIC16" s="272"/>
      <c r="VID16" s="272"/>
      <c r="VIE16" s="272"/>
      <c r="VIF16" s="272"/>
      <c r="VIG16" s="272"/>
      <c r="VIH16" s="272"/>
      <c r="VII16" s="272"/>
      <c r="VIJ16" s="272"/>
      <c r="VIK16" s="272"/>
      <c r="VIL16" s="272"/>
      <c r="VIM16" s="272"/>
      <c r="VIN16" s="272"/>
      <c r="VIO16" s="272"/>
      <c r="VIP16" s="272"/>
      <c r="VIQ16" s="272"/>
      <c r="VIR16" s="272"/>
      <c r="VIS16" s="272"/>
      <c r="VIT16" s="272"/>
      <c r="VIU16" s="272"/>
      <c r="VIV16" s="272"/>
      <c r="VIW16" s="272"/>
      <c r="VIX16" s="272"/>
      <c r="VIY16" s="272"/>
      <c r="VIZ16" s="272"/>
      <c r="VJA16" s="272"/>
      <c r="VJB16" s="272"/>
      <c r="VJC16" s="272"/>
      <c r="VJD16" s="272"/>
      <c r="VJE16" s="272"/>
      <c r="VJF16" s="272"/>
      <c r="VJG16" s="272"/>
      <c r="VJH16" s="272"/>
      <c r="VJI16" s="272"/>
      <c r="VJJ16" s="272"/>
      <c r="VJK16" s="272"/>
      <c r="VJL16" s="272"/>
      <c r="VJM16" s="272"/>
      <c r="VJN16" s="272"/>
      <c r="VJO16" s="272"/>
      <c r="VJP16" s="272"/>
      <c r="VJQ16" s="272"/>
      <c r="VJR16" s="272"/>
      <c r="VJS16" s="272"/>
      <c r="VJT16" s="272"/>
      <c r="VJU16" s="272"/>
      <c r="VJV16" s="272"/>
      <c r="VJW16" s="272"/>
      <c r="VJX16" s="272"/>
      <c r="VJY16" s="272"/>
      <c r="VJZ16" s="272"/>
      <c r="VKA16" s="272"/>
      <c r="VKB16" s="272"/>
      <c r="VKC16" s="272"/>
      <c r="VKD16" s="272"/>
      <c r="VKE16" s="272"/>
      <c r="VKF16" s="272"/>
      <c r="VKG16" s="272"/>
      <c r="VKH16" s="272"/>
      <c r="VKI16" s="272"/>
      <c r="VKJ16" s="272"/>
      <c r="VKK16" s="272"/>
      <c r="VKL16" s="272"/>
      <c r="VKM16" s="272"/>
      <c r="VKN16" s="272"/>
      <c r="VKO16" s="272"/>
      <c r="VKP16" s="272"/>
      <c r="VKQ16" s="272"/>
      <c r="VKR16" s="272"/>
      <c r="VKS16" s="272"/>
      <c r="VKT16" s="272"/>
      <c r="VKU16" s="272"/>
      <c r="VKV16" s="272"/>
      <c r="VKW16" s="272"/>
      <c r="VKX16" s="272"/>
      <c r="VKY16" s="272"/>
      <c r="VKZ16" s="272"/>
      <c r="VLA16" s="272"/>
      <c r="VLB16" s="272"/>
      <c r="VLC16" s="272"/>
      <c r="VLD16" s="272"/>
      <c r="VLE16" s="272"/>
      <c r="VLF16" s="272"/>
      <c r="VLG16" s="272"/>
      <c r="VLH16" s="272"/>
      <c r="VLI16" s="272"/>
      <c r="VLJ16" s="272"/>
      <c r="VLK16" s="272"/>
      <c r="VLL16" s="272"/>
      <c r="VLM16" s="272"/>
      <c r="VLN16" s="272"/>
      <c r="VLO16" s="272"/>
      <c r="VLP16" s="272"/>
      <c r="VLQ16" s="272"/>
      <c r="VLR16" s="272"/>
      <c r="VLS16" s="272"/>
      <c r="VLT16" s="272"/>
      <c r="VLU16" s="272"/>
      <c r="VLV16" s="272"/>
      <c r="VLW16" s="272"/>
      <c r="VLX16" s="272"/>
      <c r="VLY16" s="272"/>
      <c r="VLZ16" s="272"/>
      <c r="VMA16" s="272"/>
      <c r="VMB16" s="272"/>
      <c r="VMC16" s="272"/>
      <c r="VMD16" s="272"/>
      <c r="VME16" s="272"/>
      <c r="VMF16" s="272"/>
      <c r="VMG16" s="272"/>
      <c r="VMH16" s="272"/>
      <c r="VMI16" s="272"/>
      <c r="VMJ16" s="272"/>
      <c r="VMK16" s="272"/>
      <c r="VML16" s="272"/>
      <c r="VMM16" s="272"/>
      <c r="VMN16" s="272"/>
      <c r="VMO16" s="272"/>
      <c r="VMP16" s="272"/>
      <c r="VMQ16" s="272"/>
      <c r="VMR16" s="272"/>
      <c r="VMS16" s="272"/>
      <c r="VMT16" s="272"/>
      <c r="VMU16" s="272"/>
      <c r="VMV16" s="272"/>
      <c r="VMW16" s="272"/>
      <c r="VMX16" s="272"/>
      <c r="VMY16" s="272"/>
      <c r="VMZ16" s="272"/>
      <c r="VNA16" s="272"/>
      <c r="VNB16" s="272"/>
      <c r="VNC16" s="272"/>
      <c r="VND16" s="272"/>
      <c r="VNE16" s="272"/>
      <c r="VNF16" s="272"/>
      <c r="VNG16" s="272"/>
      <c r="VNH16" s="272"/>
      <c r="VNI16" s="272"/>
      <c r="VNJ16" s="272"/>
      <c r="VNK16" s="272"/>
      <c r="VNL16" s="272"/>
      <c r="VNM16" s="272"/>
      <c r="VNN16" s="272"/>
      <c r="VNO16" s="272"/>
      <c r="VNP16" s="272"/>
      <c r="VNQ16" s="272"/>
      <c r="VNR16" s="272"/>
      <c r="VNS16" s="272"/>
      <c r="VNT16" s="272"/>
      <c r="VNU16" s="272"/>
      <c r="VNV16" s="272"/>
      <c r="VNW16" s="272"/>
      <c r="VNX16" s="272"/>
      <c r="VNY16" s="272"/>
      <c r="VNZ16" s="272"/>
      <c r="VOA16" s="272"/>
      <c r="VOB16" s="272"/>
      <c r="VOC16" s="272"/>
      <c r="VOD16" s="272"/>
      <c r="VOE16" s="272"/>
      <c r="VOF16" s="272"/>
      <c r="VOG16" s="272"/>
      <c r="VOH16" s="272"/>
      <c r="VOI16" s="272"/>
      <c r="VOJ16" s="272"/>
      <c r="VOK16" s="272"/>
      <c r="VOL16" s="272"/>
      <c r="VOM16" s="272"/>
      <c r="VON16" s="272"/>
      <c r="VOO16" s="272"/>
      <c r="VOP16" s="272"/>
      <c r="VOQ16" s="272"/>
      <c r="VOR16" s="272"/>
      <c r="VOS16" s="272"/>
      <c r="VOT16" s="272"/>
      <c r="VOU16" s="272"/>
      <c r="VOV16" s="272"/>
      <c r="VOW16" s="272"/>
      <c r="VOX16" s="272"/>
      <c r="VOY16" s="272"/>
      <c r="VOZ16" s="272"/>
      <c r="VPA16" s="272"/>
      <c r="VPB16" s="272"/>
      <c r="VPC16" s="272"/>
      <c r="VPD16" s="272"/>
      <c r="VPE16" s="272"/>
      <c r="VPF16" s="272"/>
      <c r="VPG16" s="272"/>
      <c r="VPH16" s="272"/>
      <c r="VPI16" s="272"/>
      <c r="VPJ16" s="272"/>
      <c r="VPK16" s="272"/>
      <c r="VPL16" s="272"/>
      <c r="VPM16" s="272"/>
      <c r="VPN16" s="272"/>
      <c r="VPO16" s="272"/>
      <c r="VPP16" s="272"/>
      <c r="VPQ16" s="272"/>
      <c r="VPR16" s="272"/>
      <c r="VPS16" s="272"/>
      <c r="VPT16" s="272"/>
      <c r="VPU16" s="272"/>
      <c r="VPV16" s="272"/>
      <c r="VPW16" s="272"/>
      <c r="VPX16" s="272"/>
      <c r="VPY16" s="272"/>
      <c r="VPZ16" s="272"/>
      <c r="VQA16" s="272"/>
      <c r="VQB16" s="272"/>
      <c r="VQC16" s="272"/>
      <c r="VQD16" s="272"/>
      <c r="VQE16" s="272"/>
      <c r="VQF16" s="272"/>
      <c r="VQG16" s="272"/>
      <c r="VQH16" s="272"/>
      <c r="VQI16" s="272"/>
      <c r="VQJ16" s="272"/>
      <c r="VQK16" s="272"/>
      <c r="VQL16" s="272"/>
      <c r="VQM16" s="272"/>
      <c r="VQN16" s="272"/>
      <c r="VQO16" s="272"/>
      <c r="VQP16" s="272"/>
      <c r="VQQ16" s="272"/>
      <c r="VQR16" s="272"/>
      <c r="VQS16" s="272"/>
      <c r="VQT16" s="272"/>
      <c r="VQU16" s="272"/>
      <c r="VQV16" s="272"/>
      <c r="VQW16" s="272"/>
      <c r="VQX16" s="272"/>
      <c r="VQY16" s="272"/>
      <c r="VQZ16" s="272"/>
      <c r="VRA16" s="272"/>
      <c r="VRB16" s="272"/>
      <c r="VRC16" s="272"/>
      <c r="VRD16" s="272"/>
      <c r="VRE16" s="272"/>
      <c r="VRF16" s="272"/>
      <c r="VRG16" s="272"/>
      <c r="VRH16" s="272"/>
      <c r="VRI16" s="272"/>
      <c r="VRJ16" s="272"/>
      <c r="VRK16" s="272"/>
      <c r="VRL16" s="272"/>
      <c r="VRM16" s="272"/>
      <c r="VRN16" s="272"/>
      <c r="VRO16" s="272"/>
      <c r="VRP16" s="272"/>
      <c r="VRQ16" s="272"/>
      <c r="VRR16" s="272"/>
      <c r="VRS16" s="272"/>
      <c r="VRT16" s="272"/>
      <c r="VRU16" s="272"/>
      <c r="VRV16" s="272"/>
      <c r="VRW16" s="272"/>
      <c r="VRX16" s="272"/>
      <c r="VRY16" s="272"/>
      <c r="VRZ16" s="272"/>
      <c r="VSA16" s="272"/>
      <c r="VSB16" s="272"/>
      <c r="VSC16" s="272"/>
      <c r="VSD16" s="272"/>
      <c r="VSE16" s="272"/>
      <c r="VSF16" s="272"/>
      <c r="VSG16" s="272"/>
      <c r="VSH16" s="272"/>
      <c r="VSI16" s="272"/>
      <c r="VSJ16" s="272"/>
      <c r="VSK16" s="272"/>
      <c r="VSL16" s="272"/>
      <c r="VSM16" s="272"/>
      <c r="VSN16" s="272"/>
      <c r="VSO16" s="272"/>
      <c r="VSP16" s="272"/>
      <c r="VSQ16" s="272"/>
      <c r="VSR16" s="272"/>
      <c r="VSS16" s="272"/>
      <c r="VST16" s="272"/>
      <c r="VSU16" s="272"/>
      <c r="VSV16" s="272"/>
      <c r="VSW16" s="272"/>
      <c r="VSX16" s="272"/>
      <c r="VSY16" s="272"/>
      <c r="VSZ16" s="272"/>
      <c r="VTA16" s="272"/>
      <c r="VTB16" s="272"/>
      <c r="VTC16" s="272"/>
      <c r="VTD16" s="272"/>
      <c r="VTE16" s="272"/>
      <c r="VTF16" s="272"/>
      <c r="VTG16" s="272"/>
      <c r="VTH16" s="272"/>
      <c r="VTI16" s="272"/>
      <c r="VTJ16" s="272"/>
      <c r="VTK16" s="272"/>
      <c r="VTL16" s="272"/>
      <c r="VTM16" s="272"/>
      <c r="VTN16" s="272"/>
      <c r="VTO16" s="272"/>
      <c r="VTP16" s="272"/>
      <c r="VTQ16" s="272"/>
      <c r="VTR16" s="272"/>
      <c r="VTS16" s="272"/>
      <c r="VTT16" s="272"/>
      <c r="VTU16" s="272"/>
      <c r="VTV16" s="272"/>
      <c r="VTW16" s="272"/>
      <c r="VTX16" s="272"/>
      <c r="VTY16" s="272"/>
      <c r="VTZ16" s="272"/>
      <c r="VUA16" s="272"/>
      <c r="VUB16" s="272"/>
      <c r="VUC16" s="272"/>
      <c r="VUD16" s="272"/>
      <c r="VUE16" s="272"/>
      <c r="VUF16" s="272"/>
      <c r="VUG16" s="272"/>
      <c r="VUH16" s="272"/>
      <c r="VUI16" s="272"/>
      <c r="VUJ16" s="272"/>
      <c r="VUK16" s="272"/>
      <c r="VUL16" s="272"/>
      <c r="VUM16" s="272"/>
      <c r="VUN16" s="272"/>
      <c r="VUO16" s="272"/>
      <c r="VUP16" s="272"/>
      <c r="VUQ16" s="272"/>
      <c r="VUR16" s="272"/>
      <c r="VUS16" s="272"/>
      <c r="VUT16" s="272"/>
      <c r="VUU16" s="272"/>
      <c r="VUV16" s="272"/>
      <c r="VUW16" s="272"/>
      <c r="VUX16" s="272"/>
      <c r="VUY16" s="272"/>
      <c r="VUZ16" s="272"/>
      <c r="VVA16" s="272"/>
      <c r="VVB16" s="272"/>
      <c r="VVC16" s="272"/>
      <c r="VVD16" s="272"/>
      <c r="VVE16" s="272"/>
      <c r="VVF16" s="272"/>
      <c r="VVG16" s="272"/>
      <c r="VVH16" s="272"/>
      <c r="VVI16" s="272"/>
      <c r="VVJ16" s="272"/>
      <c r="VVK16" s="272"/>
      <c r="VVL16" s="272"/>
      <c r="VVM16" s="272"/>
      <c r="VVN16" s="272"/>
      <c r="VVO16" s="272"/>
      <c r="VVP16" s="272"/>
      <c r="VVQ16" s="272"/>
      <c r="VVR16" s="272"/>
      <c r="VVS16" s="272"/>
      <c r="VVT16" s="272"/>
      <c r="VVU16" s="272"/>
      <c r="VVV16" s="272"/>
      <c r="VVW16" s="272"/>
      <c r="VVX16" s="272"/>
      <c r="VVY16" s="272"/>
      <c r="VVZ16" s="272"/>
      <c r="VWA16" s="272"/>
      <c r="VWB16" s="272"/>
      <c r="VWC16" s="272"/>
      <c r="VWD16" s="272"/>
      <c r="VWE16" s="272"/>
      <c r="VWF16" s="272"/>
      <c r="VWG16" s="272"/>
      <c r="VWH16" s="272"/>
      <c r="VWI16" s="272"/>
      <c r="VWJ16" s="272"/>
      <c r="VWK16" s="272"/>
      <c r="VWL16" s="272"/>
      <c r="VWM16" s="272"/>
      <c r="VWN16" s="272"/>
      <c r="VWO16" s="272"/>
      <c r="VWP16" s="272"/>
      <c r="VWQ16" s="272"/>
      <c r="VWR16" s="272"/>
      <c r="VWS16" s="272"/>
      <c r="VWT16" s="272"/>
      <c r="VWU16" s="272"/>
      <c r="VWV16" s="272"/>
      <c r="VWW16" s="272"/>
      <c r="VWX16" s="272"/>
      <c r="VWY16" s="272"/>
      <c r="VWZ16" s="272"/>
      <c r="VXA16" s="272"/>
      <c r="VXB16" s="272"/>
      <c r="VXC16" s="272"/>
      <c r="VXD16" s="272"/>
      <c r="VXE16" s="272"/>
      <c r="VXF16" s="272"/>
      <c r="VXG16" s="272"/>
      <c r="VXH16" s="272"/>
      <c r="VXI16" s="272"/>
      <c r="VXJ16" s="272"/>
      <c r="VXK16" s="272"/>
      <c r="VXL16" s="272"/>
      <c r="VXM16" s="272"/>
      <c r="VXN16" s="272"/>
      <c r="VXO16" s="272"/>
      <c r="VXP16" s="272"/>
      <c r="VXQ16" s="272"/>
      <c r="VXR16" s="272"/>
      <c r="VXS16" s="272"/>
      <c r="VXT16" s="272"/>
      <c r="VXU16" s="272"/>
      <c r="VXV16" s="272"/>
      <c r="VXW16" s="272"/>
      <c r="VXX16" s="272"/>
      <c r="VXY16" s="272"/>
      <c r="VXZ16" s="272"/>
      <c r="VYA16" s="272"/>
      <c r="VYB16" s="272"/>
      <c r="VYC16" s="272"/>
      <c r="VYD16" s="272"/>
      <c r="VYE16" s="272"/>
      <c r="VYF16" s="272"/>
      <c r="VYG16" s="272"/>
      <c r="VYH16" s="272"/>
      <c r="VYI16" s="272"/>
      <c r="VYJ16" s="272"/>
      <c r="VYK16" s="272"/>
      <c r="VYL16" s="272"/>
      <c r="VYM16" s="272"/>
      <c r="VYN16" s="272"/>
      <c r="VYO16" s="272"/>
      <c r="VYP16" s="272"/>
      <c r="VYQ16" s="272"/>
      <c r="VYR16" s="272"/>
      <c r="VYS16" s="272"/>
      <c r="VYT16" s="272"/>
      <c r="VYU16" s="272"/>
      <c r="VYV16" s="272"/>
      <c r="VYW16" s="272"/>
      <c r="VYX16" s="272"/>
      <c r="VYY16" s="272"/>
      <c r="VYZ16" s="272"/>
      <c r="VZA16" s="272"/>
      <c r="VZB16" s="272"/>
      <c r="VZC16" s="272"/>
      <c r="VZD16" s="272"/>
      <c r="VZE16" s="272"/>
      <c r="VZF16" s="272"/>
      <c r="VZG16" s="272"/>
      <c r="VZH16" s="272"/>
      <c r="VZI16" s="272"/>
      <c r="VZJ16" s="272"/>
      <c r="VZK16" s="272"/>
      <c r="VZL16" s="272"/>
      <c r="VZM16" s="272"/>
      <c r="VZN16" s="272"/>
      <c r="VZO16" s="272"/>
      <c r="VZP16" s="272"/>
      <c r="VZQ16" s="272"/>
      <c r="VZR16" s="272"/>
      <c r="VZS16" s="272"/>
      <c r="VZT16" s="272"/>
      <c r="VZU16" s="272"/>
      <c r="VZV16" s="272"/>
      <c r="VZW16" s="272"/>
      <c r="VZX16" s="272"/>
      <c r="VZY16" s="272"/>
      <c r="VZZ16" s="272"/>
      <c r="WAA16" s="272"/>
      <c r="WAB16" s="272"/>
      <c r="WAC16" s="272"/>
      <c r="WAD16" s="272"/>
      <c r="WAE16" s="272"/>
      <c r="WAF16" s="272"/>
      <c r="WAG16" s="272"/>
      <c r="WAH16" s="272"/>
      <c r="WAI16" s="272"/>
      <c r="WAJ16" s="272"/>
      <c r="WAK16" s="272"/>
      <c r="WAL16" s="272"/>
      <c r="WAM16" s="272"/>
      <c r="WAN16" s="272"/>
      <c r="WAO16" s="272"/>
      <c r="WAP16" s="272"/>
      <c r="WAQ16" s="272"/>
      <c r="WAR16" s="272"/>
      <c r="WAS16" s="272"/>
      <c r="WAT16" s="272"/>
      <c r="WAU16" s="272"/>
      <c r="WAV16" s="272"/>
      <c r="WAW16" s="272"/>
      <c r="WAX16" s="272"/>
      <c r="WAY16" s="272"/>
      <c r="WAZ16" s="272"/>
      <c r="WBA16" s="272"/>
      <c r="WBB16" s="272"/>
      <c r="WBC16" s="272"/>
      <c r="WBD16" s="272"/>
      <c r="WBE16" s="272"/>
      <c r="WBF16" s="272"/>
      <c r="WBG16" s="272"/>
      <c r="WBH16" s="272"/>
      <c r="WBI16" s="272"/>
      <c r="WBJ16" s="272"/>
      <c r="WBK16" s="272"/>
      <c r="WBL16" s="272"/>
      <c r="WBM16" s="272"/>
      <c r="WBN16" s="272"/>
      <c r="WBO16" s="272"/>
      <c r="WBP16" s="272"/>
      <c r="WBQ16" s="272"/>
      <c r="WBR16" s="272"/>
      <c r="WBS16" s="272"/>
      <c r="WBT16" s="272"/>
      <c r="WBU16" s="272"/>
      <c r="WBV16" s="272"/>
      <c r="WBW16" s="272"/>
      <c r="WBX16" s="272"/>
      <c r="WBY16" s="272"/>
      <c r="WBZ16" s="272"/>
      <c r="WCA16" s="272"/>
      <c r="WCB16" s="272"/>
      <c r="WCC16" s="272"/>
      <c r="WCD16" s="272"/>
      <c r="WCE16" s="272"/>
      <c r="WCF16" s="272"/>
      <c r="WCG16" s="272"/>
      <c r="WCH16" s="272"/>
      <c r="WCI16" s="272"/>
      <c r="WCJ16" s="272"/>
      <c r="WCK16" s="272"/>
      <c r="WCL16" s="272"/>
      <c r="WCM16" s="272"/>
      <c r="WCN16" s="272"/>
      <c r="WCO16" s="272"/>
      <c r="WCP16" s="272"/>
      <c r="WCQ16" s="272"/>
      <c r="WCR16" s="272"/>
      <c r="WCS16" s="272"/>
      <c r="WCT16" s="272"/>
      <c r="WCU16" s="272"/>
      <c r="WCV16" s="272"/>
      <c r="WCW16" s="272"/>
      <c r="WCX16" s="272"/>
      <c r="WCY16" s="272"/>
      <c r="WCZ16" s="272"/>
      <c r="WDA16" s="272"/>
      <c r="WDB16" s="272"/>
      <c r="WDC16" s="272"/>
      <c r="WDD16" s="272"/>
      <c r="WDE16" s="272"/>
      <c r="WDF16" s="272"/>
      <c r="WDG16" s="272"/>
      <c r="WDH16" s="272"/>
      <c r="WDI16" s="272"/>
      <c r="WDJ16" s="272"/>
      <c r="WDK16" s="272"/>
      <c r="WDL16" s="272"/>
      <c r="WDM16" s="272"/>
      <c r="WDN16" s="272"/>
      <c r="WDO16" s="272"/>
      <c r="WDP16" s="272"/>
      <c r="WDQ16" s="272"/>
      <c r="WDR16" s="272"/>
      <c r="WDS16" s="272"/>
      <c r="WDT16" s="272"/>
      <c r="WDU16" s="272"/>
      <c r="WDV16" s="272"/>
      <c r="WDW16" s="272"/>
      <c r="WDX16" s="272"/>
      <c r="WDY16" s="272"/>
      <c r="WDZ16" s="272"/>
      <c r="WEA16" s="272"/>
      <c r="WEB16" s="272"/>
      <c r="WEC16" s="272"/>
      <c r="WED16" s="272"/>
      <c r="WEE16" s="272"/>
      <c r="WEF16" s="272"/>
      <c r="WEG16" s="272"/>
      <c r="WEH16" s="272"/>
      <c r="WEI16" s="272"/>
      <c r="WEJ16" s="272"/>
      <c r="WEK16" s="272"/>
      <c r="WEL16" s="272"/>
      <c r="WEM16" s="272"/>
      <c r="WEN16" s="272"/>
      <c r="WEO16" s="272"/>
      <c r="WEP16" s="272"/>
      <c r="WEQ16" s="272"/>
      <c r="WER16" s="272"/>
      <c r="WES16" s="272"/>
      <c r="WET16" s="272"/>
      <c r="WEU16" s="272"/>
      <c r="WEV16" s="272"/>
      <c r="WEW16" s="272"/>
      <c r="WEX16" s="272"/>
      <c r="WEY16" s="272"/>
      <c r="WEZ16" s="272"/>
      <c r="WFA16" s="272"/>
      <c r="WFB16" s="272"/>
      <c r="WFC16" s="272"/>
      <c r="WFD16" s="272"/>
      <c r="WFE16" s="272"/>
      <c r="WFF16" s="272"/>
      <c r="WFG16" s="272"/>
      <c r="WFH16" s="272"/>
      <c r="WFI16" s="272"/>
      <c r="WFJ16" s="272"/>
      <c r="WFK16" s="272"/>
      <c r="WFL16" s="272"/>
      <c r="WFM16" s="272"/>
      <c r="WFN16" s="272"/>
      <c r="WFO16" s="272"/>
      <c r="WFP16" s="272"/>
      <c r="WFQ16" s="272"/>
      <c r="WFR16" s="272"/>
      <c r="WFS16" s="272"/>
      <c r="WFT16" s="272"/>
      <c r="WFU16" s="272"/>
      <c r="WFV16" s="272"/>
      <c r="WFW16" s="272"/>
      <c r="WFX16" s="272"/>
      <c r="WFY16" s="272"/>
      <c r="WFZ16" s="272"/>
      <c r="WGA16" s="272"/>
      <c r="WGB16" s="272"/>
      <c r="WGC16" s="272"/>
      <c r="WGD16" s="272"/>
      <c r="WGE16" s="272"/>
      <c r="WGF16" s="272"/>
      <c r="WGG16" s="272"/>
      <c r="WGH16" s="272"/>
      <c r="WGI16" s="272"/>
      <c r="WGJ16" s="272"/>
      <c r="WGK16" s="272"/>
      <c r="WGL16" s="272"/>
      <c r="WGM16" s="272"/>
      <c r="WGN16" s="272"/>
      <c r="WGO16" s="272"/>
      <c r="WGP16" s="272"/>
      <c r="WGQ16" s="272"/>
      <c r="WGR16" s="272"/>
      <c r="WGS16" s="272"/>
      <c r="WGT16" s="272"/>
      <c r="WGU16" s="272"/>
      <c r="WGV16" s="272"/>
      <c r="WGW16" s="272"/>
      <c r="WGX16" s="272"/>
      <c r="WGY16" s="272"/>
      <c r="WGZ16" s="272"/>
      <c r="WHA16" s="272"/>
      <c r="WHB16" s="272"/>
      <c r="WHC16" s="272"/>
      <c r="WHD16" s="272"/>
      <c r="WHE16" s="272"/>
      <c r="WHF16" s="272"/>
      <c r="WHG16" s="272"/>
      <c r="WHH16" s="272"/>
      <c r="WHI16" s="272"/>
      <c r="WHJ16" s="272"/>
      <c r="WHK16" s="272"/>
      <c r="WHL16" s="272"/>
      <c r="WHM16" s="272"/>
      <c r="WHN16" s="272"/>
      <c r="WHO16" s="272"/>
      <c r="WHP16" s="272"/>
      <c r="WHQ16" s="272"/>
      <c r="WHR16" s="272"/>
      <c r="WHS16" s="272"/>
      <c r="WHT16" s="272"/>
      <c r="WHU16" s="272"/>
      <c r="WHV16" s="272"/>
      <c r="WHW16" s="272"/>
      <c r="WHX16" s="272"/>
      <c r="WHY16" s="272"/>
      <c r="WHZ16" s="272"/>
      <c r="WIA16" s="272"/>
      <c r="WIB16" s="272"/>
      <c r="WIC16" s="272"/>
      <c r="WID16" s="272"/>
      <c r="WIE16" s="272"/>
      <c r="WIF16" s="272"/>
      <c r="WIG16" s="272"/>
      <c r="WIH16" s="272"/>
      <c r="WII16" s="272"/>
      <c r="WIJ16" s="272"/>
      <c r="WIK16" s="272"/>
      <c r="WIL16" s="272"/>
      <c r="WIM16" s="272"/>
      <c r="WIN16" s="272"/>
      <c r="WIO16" s="272"/>
      <c r="WIP16" s="272"/>
      <c r="WIQ16" s="272"/>
      <c r="WIR16" s="272"/>
      <c r="WIS16" s="272"/>
      <c r="WIT16" s="272"/>
      <c r="WIU16" s="272"/>
      <c r="WIV16" s="272"/>
      <c r="WIW16" s="272"/>
      <c r="WIX16" s="272"/>
      <c r="WIY16" s="272"/>
      <c r="WIZ16" s="272"/>
      <c r="WJA16" s="272"/>
      <c r="WJB16" s="272"/>
      <c r="WJC16" s="272"/>
      <c r="WJD16" s="272"/>
      <c r="WJE16" s="272"/>
      <c r="WJF16" s="272"/>
      <c r="WJG16" s="272"/>
      <c r="WJH16" s="272"/>
      <c r="WJI16" s="272"/>
      <c r="WJJ16" s="272"/>
      <c r="WJK16" s="272"/>
      <c r="WJL16" s="272"/>
      <c r="WJM16" s="272"/>
      <c r="WJN16" s="272"/>
      <c r="WJO16" s="272"/>
      <c r="WJP16" s="272"/>
      <c r="WJQ16" s="272"/>
      <c r="WJR16" s="272"/>
      <c r="WJS16" s="272"/>
      <c r="WJT16" s="272"/>
      <c r="WJU16" s="272"/>
      <c r="WJV16" s="272"/>
      <c r="WJW16" s="272"/>
      <c r="WJX16" s="272"/>
      <c r="WJY16" s="272"/>
      <c r="WJZ16" s="272"/>
      <c r="WKA16" s="272"/>
      <c r="WKB16" s="272"/>
      <c r="WKC16" s="272"/>
      <c r="WKD16" s="272"/>
      <c r="WKE16" s="272"/>
      <c r="WKF16" s="272"/>
      <c r="WKG16" s="272"/>
      <c r="WKH16" s="272"/>
      <c r="WKI16" s="272"/>
      <c r="WKJ16" s="272"/>
      <c r="WKK16" s="272"/>
      <c r="WKL16" s="272"/>
      <c r="WKM16" s="272"/>
      <c r="WKN16" s="272"/>
      <c r="WKO16" s="272"/>
      <c r="WKP16" s="272"/>
      <c r="WKQ16" s="272"/>
      <c r="WKR16" s="272"/>
      <c r="WKS16" s="272"/>
      <c r="WKT16" s="272"/>
      <c r="WKU16" s="272"/>
      <c r="WKV16" s="272"/>
      <c r="WKW16" s="272"/>
      <c r="WKX16" s="272"/>
      <c r="WKY16" s="272"/>
      <c r="WKZ16" s="272"/>
      <c r="WLA16" s="272"/>
      <c r="WLB16" s="272"/>
      <c r="WLC16" s="272"/>
      <c r="WLD16" s="272"/>
      <c r="WLE16" s="272"/>
      <c r="WLF16" s="272"/>
      <c r="WLG16" s="272"/>
      <c r="WLH16" s="272"/>
      <c r="WLI16" s="272"/>
      <c r="WLJ16" s="272"/>
      <c r="WLK16" s="272"/>
      <c r="WLL16" s="272"/>
      <c r="WLM16" s="272"/>
      <c r="WLN16" s="272"/>
      <c r="WLO16" s="272"/>
      <c r="WLP16" s="272"/>
      <c r="WLQ16" s="272"/>
      <c r="WLR16" s="272"/>
      <c r="WLS16" s="272"/>
      <c r="WLT16" s="272"/>
      <c r="WLU16" s="272"/>
      <c r="WLV16" s="272"/>
      <c r="WLW16" s="272"/>
      <c r="WLX16" s="272"/>
      <c r="WLY16" s="272"/>
      <c r="WLZ16" s="272"/>
      <c r="WMA16" s="272"/>
      <c r="WMB16" s="272"/>
      <c r="WMC16" s="272"/>
      <c r="WMD16" s="272"/>
      <c r="WME16" s="272"/>
      <c r="WMF16" s="272"/>
      <c r="WMG16" s="272"/>
      <c r="WMH16" s="272"/>
      <c r="WMI16" s="272"/>
      <c r="WMJ16" s="272"/>
      <c r="WMK16" s="272"/>
      <c r="WML16" s="272"/>
      <c r="WMM16" s="272"/>
      <c r="WMN16" s="272"/>
      <c r="WMO16" s="272"/>
      <c r="WMP16" s="272"/>
      <c r="WMQ16" s="272"/>
      <c r="WMR16" s="272"/>
      <c r="WMS16" s="272"/>
      <c r="WMT16" s="272"/>
      <c r="WMU16" s="272"/>
      <c r="WMV16" s="272"/>
      <c r="WMW16" s="272"/>
      <c r="WMX16" s="272"/>
      <c r="WMY16" s="272"/>
      <c r="WMZ16" s="272"/>
      <c r="WNA16" s="272"/>
      <c r="WNB16" s="272"/>
      <c r="WNC16" s="272"/>
      <c r="WND16" s="272"/>
      <c r="WNE16" s="272"/>
      <c r="WNF16" s="272"/>
      <c r="WNG16" s="272"/>
      <c r="WNH16" s="272"/>
      <c r="WNI16" s="272"/>
      <c r="WNJ16" s="272"/>
      <c r="WNK16" s="272"/>
      <c r="WNL16" s="272"/>
      <c r="WNM16" s="272"/>
      <c r="WNN16" s="272"/>
      <c r="WNO16" s="272"/>
      <c r="WNP16" s="272"/>
      <c r="WNQ16" s="272"/>
      <c r="WNR16" s="272"/>
      <c r="WNS16" s="272"/>
      <c r="WNT16" s="272"/>
      <c r="WNU16" s="272"/>
      <c r="WNV16" s="272"/>
      <c r="WNW16" s="272"/>
      <c r="WNX16" s="272"/>
      <c r="WNY16" s="272"/>
      <c r="WNZ16" s="272"/>
      <c r="WOA16" s="272"/>
      <c r="WOB16" s="272"/>
      <c r="WOC16" s="272"/>
      <c r="WOD16" s="272"/>
      <c r="WOE16" s="272"/>
      <c r="WOF16" s="272"/>
      <c r="WOG16" s="272"/>
      <c r="WOH16" s="272"/>
      <c r="WOI16" s="272"/>
      <c r="WOJ16" s="272"/>
      <c r="WOK16" s="272"/>
      <c r="WOL16" s="272"/>
      <c r="WOM16" s="272"/>
      <c r="WON16" s="272"/>
      <c r="WOO16" s="272"/>
      <c r="WOP16" s="272"/>
      <c r="WOQ16" s="272"/>
      <c r="WOR16" s="272"/>
      <c r="WOS16" s="272"/>
      <c r="WOT16" s="272"/>
      <c r="WOU16" s="272"/>
      <c r="WOV16" s="272"/>
      <c r="WOW16" s="272"/>
      <c r="WOX16" s="272"/>
      <c r="WOY16" s="272"/>
      <c r="WOZ16" s="272"/>
      <c r="WPA16" s="272"/>
      <c r="WPB16" s="272"/>
      <c r="WPC16" s="272"/>
      <c r="WPD16" s="272"/>
      <c r="WPE16" s="272"/>
      <c r="WPF16" s="272"/>
      <c r="WPG16" s="272"/>
      <c r="WPH16" s="272"/>
      <c r="WPI16" s="272"/>
      <c r="WPJ16" s="272"/>
      <c r="WPK16" s="272"/>
      <c r="WPL16" s="272"/>
      <c r="WPM16" s="272"/>
      <c r="WPN16" s="272"/>
      <c r="WPO16" s="272"/>
      <c r="WPP16" s="272"/>
      <c r="WPQ16" s="272"/>
      <c r="WPR16" s="272"/>
      <c r="WPS16" s="272"/>
      <c r="WPT16" s="272"/>
      <c r="WPU16" s="272"/>
      <c r="WPV16" s="272"/>
      <c r="WPW16" s="272"/>
      <c r="WPX16" s="272"/>
      <c r="WPY16" s="272"/>
      <c r="WPZ16" s="272"/>
      <c r="WQA16" s="272"/>
      <c r="WQB16" s="272"/>
      <c r="WQC16" s="272"/>
      <c r="WQD16" s="272"/>
      <c r="WQE16" s="272"/>
      <c r="WQF16" s="272"/>
      <c r="WQG16" s="272"/>
      <c r="WQH16" s="272"/>
      <c r="WQI16" s="272"/>
      <c r="WQJ16" s="272"/>
      <c r="WQK16" s="272"/>
      <c r="WQL16" s="272"/>
      <c r="WQM16" s="272"/>
      <c r="WQN16" s="272"/>
      <c r="WQO16" s="272"/>
      <c r="WQP16" s="272"/>
      <c r="WQQ16" s="272"/>
      <c r="WQR16" s="272"/>
      <c r="WQS16" s="272"/>
      <c r="WQT16" s="272"/>
      <c r="WQU16" s="272"/>
      <c r="WQV16" s="272"/>
      <c r="WQW16" s="272"/>
      <c r="WQX16" s="272"/>
      <c r="WQY16" s="272"/>
      <c r="WQZ16" s="272"/>
      <c r="WRA16" s="272"/>
      <c r="WRB16" s="272"/>
      <c r="WRC16" s="272"/>
      <c r="WRD16" s="272"/>
      <c r="WRE16" s="272"/>
      <c r="WRF16" s="272"/>
      <c r="WRG16" s="272"/>
      <c r="WRH16" s="272"/>
      <c r="WRI16" s="272"/>
      <c r="WRJ16" s="272"/>
      <c r="WRK16" s="272"/>
      <c r="WRL16" s="272"/>
      <c r="WRM16" s="272"/>
      <c r="WRN16" s="272"/>
      <c r="WRO16" s="272"/>
      <c r="WRP16" s="272"/>
      <c r="WRQ16" s="272"/>
      <c r="WRR16" s="272"/>
      <c r="WRS16" s="272"/>
      <c r="WRT16" s="272"/>
      <c r="WRU16" s="272"/>
      <c r="WRV16" s="272"/>
      <c r="WRW16" s="272"/>
      <c r="WRX16" s="272"/>
      <c r="WRY16" s="272"/>
      <c r="WRZ16" s="272"/>
      <c r="WSA16" s="272"/>
      <c r="WSB16" s="272"/>
      <c r="WSC16" s="272"/>
      <c r="WSD16" s="272"/>
      <c r="WSE16" s="272"/>
      <c r="WSF16" s="272"/>
      <c r="WSG16" s="272"/>
      <c r="WSH16" s="272"/>
      <c r="WSI16" s="272"/>
      <c r="WSJ16" s="272"/>
      <c r="WSK16" s="272"/>
      <c r="WSL16" s="272"/>
      <c r="WSM16" s="272"/>
      <c r="WSN16" s="272"/>
      <c r="WSO16" s="272"/>
      <c r="WSP16" s="272"/>
      <c r="WSQ16" s="272"/>
      <c r="WSR16" s="272"/>
      <c r="WSS16" s="272"/>
      <c r="WST16" s="272"/>
      <c r="WSU16" s="272"/>
      <c r="WSV16" s="272"/>
      <c r="WSW16" s="272"/>
      <c r="WSX16" s="272"/>
      <c r="WSY16" s="272"/>
      <c r="WSZ16" s="272"/>
      <c r="WTA16" s="272"/>
      <c r="WTB16" s="272"/>
      <c r="WTC16" s="272"/>
      <c r="WTD16" s="272"/>
      <c r="WTE16" s="272"/>
      <c r="WTF16" s="272"/>
      <c r="WTG16" s="272"/>
      <c r="WTH16" s="272"/>
      <c r="WTI16" s="272"/>
      <c r="WTJ16" s="272"/>
      <c r="WTK16" s="272"/>
      <c r="WTL16" s="272"/>
      <c r="WTM16" s="272"/>
      <c r="WTN16" s="272"/>
      <c r="WTO16" s="272"/>
      <c r="WTP16" s="272"/>
      <c r="WTQ16" s="272"/>
      <c r="WTR16" s="272"/>
      <c r="WTS16" s="272"/>
      <c r="WTT16" s="272"/>
      <c r="WTU16" s="272"/>
      <c r="WTV16" s="272"/>
      <c r="WTW16" s="272"/>
      <c r="WTX16" s="272"/>
      <c r="WTY16" s="272"/>
      <c r="WTZ16" s="272"/>
      <c r="WUA16" s="272"/>
      <c r="WUB16" s="272"/>
      <c r="WUC16" s="272"/>
      <c r="WUD16" s="272"/>
      <c r="WUE16" s="272"/>
      <c r="WUF16" s="272"/>
      <c r="WUG16" s="272"/>
      <c r="WUH16" s="272"/>
      <c r="WUI16" s="272"/>
      <c r="WUJ16" s="272"/>
      <c r="WUK16" s="272"/>
      <c r="WUL16" s="272"/>
      <c r="WUM16" s="272"/>
      <c r="WUN16" s="272"/>
      <c r="WUO16" s="272"/>
      <c r="WUP16" s="272"/>
      <c r="WUQ16" s="272"/>
      <c r="WUR16" s="272"/>
      <c r="WUS16" s="272"/>
      <c r="WUT16" s="272"/>
      <c r="WUU16" s="272"/>
      <c r="WUV16" s="272"/>
      <c r="WUW16" s="272"/>
      <c r="WUX16" s="272"/>
      <c r="WUY16" s="272"/>
      <c r="WUZ16" s="272"/>
      <c r="WVA16" s="272"/>
      <c r="WVB16" s="272"/>
      <c r="WVC16" s="272"/>
      <c r="WVD16" s="272"/>
      <c r="WVE16" s="272"/>
      <c r="WVF16" s="272"/>
      <c r="WVG16" s="272"/>
      <c r="WVH16" s="272"/>
      <c r="WVI16" s="272"/>
      <c r="WVJ16" s="272"/>
      <c r="WVK16" s="272"/>
      <c r="WVL16" s="272"/>
      <c r="WVM16" s="272"/>
      <c r="WVN16" s="272"/>
      <c r="WVO16" s="272"/>
      <c r="WVP16" s="272"/>
      <c r="WVQ16" s="272"/>
      <c r="WVR16" s="272"/>
      <c r="WVS16" s="272"/>
      <c r="WVT16" s="272"/>
      <c r="WVU16" s="272"/>
      <c r="WVV16" s="272"/>
      <c r="WVW16" s="272"/>
      <c r="WVX16" s="272"/>
      <c r="WVY16" s="272"/>
      <c r="WVZ16" s="272"/>
      <c r="WWA16" s="272"/>
      <c r="WWB16" s="272"/>
      <c r="WWC16" s="272"/>
      <c r="WWD16" s="272"/>
      <c r="WWE16" s="272"/>
      <c r="WWF16" s="272"/>
      <c r="WWG16" s="272"/>
      <c r="WWH16" s="272"/>
      <c r="WWI16" s="272"/>
      <c r="WWJ16" s="272"/>
      <c r="WWK16" s="272"/>
      <c r="WWL16" s="272"/>
      <c r="WWM16" s="272"/>
      <c r="WWN16" s="272"/>
      <c r="WWO16" s="272"/>
      <c r="WWP16" s="272"/>
      <c r="WWQ16" s="272"/>
      <c r="WWR16" s="272"/>
      <c r="WWS16" s="272"/>
      <c r="WWT16" s="272"/>
      <c r="WWU16" s="272"/>
      <c r="WWV16" s="272"/>
      <c r="WWW16" s="272"/>
      <c r="WWX16" s="272"/>
      <c r="WWY16" s="272"/>
      <c r="WWZ16" s="272"/>
      <c r="WXA16" s="272"/>
      <c r="WXB16" s="272"/>
      <c r="WXC16" s="272"/>
      <c r="WXD16" s="272"/>
      <c r="WXE16" s="272"/>
      <c r="WXF16" s="272"/>
      <c r="WXG16" s="272"/>
      <c r="WXH16" s="272"/>
      <c r="WXI16" s="272"/>
      <c r="WXJ16" s="272"/>
      <c r="WXK16" s="272"/>
      <c r="WXL16" s="272"/>
      <c r="WXM16" s="272"/>
      <c r="WXN16" s="272"/>
      <c r="WXO16" s="272"/>
      <c r="WXP16" s="272"/>
      <c r="WXQ16" s="272"/>
      <c r="WXR16" s="272"/>
      <c r="WXS16" s="272"/>
      <c r="WXT16" s="272"/>
      <c r="WXU16" s="272"/>
      <c r="WXV16" s="272"/>
      <c r="WXW16" s="272"/>
      <c r="WXX16" s="272"/>
      <c r="WXY16" s="272"/>
      <c r="WXZ16" s="272"/>
      <c r="WYA16" s="272"/>
      <c r="WYB16" s="272"/>
      <c r="WYC16" s="272"/>
      <c r="WYD16" s="272"/>
      <c r="WYE16" s="272"/>
      <c r="WYF16" s="272"/>
      <c r="WYG16" s="272"/>
      <c r="WYH16" s="272"/>
      <c r="WYI16" s="272"/>
      <c r="WYJ16" s="272"/>
      <c r="WYK16" s="272"/>
      <c r="WYL16" s="272"/>
      <c r="WYM16" s="272"/>
      <c r="WYN16" s="272"/>
      <c r="WYO16" s="272"/>
      <c r="WYP16" s="272"/>
      <c r="WYQ16" s="272"/>
      <c r="WYR16" s="272"/>
      <c r="WYS16" s="272"/>
      <c r="WYT16" s="272"/>
      <c r="WYU16" s="272"/>
      <c r="WYV16" s="272"/>
      <c r="WYW16" s="272"/>
      <c r="WYX16" s="272"/>
      <c r="WYY16" s="272"/>
      <c r="WYZ16" s="272"/>
      <c r="WZA16" s="272"/>
      <c r="WZB16" s="272"/>
      <c r="WZC16" s="272"/>
      <c r="WZD16" s="272"/>
      <c r="WZE16" s="272"/>
      <c r="WZF16" s="272"/>
      <c r="WZG16" s="272"/>
      <c r="WZH16" s="272"/>
      <c r="WZI16" s="272"/>
      <c r="WZJ16" s="272"/>
      <c r="WZK16" s="272"/>
      <c r="WZL16" s="272"/>
      <c r="WZM16" s="272"/>
      <c r="WZN16" s="272"/>
      <c r="WZO16" s="272"/>
      <c r="WZP16" s="272"/>
      <c r="WZQ16" s="272"/>
      <c r="WZR16" s="272"/>
      <c r="WZS16" s="272"/>
      <c r="WZT16" s="272"/>
      <c r="WZU16" s="272"/>
      <c r="WZV16" s="272"/>
      <c r="WZW16" s="272"/>
      <c r="WZX16" s="272"/>
      <c r="WZY16" s="272"/>
      <c r="WZZ16" s="272"/>
      <c r="XAA16" s="272"/>
      <c r="XAB16" s="272"/>
      <c r="XAC16" s="272"/>
      <c r="XAD16" s="272"/>
      <c r="XAE16" s="272"/>
      <c r="XAF16" s="272"/>
      <c r="XAG16" s="272"/>
      <c r="XAH16" s="272"/>
      <c r="XAI16" s="272"/>
      <c r="XAJ16" s="272"/>
      <c r="XAK16" s="272"/>
      <c r="XAL16" s="272"/>
      <c r="XAM16" s="272"/>
      <c r="XAN16" s="272"/>
      <c r="XAO16" s="272"/>
      <c r="XAP16" s="272"/>
      <c r="XAQ16" s="272"/>
      <c r="XAR16" s="272"/>
      <c r="XAS16" s="272"/>
      <c r="XAT16" s="272"/>
      <c r="XAU16" s="272"/>
      <c r="XAV16" s="272"/>
      <c r="XAW16" s="272"/>
      <c r="XAX16" s="272"/>
      <c r="XAY16" s="272"/>
      <c r="XAZ16" s="272"/>
      <c r="XBA16" s="272"/>
      <c r="XBB16" s="272"/>
      <c r="XBC16" s="272"/>
      <c r="XBD16" s="272"/>
      <c r="XBE16" s="272"/>
      <c r="XBF16" s="272"/>
      <c r="XBG16" s="272"/>
      <c r="XBH16" s="272"/>
      <c r="XBI16" s="272"/>
      <c r="XBJ16" s="272"/>
      <c r="XBK16" s="272"/>
      <c r="XBL16" s="272"/>
      <c r="XBM16" s="272"/>
      <c r="XBN16" s="272"/>
      <c r="XBO16" s="272"/>
      <c r="XBP16" s="272"/>
      <c r="XBQ16" s="272"/>
      <c r="XBR16" s="272"/>
      <c r="XBS16" s="272"/>
      <c r="XBT16" s="272"/>
      <c r="XBU16" s="272"/>
      <c r="XBV16" s="272"/>
      <c r="XBW16" s="272"/>
      <c r="XBX16" s="272"/>
      <c r="XBY16" s="272"/>
      <c r="XBZ16" s="272"/>
      <c r="XCA16" s="272"/>
      <c r="XCB16" s="272"/>
      <c r="XCC16" s="272"/>
      <c r="XCD16" s="272"/>
      <c r="XCE16" s="272"/>
      <c r="XCF16" s="272"/>
      <c r="XCG16" s="272"/>
      <c r="XCH16" s="272"/>
      <c r="XCI16" s="272"/>
      <c r="XCJ16" s="272"/>
      <c r="XCK16" s="272"/>
      <c r="XCL16" s="272"/>
      <c r="XCM16" s="272"/>
      <c r="XCN16" s="272"/>
      <c r="XCO16" s="272"/>
      <c r="XCP16" s="272"/>
      <c r="XCQ16" s="272"/>
      <c r="XCR16" s="272"/>
      <c r="XCS16" s="272"/>
      <c r="XCT16" s="272"/>
      <c r="XCU16" s="272"/>
      <c r="XCV16" s="272"/>
      <c r="XCW16" s="272"/>
      <c r="XCX16" s="272"/>
      <c r="XCY16" s="272"/>
      <c r="XCZ16" s="272"/>
      <c r="XDA16" s="272"/>
      <c r="XDB16" s="272"/>
      <c r="XDC16" s="272"/>
      <c r="XDD16" s="272"/>
      <c r="XDE16" s="272"/>
      <c r="XDF16" s="272"/>
      <c r="XDG16" s="272"/>
      <c r="XDH16" s="272"/>
      <c r="XDI16" s="272"/>
      <c r="XDJ16" s="272"/>
      <c r="XDK16" s="272"/>
      <c r="XDL16" s="272"/>
      <c r="XDM16" s="272"/>
      <c r="XDN16" s="272"/>
      <c r="XDO16" s="272"/>
      <c r="XDP16" s="272"/>
      <c r="XDQ16" s="272"/>
      <c r="XDR16" s="272"/>
      <c r="XDS16" s="272"/>
      <c r="XDT16" s="272"/>
      <c r="XDU16" s="272"/>
      <c r="XDV16" s="272"/>
      <c r="XDW16" s="272"/>
      <c r="XDX16" s="272"/>
      <c r="XDY16" s="272"/>
      <c r="XDZ16" s="272"/>
      <c r="XEA16" s="272"/>
      <c r="XEB16" s="272"/>
      <c r="XEC16" s="272"/>
      <c r="XED16" s="272"/>
      <c r="XEE16" s="272"/>
      <c r="XEF16" s="272"/>
      <c r="XEG16" s="272"/>
      <c r="XEH16" s="272"/>
      <c r="XEI16" s="272"/>
      <c r="XEJ16" s="272"/>
      <c r="XEK16" s="272"/>
      <c r="XEL16" s="272"/>
      <c r="XEM16" s="272"/>
      <c r="XEN16" s="272"/>
      <c r="XEO16" s="272"/>
      <c r="XEP16" s="272"/>
      <c r="XEQ16" s="272"/>
      <c r="XER16" s="272"/>
      <c r="XES16" s="272"/>
      <c r="XET16" s="272"/>
      <c r="XEU16" s="272"/>
      <c r="XEV16" s="272"/>
      <c r="XEW16" s="272"/>
      <c r="XEX16" s="272"/>
      <c r="XEY16" s="272"/>
      <c r="XEZ16" s="272"/>
      <c r="XFA16" s="272"/>
      <c r="XFB16" s="272"/>
      <c r="XFC16" s="272"/>
      <c r="XFD16" s="272"/>
    </row>
    <row r="17" spans="1:16384" s="278" customFormat="1" ht="15" x14ac:dyDescent="0.25">
      <c r="A17" s="1053"/>
      <c r="B17" s="787" t="s">
        <v>725</v>
      </c>
      <c r="C17" s="787" t="s">
        <v>114</v>
      </c>
      <c r="D17" s="113">
        <v>0</v>
      </c>
      <c r="E17" s="113">
        <v>0</v>
      </c>
      <c r="F17" s="113">
        <v>0</v>
      </c>
      <c r="G17" s="113">
        <v>0</v>
      </c>
      <c r="H17" s="113">
        <v>1.04</v>
      </c>
      <c r="I17" s="113">
        <v>1</v>
      </c>
      <c r="J17" s="113">
        <v>1.04</v>
      </c>
      <c r="K17" s="113">
        <v>0</v>
      </c>
      <c r="L17"/>
      <c r="M17"/>
      <c r="N17" s="53"/>
      <c r="O17" s="730" t="str">
        <f t="shared" si="1"/>
        <v/>
      </c>
      <c r="P17" s="730" t="str">
        <f t="shared" si="2"/>
        <v/>
      </c>
      <c r="Q17" s="730" t="str">
        <f t="shared" si="3"/>
        <v/>
      </c>
      <c r="R17" s="730">
        <f t="shared" si="0"/>
        <v>0</v>
      </c>
      <c r="S17" s="730"/>
      <c r="T17" s="272"/>
      <c r="U17" s="272"/>
      <c r="V17" s="272"/>
      <c r="W17" s="272"/>
      <c r="X17" s="272"/>
      <c r="Y17" s="272"/>
      <c r="Z17" s="272"/>
      <c r="AA17" s="272"/>
      <c r="AB17" s="272"/>
      <c r="AC17" s="272"/>
      <c r="AD17" s="272"/>
      <c r="AE17" s="272"/>
      <c r="AF17" s="272"/>
      <c r="AG17" s="272"/>
      <c r="AH17" s="272"/>
      <c r="AI17" s="272"/>
      <c r="AJ17" s="272"/>
      <c r="AK17" s="272"/>
      <c r="AL17" s="272"/>
      <c r="AM17" s="272"/>
      <c r="AN17" s="272"/>
      <c r="AO17" s="272"/>
      <c r="AP17" s="272"/>
      <c r="AQ17" s="272"/>
      <c r="AR17" s="272"/>
      <c r="AS17" s="272"/>
      <c r="AT17" s="272"/>
      <c r="AU17" s="272"/>
      <c r="AV17" s="272"/>
      <c r="AW17" s="272"/>
      <c r="AX17" s="272"/>
      <c r="AY17" s="272"/>
      <c r="AZ17" s="272"/>
      <c r="BA17" s="272"/>
      <c r="BB17" s="272"/>
      <c r="BC17" s="272"/>
      <c r="BD17" s="272"/>
      <c r="BE17" s="272"/>
      <c r="BF17" s="272"/>
      <c r="BG17" s="272"/>
      <c r="BH17" s="272"/>
      <c r="BI17" s="272"/>
      <c r="BJ17" s="272"/>
      <c r="BK17" s="272"/>
      <c r="BL17" s="272"/>
      <c r="BM17" s="272"/>
      <c r="BN17" s="272"/>
      <c r="BO17" s="272"/>
      <c r="BP17" s="272"/>
      <c r="BQ17" s="272"/>
      <c r="BR17" s="272"/>
      <c r="BS17" s="272"/>
      <c r="BT17" s="272"/>
      <c r="BU17" s="272"/>
      <c r="BV17" s="272"/>
      <c r="BW17" s="272"/>
      <c r="BX17" s="272"/>
      <c r="BY17" s="272"/>
      <c r="BZ17" s="272"/>
      <c r="CA17" s="272"/>
      <c r="CB17" s="272"/>
      <c r="CC17" s="272"/>
      <c r="CD17" s="272"/>
      <c r="CE17" s="272"/>
      <c r="CF17" s="272"/>
      <c r="CG17" s="272"/>
      <c r="CH17" s="272"/>
      <c r="CI17" s="272"/>
      <c r="CJ17" s="272"/>
      <c r="CK17" s="272"/>
      <c r="CL17" s="272"/>
      <c r="CM17" s="272"/>
      <c r="CN17" s="272"/>
      <c r="CO17" s="272"/>
      <c r="CP17" s="272"/>
      <c r="CQ17" s="272"/>
      <c r="CR17" s="272"/>
      <c r="CS17" s="272"/>
      <c r="CT17" s="272"/>
      <c r="CU17" s="272"/>
      <c r="CV17" s="272"/>
      <c r="CW17" s="272"/>
      <c r="CX17" s="272"/>
      <c r="CY17" s="272"/>
      <c r="CZ17" s="272"/>
      <c r="DA17" s="272"/>
      <c r="DB17" s="272"/>
      <c r="DC17" s="272"/>
      <c r="DD17" s="272"/>
      <c r="DE17" s="272"/>
      <c r="DF17" s="272"/>
      <c r="DG17" s="272"/>
      <c r="DH17" s="272"/>
      <c r="DI17" s="272"/>
      <c r="DJ17" s="272"/>
      <c r="DK17" s="272"/>
      <c r="DL17" s="272"/>
      <c r="DM17" s="272"/>
      <c r="DN17" s="272"/>
      <c r="DO17" s="272"/>
      <c r="DP17" s="272"/>
      <c r="DQ17" s="272"/>
      <c r="DR17" s="272"/>
      <c r="DS17" s="272"/>
      <c r="DT17" s="272"/>
      <c r="DU17" s="272"/>
      <c r="DV17" s="272"/>
      <c r="DW17" s="272"/>
      <c r="DX17" s="272"/>
      <c r="DY17" s="272"/>
      <c r="DZ17" s="272"/>
      <c r="EA17" s="272"/>
      <c r="EB17" s="272"/>
      <c r="EC17" s="272"/>
      <c r="ED17" s="272"/>
      <c r="EE17" s="272"/>
      <c r="EF17" s="272"/>
      <c r="EG17" s="272"/>
      <c r="EH17" s="272"/>
      <c r="EI17" s="272"/>
      <c r="EJ17" s="272"/>
      <c r="EK17" s="272"/>
      <c r="EL17" s="272"/>
      <c r="EM17" s="272"/>
      <c r="EN17" s="272"/>
      <c r="EO17" s="272"/>
      <c r="EP17" s="272"/>
      <c r="EQ17" s="272"/>
      <c r="ER17" s="272"/>
      <c r="ES17" s="272"/>
      <c r="ET17" s="272"/>
      <c r="EU17" s="272"/>
      <c r="EV17" s="272"/>
      <c r="EW17" s="272"/>
      <c r="EX17" s="272"/>
      <c r="EY17" s="272"/>
      <c r="EZ17" s="272"/>
      <c r="FA17" s="272"/>
      <c r="FB17" s="272"/>
      <c r="FC17" s="272"/>
      <c r="FD17" s="272"/>
      <c r="FE17" s="272"/>
      <c r="FF17" s="272"/>
      <c r="FG17" s="272"/>
      <c r="FH17" s="272"/>
      <c r="FI17" s="272"/>
      <c r="FJ17" s="272"/>
      <c r="FK17" s="272"/>
      <c r="FL17" s="272"/>
      <c r="FM17" s="272"/>
      <c r="FN17" s="272"/>
      <c r="FO17" s="272"/>
      <c r="FP17" s="272"/>
      <c r="FQ17" s="272"/>
      <c r="FR17" s="272"/>
      <c r="FS17" s="272"/>
      <c r="FT17" s="272"/>
      <c r="FU17" s="272"/>
      <c r="FV17" s="272"/>
      <c r="FW17" s="272"/>
      <c r="FX17" s="272"/>
      <c r="FY17" s="272"/>
      <c r="FZ17" s="272"/>
      <c r="GA17" s="272"/>
      <c r="GB17" s="272"/>
      <c r="GC17" s="272"/>
      <c r="GD17" s="272"/>
      <c r="GE17" s="272"/>
      <c r="GF17" s="272"/>
      <c r="GG17" s="272"/>
      <c r="GH17" s="272"/>
      <c r="GI17" s="272"/>
      <c r="GJ17" s="272"/>
      <c r="GK17" s="272"/>
      <c r="GL17" s="272"/>
      <c r="GM17" s="272"/>
      <c r="GN17" s="272"/>
      <c r="GO17" s="272"/>
      <c r="GP17" s="272"/>
      <c r="GQ17" s="272"/>
      <c r="GR17" s="272"/>
      <c r="GS17" s="272"/>
      <c r="GT17" s="272"/>
      <c r="GU17" s="272"/>
      <c r="GV17" s="272"/>
      <c r="GW17" s="272"/>
      <c r="GX17" s="272"/>
      <c r="GY17" s="272"/>
      <c r="GZ17" s="272"/>
      <c r="HA17" s="272"/>
      <c r="HB17" s="272"/>
      <c r="HC17" s="272"/>
      <c r="HD17" s="272"/>
      <c r="HE17" s="272"/>
      <c r="HF17" s="272"/>
      <c r="HG17" s="272"/>
      <c r="HH17" s="272"/>
      <c r="HI17" s="272"/>
      <c r="HJ17" s="272"/>
      <c r="HK17" s="272"/>
      <c r="HL17" s="272"/>
      <c r="HM17" s="272"/>
      <c r="HN17" s="272"/>
      <c r="HO17" s="272"/>
      <c r="HP17" s="272"/>
      <c r="HQ17" s="272"/>
      <c r="HR17" s="272"/>
      <c r="HS17" s="272"/>
      <c r="HT17" s="272"/>
      <c r="HU17" s="272"/>
      <c r="HV17" s="272"/>
      <c r="HW17" s="272"/>
      <c r="HX17" s="272"/>
      <c r="HY17" s="272"/>
      <c r="HZ17" s="272"/>
      <c r="IA17" s="272"/>
      <c r="IB17" s="272"/>
      <c r="IC17" s="272"/>
      <c r="ID17" s="272"/>
      <c r="IE17" s="272"/>
      <c r="IF17" s="272"/>
      <c r="IG17" s="272"/>
      <c r="IH17" s="272"/>
      <c r="II17" s="272"/>
      <c r="IJ17" s="272"/>
      <c r="IK17" s="272"/>
      <c r="IL17" s="272"/>
      <c r="IM17" s="272"/>
      <c r="IN17" s="272"/>
      <c r="IO17" s="272"/>
      <c r="IP17" s="272"/>
      <c r="IQ17" s="272"/>
      <c r="IR17" s="272"/>
      <c r="IS17" s="272"/>
      <c r="IT17" s="272"/>
      <c r="IU17" s="272"/>
      <c r="IV17" s="272"/>
      <c r="IW17" s="272"/>
      <c r="IX17" s="272"/>
      <c r="IY17" s="272"/>
      <c r="IZ17" s="272"/>
      <c r="JA17" s="272"/>
      <c r="JB17" s="272"/>
      <c r="JC17" s="272"/>
      <c r="JD17" s="272"/>
      <c r="JE17" s="272"/>
      <c r="JF17" s="272"/>
      <c r="JG17" s="272"/>
      <c r="JH17" s="272"/>
      <c r="JI17" s="272"/>
      <c r="JJ17" s="272"/>
      <c r="JK17" s="272"/>
      <c r="JL17" s="272"/>
      <c r="JM17" s="272"/>
      <c r="JN17" s="272"/>
      <c r="JO17" s="272"/>
      <c r="JP17" s="272"/>
      <c r="JQ17" s="272"/>
      <c r="JR17" s="272"/>
      <c r="JS17" s="272"/>
      <c r="JT17" s="272"/>
      <c r="JU17" s="272"/>
      <c r="JV17" s="272"/>
      <c r="JW17" s="272"/>
      <c r="JX17" s="272"/>
      <c r="JY17" s="272"/>
      <c r="JZ17" s="272"/>
      <c r="KA17" s="272"/>
      <c r="KB17" s="272"/>
      <c r="KC17" s="272"/>
      <c r="KD17" s="272"/>
      <c r="KE17" s="272"/>
      <c r="KF17" s="272"/>
      <c r="KG17" s="272"/>
      <c r="KH17" s="272"/>
      <c r="KI17" s="272"/>
      <c r="KJ17" s="272"/>
      <c r="KK17" s="272"/>
      <c r="KL17" s="272"/>
      <c r="KM17" s="272"/>
      <c r="KN17" s="272"/>
      <c r="KO17" s="272"/>
      <c r="KP17" s="272"/>
      <c r="KQ17" s="272"/>
      <c r="KR17" s="272"/>
      <c r="KS17" s="272"/>
      <c r="KT17" s="272"/>
      <c r="KU17" s="272"/>
      <c r="KV17" s="272"/>
      <c r="KW17" s="272"/>
      <c r="KX17" s="272"/>
      <c r="KY17" s="272"/>
      <c r="KZ17" s="272"/>
      <c r="LA17" s="272"/>
      <c r="LB17" s="272"/>
      <c r="LC17" s="272"/>
      <c r="LD17" s="272"/>
      <c r="LE17" s="272"/>
      <c r="LF17" s="272"/>
      <c r="LG17" s="272"/>
      <c r="LH17" s="272"/>
      <c r="LI17" s="272"/>
      <c r="LJ17" s="272"/>
      <c r="LK17" s="272"/>
      <c r="LL17" s="272"/>
      <c r="LM17" s="272"/>
      <c r="LN17" s="272"/>
      <c r="LO17" s="272"/>
      <c r="LP17" s="272"/>
      <c r="LQ17" s="272"/>
      <c r="LR17" s="272"/>
      <c r="LS17" s="272"/>
      <c r="LT17" s="272"/>
      <c r="LU17" s="272"/>
      <c r="LV17" s="272"/>
      <c r="LW17" s="272"/>
      <c r="LX17" s="272"/>
      <c r="LY17" s="272"/>
      <c r="LZ17" s="272"/>
      <c r="MA17" s="272"/>
      <c r="MB17" s="272"/>
      <c r="MC17" s="272"/>
      <c r="MD17" s="272"/>
      <c r="ME17" s="272"/>
      <c r="MF17" s="272"/>
      <c r="MG17" s="272"/>
      <c r="MH17" s="272"/>
      <c r="MI17" s="272"/>
      <c r="MJ17" s="272"/>
      <c r="MK17" s="272"/>
      <c r="ML17" s="272"/>
      <c r="MM17" s="272"/>
      <c r="MN17" s="272"/>
      <c r="MO17" s="272"/>
      <c r="MP17" s="272"/>
      <c r="MQ17" s="272"/>
      <c r="MR17" s="272"/>
      <c r="MS17" s="272"/>
      <c r="MT17" s="272"/>
      <c r="MU17" s="272"/>
      <c r="MV17" s="272"/>
      <c r="MW17" s="272"/>
      <c r="MX17" s="272"/>
      <c r="MY17" s="272"/>
      <c r="MZ17" s="272"/>
      <c r="NA17" s="272"/>
      <c r="NB17" s="272"/>
      <c r="NC17" s="272"/>
      <c r="ND17" s="272"/>
      <c r="NE17" s="272"/>
      <c r="NF17" s="272"/>
      <c r="NG17" s="272"/>
      <c r="NH17" s="272"/>
      <c r="NI17" s="272"/>
      <c r="NJ17" s="272"/>
      <c r="NK17" s="272"/>
      <c r="NL17" s="272"/>
      <c r="NM17" s="272"/>
      <c r="NN17" s="272"/>
      <c r="NO17" s="272"/>
      <c r="NP17" s="272"/>
      <c r="NQ17" s="272"/>
      <c r="NR17" s="272"/>
      <c r="NS17" s="272"/>
      <c r="NT17" s="272"/>
      <c r="NU17" s="272"/>
      <c r="NV17" s="272"/>
      <c r="NW17" s="272"/>
      <c r="NX17" s="272"/>
      <c r="NY17" s="272"/>
      <c r="NZ17" s="272"/>
      <c r="OA17" s="272"/>
      <c r="OB17" s="272"/>
      <c r="OC17" s="272"/>
      <c r="OD17" s="272"/>
      <c r="OE17" s="272"/>
      <c r="OF17" s="272"/>
      <c r="OG17" s="272"/>
      <c r="OH17" s="272"/>
      <c r="OI17" s="272"/>
      <c r="OJ17" s="272"/>
      <c r="OK17" s="272"/>
      <c r="OL17" s="272"/>
      <c r="OM17" s="272"/>
      <c r="ON17" s="272"/>
      <c r="OO17" s="272"/>
      <c r="OP17" s="272"/>
      <c r="OQ17" s="272"/>
      <c r="OR17" s="272"/>
      <c r="OS17" s="272"/>
      <c r="OT17" s="272"/>
      <c r="OU17" s="272"/>
      <c r="OV17" s="272"/>
      <c r="OW17" s="272"/>
      <c r="OX17" s="272"/>
      <c r="OY17" s="272"/>
      <c r="OZ17" s="272"/>
      <c r="PA17" s="272"/>
      <c r="PB17" s="272"/>
      <c r="PC17" s="272"/>
      <c r="PD17" s="272"/>
      <c r="PE17" s="272"/>
      <c r="PF17" s="272"/>
      <c r="PG17" s="272"/>
      <c r="PH17" s="272"/>
      <c r="PI17" s="272"/>
      <c r="PJ17" s="272"/>
      <c r="PK17" s="272"/>
      <c r="PL17" s="272"/>
      <c r="PM17" s="272"/>
      <c r="PN17" s="272"/>
      <c r="PO17" s="272"/>
      <c r="PP17" s="272"/>
      <c r="PQ17" s="272"/>
      <c r="PR17" s="272"/>
      <c r="PS17" s="272"/>
      <c r="PT17" s="272"/>
      <c r="PU17" s="272"/>
      <c r="PV17" s="272"/>
      <c r="PW17" s="272"/>
      <c r="PX17" s="272"/>
      <c r="PY17" s="272"/>
      <c r="PZ17" s="272"/>
      <c r="QA17" s="272"/>
      <c r="QB17" s="272"/>
      <c r="QC17" s="272"/>
      <c r="QD17" s="272"/>
      <c r="QE17" s="272"/>
      <c r="QF17" s="272"/>
      <c r="QG17" s="272"/>
      <c r="QH17" s="272"/>
      <c r="QI17" s="272"/>
      <c r="QJ17" s="272"/>
      <c r="QK17" s="272"/>
      <c r="QL17" s="272"/>
      <c r="QM17" s="272"/>
      <c r="QN17" s="272"/>
      <c r="QO17" s="272"/>
      <c r="QP17" s="272"/>
      <c r="QQ17" s="272"/>
      <c r="QR17" s="272"/>
      <c r="QS17" s="272"/>
      <c r="QT17" s="272"/>
      <c r="QU17" s="272"/>
      <c r="QV17" s="272"/>
      <c r="QW17" s="272"/>
      <c r="QX17" s="272"/>
      <c r="QY17" s="272"/>
      <c r="QZ17" s="272"/>
      <c r="RA17" s="272"/>
      <c r="RB17" s="272"/>
      <c r="RC17" s="272"/>
      <c r="RD17" s="272"/>
      <c r="RE17" s="272"/>
      <c r="RF17" s="272"/>
      <c r="RG17" s="272"/>
      <c r="RH17" s="272"/>
      <c r="RI17" s="272"/>
      <c r="RJ17" s="272"/>
      <c r="RK17" s="272"/>
      <c r="RL17" s="272"/>
      <c r="RM17" s="272"/>
      <c r="RN17" s="272"/>
      <c r="RO17" s="272"/>
      <c r="RP17" s="272"/>
      <c r="RQ17" s="272"/>
      <c r="RR17" s="272"/>
      <c r="RS17" s="272"/>
      <c r="RT17" s="272"/>
      <c r="RU17" s="272"/>
      <c r="RV17" s="272"/>
      <c r="RW17" s="272"/>
      <c r="RX17" s="272"/>
      <c r="RY17" s="272"/>
      <c r="RZ17" s="272"/>
      <c r="SA17" s="272"/>
      <c r="SB17" s="272"/>
      <c r="SC17" s="272"/>
      <c r="SD17" s="272"/>
      <c r="SE17" s="272"/>
      <c r="SF17" s="272"/>
      <c r="SG17" s="272"/>
      <c r="SH17" s="272"/>
      <c r="SI17" s="272"/>
      <c r="SJ17" s="272"/>
      <c r="SK17" s="272"/>
      <c r="SL17" s="272"/>
      <c r="SM17" s="272"/>
      <c r="SN17" s="272"/>
      <c r="SO17" s="272"/>
      <c r="SP17" s="272"/>
      <c r="SQ17" s="272"/>
      <c r="SR17" s="272"/>
      <c r="SS17" s="272"/>
      <c r="ST17" s="272"/>
      <c r="SU17" s="272"/>
      <c r="SV17" s="272"/>
      <c r="SW17" s="272"/>
      <c r="SX17" s="272"/>
      <c r="SY17" s="272"/>
      <c r="SZ17" s="272"/>
      <c r="TA17" s="272"/>
      <c r="TB17" s="272"/>
      <c r="TC17" s="272"/>
      <c r="TD17" s="272"/>
      <c r="TE17" s="272"/>
      <c r="TF17" s="272"/>
      <c r="TG17" s="272"/>
      <c r="TH17" s="272"/>
      <c r="TI17" s="272"/>
      <c r="TJ17" s="272"/>
      <c r="TK17" s="272"/>
      <c r="TL17" s="272"/>
      <c r="TM17" s="272"/>
      <c r="TN17" s="272"/>
      <c r="TO17" s="272"/>
      <c r="TP17" s="272"/>
      <c r="TQ17" s="272"/>
      <c r="TR17" s="272"/>
      <c r="TS17" s="272"/>
      <c r="TT17" s="272"/>
      <c r="TU17" s="272"/>
      <c r="TV17" s="272"/>
      <c r="TW17" s="272"/>
      <c r="TX17" s="272"/>
      <c r="TY17" s="272"/>
      <c r="TZ17" s="272"/>
      <c r="UA17" s="272"/>
      <c r="UB17" s="272"/>
      <c r="UC17" s="272"/>
      <c r="UD17" s="272"/>
      <c r="UE17" s="272"/>
      <c r="UF17" s="272"/>
      <c r="UG17" s="272"/>
      <c r="UH17" s="272"/>
      <c r="UI17" s="272"/>
      <c r="UJ17" s="272"/>
      <c r="UK17" s="272"/>
      <c r="UL17" s="272"/>
      <c r="UM17" s="272"/>
      <c r="UN17" s="272"/>
      <c r="UO17" s="272"/>
      <c r="UP17" s="272"/>
      <c r="UQ17" s="272"/>
      <c r="UR17" s="272"/>
      <c r="US17" s="272"/>
      <c r="UT17" s="272"/>
      <c r="UU17" s="272"/>
      <c r="UV17" s="272"/>
      <c r="UW17" s="272"/>
      <c r="UX17" s="272"/>
      <c r="UY17" s="272"/>
      <c r="UZ17" s="272"/>
      <c r="VA17" s="272"/>
      <c r="VB17" s="272"/>
      <c r="VC17" s="272"/>
      <c r="VD17" s="272"/>
      <c r="VE17" s="272"/>
      <c r="VF17" s="272"/>
      <c r="VG17" s="272"/>
      <c r="VH17" s="272"/>
      <c r="VI17" s="272"/>
      <c r="VJ17" s="272"/>
      <c r="VK17" s="272"/>
      <c r="VL17" s="272"/>
      <c r="VM17" s="272"/>
      <c r="VN17" s="272"/>
      <c r="VO17" s="272"/>
      <c r="VP17" s="272"/>
      <c r="VQ17" s="272"/>
      <c r="VR17" s="272"/>
      <c r="VS17" s="272"/>
      <c r="VT17" s="272"/>
      <c r="VU17" s="272"/>
      <c r="VV17" s="272"/>
      <c r="VW17" s="272"/>
      <c r="VX17" s="272"/>
      <c r="VY17" s="272"/>
      <c r="VZ17" s="272"/>
      <c r="WA17" s="272"/>
      <c r="WB17" s="272"/>
      <c r="WC17" s="272"/>
      <c r="WD17" s="272"/>
      <c r="WE17" s="272"/>
      <c r="WF17" s="272"/>
      <c r="WG17" s="272"/>
      <c r="WH17" s="272"/>
      <c r="WI17" s="272"/>
      <c r="WJ17" s="272"/>
      <c r="WK17" s="272"/>
      <c r="WL17" s="272"/>
      <c r="WM17" s="272"/>
      <c r="WN17" s="272"/>
      <c r="WO17" s="272"/>
      <c r="WP17" s="272"/>
      <c r="WQ17" s="272"/>
      <c r="WR17" s="272"/>
      <c r="WS17" s="272"/>
      <c r="WT17" s="272"/>
      <c r="WU17" s="272"/>
      <c r="WV17" s="272"/>
      <c r="WW17" s="272"/>
      <c r="WX17" s="272"/>
      <c r="WY17" s="272"/>
      <c r="WZ17" s="272"/>
      <c r="XA17" s="272"/>
      <c r="XB17" s="272"/>
      <c r="XC17" s="272"/>
      <c r="XD17" s="272"/>
      <c r="XE17" s="272"/>
      <c r="XF17" s="272"/>
      <c r="XG17" s="272"/>
      <c r="XH17" s="272"/>
      <c r="XI17" s="272"/>
      <c r="XJ17" s="272"/>
      <c r="XK17" s="272"/>
      <c r="XL17" s="272"/>
      <c r="XM17" s="272"/>
      <c r="XN17" s="272"/>
      <c r="XO17" s="272"/>
      <c r="XP17" s="272"/>
      <c r="XQ17" s="272"/>
      <c r="XR17" s="272"/>
      <c r="XS17" s="272"/>
      <c r="XT17" s="272"/>
      <c r="XU17" s="272"/>
      <c r="XV17" s="272"/>
      <c r="XW17" s="272"/>
      <c r="XX17" s="272"/>
      <c r="XY17" s="272"/>
      <c r="XZ17" s="272"/>
      <c r="YA17" s="272"/>
      <c r="YB17" s="272"/>
      <c r="YC17" s="272"/>
      <c r="YD17" s="272"/>
      <c r="YE17" s="272"/>
      <c r="YF17" s="272"/>
      <c r="YG17" s="272"/>
      <c r="YH17" s="272"/>
      <c r="YI17" s="272"/>
      <c r="YJ17" s="272"/>
      <c r="YK17" s="272"/>
      <c r="YL17" s="272"/>
      <c r="YM17" s="272"/>
      <c r="YN17" s="272"/>
      <c r="YO17" s="272"/>
      <c r="YP17" s="272"/>
      <c r="YQ17" s="272"/>
      <c r="YR17" s="272"/>
      <c r="YS17" s="272"/>
      <c r="YT17" s="272"/>
      <c r="YU17" s="272"/>
      <c r="YV17" s="272"/>
      <c r="YW17" s="272"/>
      <c r="YX17" s="272"/>
      <c r="YY17" s="272"/>
      <c r="YZ17" s="272"/>
      <c r="ZA17" s="272"/>
      <c r="ZB17" s="272"/>
      <c r="ZC17" s="272"/>
      <c r="ZD17" s="272"/>
      <c r="ZE17" s="272"/>
      <c r="ZF17" s="272"/>
      <c r="ZG17" s="272"/>
      <c r="ZH17" s="272"/>
      <c r="ZI17" s="272"/>
      <c r="ZJ17" s="272"/>
      <c r="ZK17" s="272"/>
      <c r="ZL17" s="272"/>
      <c r="ZM17" s="272"/>
      <c r="ZN17" s="272"/>
      <c r="ZO17" s="272"/>
      <c r="ZP17" s="272"/>
      <c r="ZQ17" s="272"/>
      <c r="ZR17" s="272"/>
      <c r="ZS17" s="272"/>
      <c r="ZT17" s="272"/>
      <c r="ZU17" s="272"/>
      <c r="ZV17" s="272"/>
      <c r="ZW17" s="272"/>
      <c r="ZX17" s="272"/>
      <c r="ZY17" s="272"/>
      <c r="ZZ17" s="272"/>
      <c r="AAA17" s="272"/>
      <c r="AAB17" s="272"/>
      <c r="AAC17" s="272"/>
      <c r="AAD17" s="272"/>
      <c r="AAE17" s="272"/>
      <c r="AAF17" s="272"/>
      <c r="AAG17" s="272"/>
      <c r="AAH17" s="272"/>
      <c r="AAI17" s="272"/>
      <c r="AAJ17" s="272"/>
      <c r="AAK17" s="272"/>
      <c r="AAL17" s="272"/>
      <c r="AAM17" s="272"/>
      <c r="AAN17" s="272"/>
      <c r="AAO17" s="272"/>
      <c r="AAP17" s="272"/>
      <c r="AAQ17" s="272"/>
      <c r="AAR17" s="272"/>
      <c r="AAS17" s="272"/>
      <c r="AAT17" s="272"/>
      <c r="AAU17" s="272"/>
      <c r="AAV17" s="272"/>
      <c r="AAW17" s="272"/>
      <c r="AAX17" s="272"/>
      <c r="AAY17" s="272"/>
      <c r="AAZ17" s="272"/>
      <c r="ABA17" s="272"/>
      <c r="ABB17" s="272"/>
      <c r="ABC17" s="272"/>
      <c r="ABD17" s="272"/>
      <c r="ABE17" s="272"/>
      <c r="ABF17" s="272"/>
      <c r="ABG17" s="272"/>
      <c r="ABH17" s="272"/>
      <c r="ABI17" s="272"/>
      <c r="ABJ17" s="272"/>
      <c r="ABK17" s="272"/>
      <c r="ABL17" s="272"/>
      <c r="ABM17" s="272"/>
      <c r="ABN17" s="272"/>
      <c r="ABO17" s="272"/>
      <c r="ABP17" s="272"/>
      <c r="ABQ17" s="272"/>
      <c r="ABR17" s="272"/>
      <c r="ABS17" s="272"/>
      <c r="ABT17" s="272"/>
      <c r="ABU17" s="272"/>
      <c r="ABV17" s="272"/>
      <c r="ABW17" s="272"/>
      <c r="ABX17" s="272"/>
      <c r="ABY17" s="272"/>
      <c r="ABZ17" s="272"/>
      <c r="ACA17" s="272"/>
      <c r="ACB17" s="272"/>
      <c r="ACC17" s="272"/>
      <c r="ACD17" s="272"/>
      <c r="ACE17" s="272"/>
      <c r="ACF17" s="272"/>
      <c r="ACG17" s="272"/>
      <c r="ACH17" s="272"/>
      <c r="ACI17" s="272"/>
      <c r="ACJ17" s="272"/>
      <c r="ACK17" s="272"/>
      <c r="ACL17" s="272"/>
      <c r="ACM17" s="272"/>
      <c r="ACN17" s="272"/>
      <c r="ACO17" s="272"/>
      <c r="ACP17" s="272"/>
      <c r="ACQ17" s="272"/>
      <c r="ACR17" s="272"/>
      <c r="ACS17" s="272"/>
      <c r="ACT17" s="272"/>
      <c r="ACU17" s="272"/>
      <c r="ACV17" s="272"/>
      <c r="ACW17" s="272"/>
      <c r="ACX17" s="272"/>
      <c r="ACY17" s="272"/>
      <c r="ACZ17" s="272"/>
      <c r="ADA17" s="272"/>
      <c r="ADB17" s="272"/>
      <c r="ADC17" s="272"/>
      <c r="ADD17" s="272"/>
      <c r="ADE17" s="272"/>
      <c r="ADF17" s="272"/>
      <c r="ADG17" s="272"/>
      <c r="ADH17" s="272"/>
      <c r="ADI17" s="272"/>
      <c r="ADJ17" s="272"/>
      <c r="ADK17" s="272"/>
      <c r="ADL17" s="272"/>
      <c r="ADM17" s="272"/>
      <c r="ADN17" s="272"/>
      <c r="ADO17" s="272"/>
      <c r="ADP17" s="272"/>
      <c r="ADQ17" s="272"/>
      <c r="ADR17" s="272"/>
      <c r="ADS17" s="272"/>
      <c r="ADT17" s="272"/>
      <c r="ADU17" s="272"/>
      <c r="ADV17" s="272"/>
      <c r="ADW17" s="272"/>
      <c r="ADX17" s="272"/>
      <c r="ADY17" s="272"/>
      <c r="ADZ17" s="272"/>
      <c r="AEA17" s="272"/>
      <c r="AEB17" s="272"/>
      <c r="AEC17" s="272"/>
      <c r="AED17" s="272"/>
      <c r="AEE17" s="272"/>
      <c r="AEF17" s="272"/>
      <c r="AEG17" s="272"/>
      <c r="AEH17" s="272"/>
      <c r="AEI17" s="272"/>
      <c r="AEJ17" s="272"/>
      <c r="AEK17" s="272"/>
      <c r="AEL17" s="272"/>
      <c r="AEM17" s="272"/>
      <c r="AEN17" s="272"/>
      <c r="AEO17" s="272"/>
      <c r="AEP17" s="272"/>
      <c r="AEQ17" s="272"/>
      <c r="AER17" s="272"/>
      <c r="AES17" s="272"/>
      <c r="AET17" s="272"/>
      <c r="AEU17" s="272"/>
      <c r="AEV17" s="272"/>
      <c r="AEW17" s="272"/>
      <c r="AEX17" s="272"/>
      <c r="AEY17" s="272"/>
      <c r="AEZ17" s="272"/>
      <c r="AFA17" s="272"/>
      <c r="AFB17" s="272"/>
      <c r="AFC17" s="272"/>
      <c r="AFD17" s="272"/>
      <c r="AFE17" s="272"/>
      <c r="AFF17" s="272"/>
      <c r="AFG17" s="272"/>
      <c r="AFH17" s="272"/>
      <c r="AFI17" s="272"/>
      <c r="AFJ17" s="272"/>
      <c r="AFK17" s="272"/>
      <c r="AFL17" s="272"/>
      <c r="AFM17" s="272"/>
      <c r="AFN17" s="272"/>
      <c r="AFO17" s="272"/>
      <c r="AFP17" s="272"/>
      <c r="AFQ17" s="272"/>
      <c r="AFR17" s="272"/>
      <c r="AFS17" s="272"/>
      <c r="AFT17" s="272"/>
      <c r="AFU17" s="272"/>
      <c r="AFV17" s="272"/>
      <c r="AFW17" s="272"/>
      <c r="AFX17" s="272"/>
      <c r="AFY17" s="272"/>
      <c r="AFZ17" s="272"/>
      <c r="AGA17" s="272"/>
      <c r="AGB17" s="272"/>
      <c r="AGC17" s="272"/>
      <c r="AGD17" s="272"/>
      <c r="AGE17" s="272"/>
      <c r="AGF17" s="272"/>
      <c r="AGG17" s="272"/>
      <c r="AGH17" s="272"/>
      <c r="AGI17" s="272"/>
      <c r="AGJ17" s="272"/>
      <c r="AGK17" s="272"/>
      <c r="AGL17" s="272"/>
      <c r="AGM17" s="272"/>
      <c r="AGN17" s="272"/>
      <c r="AGO17" s="272"/>
      <c r="AGP17" s="272"/>
      <c r="AGQ17" s="272"/>
      <c r="AGR17" s="272"/>
      <c r="AGS17" s="272"/>
      <c r="AGT17" s="272"/>
      <c r="AGU17" s="272"/>
      <c r="AGV17" s="272"/>
      <c r="AGW17" s="272"/>
      <c r="AGX17" s="272"/>
      <c r="AGY17" s="272"/>
      <c r="AGZ17" s="272"/>
      <c r="AHA17" s="272"/>
      <c r="AHB17" s="272"/>
      <c r="AHC17" s="272"/>
      <c r="AHD17" s="272"/>
      <c r="AHE17" s="272"/>
      <c r="AHF17" s="272"/>
      <c r="AHG17" s="272"/>
      <c r="AHH17" s="272"/>
      <c r="AHI17" s="272"/>
      <c r="AHJ17" s="272"/>
      <c r="AHK17" s="272"/>
      <c r="AHL17" s="272"/>
      <c r="AHM17" s="272"/>
      <c r="AHN17" s="272"/>
      <c r="AHO17" s="272"/>
      <c r="AHP17" s="272"/>
      <c r="AHQ17" s="272"/>
      <c r="AHR17" s="272"/>
      <c r="AHS17" s="272"/>
      <c r="AHT17" s="272"/>
      <c r="AHU17" s="272"/>
      <c r="AHV17" s="272"/>
      <c r="AHW17" s="272"/>
      <c r="AHX17" s="272"/>
      <c r="AHY17" s="272"/>
      <c r="AHZ17" s="272"/>
      <c r="AIA17" s="272"/>
      <c r="AIB17" s="272"/>
      <c r="AIC17" s="272"/>
      <c r="AID17" s="272"/>
      <c r="AIE17" s="272"/>
      <c r="AIF17" s="272"/>
      <c r="AIG17" s="272"/>
      <c r="AIH17" s="272"/>
      <c r="AII17" s="272"/>
      <c r="AIJ17" s="272"/>
      <c r="AIK17" s="272"/>
      <c r="AIL17" s="272"/>
      <c r="AIM17" s="272"/>
      <c r="AIN17" s="272"/>
      <c r="AIO17" s="272"/>
      <c r="AIP17" s="272"/>
      <c r="AIQ17" s="272"/>
      <c r="AIR17" s="272"/>
      <c r="AIS17" s="272"/>
      <c r="AIT17" s="272"/>
      <c r="AIU17" s="272"/>
      <c r="AIV17" s="272"/>
      <c r="AIW17" s="272"/>
      <c r="AIX17" s="272"/>
      <c r="AIY17" s="272"/>
      <c r="AIZ17" s="272"/>
      <c r="AJA17" s="272"/>
      <c r="AJB17" s="272"/>
      <c r="AJC17" s="272"/>
      <c r="AJD17" s="272"/>
      <c r="AJE17" s="272"/>
      <c r="AJF17" s="272"/>
      <c r="AJG17" s="272"/>
      <c r="AJH17" s="272"/>
      <c r="AJI17" s="272"/>
      <c r="AJJ17" s="272"/>
      <c r="AJK17" s="272"/>
      <c r="AJL17" s="272"/>
      <c r="AJM17" s="272"/>
      <c r="AJN17" s="272"/>
      <c r="AJO17" s="272"/>
      <c r="AJP17" s="272"/>
      <c r="AJQ17" s="272"/>
      <c r="AJR17" s="272"/>
      <c r="AJS17" s="272"/>
      <c r="AJT17" s="272"/>
      <c r="AJU17" s="272"/>
      <c r="AJV17" s="272"/>
      <c r="AJW17" s="272"/>
      <c r="AJX17" s="272"/>
      <c r="AJY17" s="272"/>
      <c r="AJZ17" s="272"/>
      <c r="AKA17" s="272"/>
      <c r="AKB17" s="272"/>
      <c r="AKC17" s="272"/>
      <c r="AKD17" s="272"/>
      <c r="AKE17" s="272"/>
      <c r="AKF17" s="272"/>
      <c r="AKG17" s="272"/>
      <c r="AKH17" s="272"/>
      <c r="AKI17" s="272"/>
      <c r="AKJ17" s="272"/>
      <c r="AKK17" s="272"/>
      <c r="AKL17" s="272"/>
      <c r="AKM17" s="272"/>
      <c r="AKN17" s="272"/>
      <c r="AKO17" s="272"/>
      <c r="AKP17" s="272"/>
      <c r="AKQ17" s="272"/>
      <c r="AKR17" s="272"/>
      <c r="AKS17" s="272"/>
      <c r="AKT17" s="272"/>
      <c r="AKU17" s="272"/>
      <c r="AKV17" s="272"/>
      <c r="AKW17" s="272"/>
      <c r="AKX17" s="272"/>
      <c r="AKY17" s="272"/>
      <c r="AKZ17" s="272"/>
      <c r="ALA17" s="272"/>
      <c r="ALB17" s="272"/>
      <c r="ALC17" s="272"/>
      <c r="ALD17" s="272"/>
      <c r="ALE17" s="272"/>
      <c r="ALF17" s="272"/>
      <c r="ALG17" s="272"/>
      <c r="ALH17" s="272"/>
      <c r="ALI17" s="272"/>
      <c r="ALJ17" s="272"/>
      <c r="ALK17" s="272"/>
      <c r="ALL17" s="272"/>
      <c r="ALM17" s="272"/>
      <c r="ALN17" s="272"/>
      <c r="ALO17" s="272"/>
      <c r="ALP17" s="272"/>
      <c r="ALQ17" s="272"/>
      <c r="ALR17" s="272"/>
      <c r="ALS17" s="272"/>
      <c r="ALT17" s="272"/>
      <c r="ALU17" s="272"/>
      <c r="ALV17" s="272"/>
      <c r="ALW17" s="272"/>
      <c r="ALX17" s="272"/>
      <c r="ALY17" s="272"/>
      <c r="ALZ17" s="272"/>
      <c r="AMA17" s="272"/>
      <c r="AMB17" s="272"/>
      <c r="AMC17" s="272"/>
      <c r="AMD17" s="272"/>
      <c r="AME17" s="272"/>
      <c r="AMF17" s="272"/>
      <c r="AMG17" s="272"/>
      <c r="AMH17" s="272"/>
      <c r="AMI17" s="272"/>
      <c r="AMJ17" s="272"/>
      <c r="AMK17" s="272"/>
      <c r="AML17" s="272"/>
      <c r="AMM17" s="272"/>
      <c r="AMN17" s="272"/>
      <c r="AMO17" s="272"/>
      <c r="AMP17" s="272"/>
      <c r="AMQ17" s="272"/>
      <c r="AMR17" s="272"/>
      <c r="AMS17" s="272"/>
      <c r="AMT17" s="272"/>
      <c r="AMU17" s="272"/>
      <c r="AMV17" s="272"/>
      <c r="AMW17" s="272"/>
      <c r="AMX17" s="272"/>
      <c r="AMY17" s="272"/>
      <c r="AMZ17" s="272"/>
      <c r="ANA17" s="272"/>
      <c r="ANB17" s="272"/>
      <c r="ANC17" s="272"/>
      <c r="AND17" s="272"/>
      <c r="ANE17" s="272"/>
      <c r="ANF17" s="272"/>
      <c r="ANG17" s="272"/>
      <c r="ANH17" s="272"/>
      <c r="ANI17" s="272"/>
      <c r="ANJ17" s="272"/>
      <c r="ANK17" s="272"/>
      <c r="ANL17" s="272"/>
      <c r="ANM17" s="272"/>
      <c r="ANN17" s="272"/>
      <c r="ANO17" s="272"/>
      <c r="ANP17" s="272"/>
      <c r="ANQ17" s="272"/>
      <c r="ANR17" s="272"/>
      <c r="ANS17" s="272"/>
      <c r="ANT17" s="272"/>
      <c r="ANU17" s="272"/>
      <c r="ANV17" s="272"/>
      <c r="ANW17" s="272"/>
      <c r="ANX17" s="272"/>
      <c r="ANY17" s="272"/>
      <c r="ANZ17" s="272"/>
      <c r="AOA17" s="272"/>
      <c r="AOB17" s="272"/>
      <c r="AOC17" s="272"/>
      <c r="AOD17" s="272"/>
      <c r="AOE17" s="272"/>
      <c r="AOF17" s="272"/>
      <c r="AOG17" s="272"/>
      <c r="AOH17" s="272"/>
      <c r="AOI17" s="272"/>
      <c r="AOJ17" s="272"/>
      <c r="AOK17" s="272"/>
      <c r="AOL17" s="272"/>
      <c r="AOM17" s="272"/>
      <c r="AON17" s="272"/>
      <c r="AOO17" s="272"/>
      <c r="AOP17" s="272"/>
      <c r="AOQ17" s="272"/>
      <c r="AOR17" s="272"/>
      <c r="AOS17" s="272"/>
      <c r="AOT17" s="272"/>
      <c r="AOU17" s="272"/>
      <c r="AOV17" s="272"/>
      <c r="AOW17" s="272"/>
      <c r="AOX17" s="272"/>
      <c r="AOY17" s="272"/>
      <c r="AOZ17" s="272"/>
      <c r="APA17" s="272"/>
      <c r="APB17" s="272"/>
      <c r="APC17" s="272"/>
      <c r="APD17" s="272"/>
      <c r="APE17" s="272"/>
      <c r="APF17" s="272"/>
      <c r="APG17" s="272"/>
      <c r="APH17" s="272"/>
      <c r="API17" s="272"/>
      <c r="APJ17" s="272"/>
      <c r="APK17" s="272"/>
      <c r="APL17" s="272"/>
      <c r="APM17" s="272"/>
      <c r="APN17" s="272"/>
      <c r="APO17" s="272"/>
      <c r="APP17" s="272"/>
      <c r="APQ17" s="272"/>
      <c r="APR17" s="272"/>
      <c r="APS17" s="272"/>
      <c r="APT17" s="272"/>
      <c r="APU17" s="272"/>
      <c r="APV17" s="272"/>
      <c r="APW17" s="272"/>
      <c r="APX17" s="272"/>
      <c r="APY17" s="272"/>
      <c r="APZ17" s="272"/>
      <c r="AQA17" s="272"/>
      <c r="AQB17" s="272"/>
      <c r="AQC17" s="272"/>
      <c r="AQD17" s="272"/>
      <c r="AQE17" s="272"/>
      <c r="AQF17" s="272"/>
      <c r="AQG17" s="272"/>
      <c r="AQH17" s="272"/>
      <c r="AQI17" s="272"/>
      <c r="AQJ17" s="272"/>
      <c r="AQK17" s="272"/>
      <c r="AQL17" s="272"/>
      <c r="AQM17" s="272"/>
      <c r="AQN17" s="272"/>
      <c r="AQO17" s="272"/>
      <c r="AQP17" s="272"/>
      <c r="AQQ17" s="272"/>
      <c r="AQR17" s="272"/>
      <c r="AQS17" s="272"/>
      <c r="AQT17" s="272"/>
      <c r="AQU17" s="272"/>
      <c r="AQV17" s="272"/>
      <c r="AQW17" s="272"/>
      <c r="AQX17" s="272"/>
      <c r="AQY17" s="272"/>
      <c r="AQZ17" s="272"/>
      <c r="ARA17" s="272"/>
      <c r="ARB17" s="272"/>
      <c r="ARC17" s="272"/>
      <c r="ARD17" s="272"/>
      <c r="ARE17" s="272"/>
      <c r="ARF17" s="272"/>
      <c r="ARG17" s="272"/>
      <c r="ARH17" s="272"/>
      <c r="ARI17" s="272"/>
      <c r="ARJ17" s="272"/>
      <c r="ARK17" s="272"/>
      <c r="ARL17" s="272"/>
      <c r="ARM17" s="272"/>
      <c r="ARN17" s="272"/>
      <c r="ARO17" s="272"/>
      <c r="ARP17" s="272"/>
      <c r="ARQ17" s="272"/>
      <c r="ARR17" s="272"/>
      <c r="ARS17" s="272"/>
      <c r="ART17" s="272"/>
      <c r="ARU17" s="272"/>
      <c r="ARV17" s="272"/>
      <c r="ARW17" s="272"/>
      <c r="ARX17" s="272"/>
      <c r="ARY17" s="272"/>
      <c r="ARZ17" s="272"/>
      <c r="ASA17" s="272"/>
      <c r="ASB17" s="272"/>
      <c r="ASC17" s="272"/>
      <c r="ASD17" s="272"/>
      <c r="ASE17" s="272"/>
      <c r="ASF17" s="272"/>
      <c r="ASG17" s="272"/>
      <c r="ASH17" s="272"/>
      <c r="ASI17" s="272"/>
      <c r="ASJ17" s="272"/>
      <c r="ASK17" s="272"/>
      <c r="ASL17" s="272"/>
      <c r="ASM17" s="272"/>
      <c r="ASN17" s="272"/>
      <c r="ASO17" s="272"/>
      <c r="ASP17" s="272"/>
      <c r="ASQ17" s="272"/>
      <c r="ASR17" s="272"/>
      <c r="ASS17" s="272"/>
      <c r="AST17" s="272"/>
      <c r="ASU17" s="272"/>
      <c r="ASV17" s="272"/>
      <c r="ASW17" s="272"/>
      <c r="ASX17" s="272"/>
      <c r="ASY17" s="272"/>
      <c r="ASZ17" s="272"/>
      <c r="ATA17" s="272"/>
      <c r="ATB17" s="272"/>
      <c r="ATC17" s="272"/>
      <c r="ATD17" s="272"/>
      <c r="ATE17" s="272"/>
      <c r="ATF17" s="272"/>
      <c r="ATG17" s="272"/>
      <c r="ATH17" s="272"/>
      <c r="ATI17" s="272"/>
      <c r="ATJ17" s="272"/>
      <c r="ATK17" s="272"/>
      <c r="ATL17" s="272"/>
      <c r="ATM17" s="272"/>
      <c r="ATN17" s="272"/>
      <c r="ATO17" s="272"/>
      <c r="ATP17" s="272"/>
      <c r="ATQ17" s="272"/>
      <c r="ATR17" s="272"/>
      <c r="ATS17" s="272"/>
      <c r="ATT17" s="272"/>
      <c r="ATU17" s="272"/>
      <c r="ATV17" s="272"/>
      <c r="ATW17" s="272"/>
      <c r="ATX17" s="272"/>
      <c r="ATY17" s="272"/>
      <c r="ATZ17" s="272"/>
      <c r="AUA17" s="272"/>
      <c r="AUB17" s="272"/>
      <c r="AUC17" s="272"/>
      <c r="AUD17" s="272"/>
      <c r="AUE17" s="272"/>
      <c r="AUF17" s="272"/>
      <c r="AUG17" s="272"/>
      <c r="AUH17" s="272"/>
      <c r="AUI17" s="272"/>
      <c r="AUJ17" s="272"/>
      <c r="AUK17" s="272"/>
      <c r="AUL17" s="272"/>
      <c r="AUM17" s="272"/>
      <c r="AUN17" s="272"/>
      <c r="AUO17" s="272"/>
      <c r="AUP17" s="272"/>
      <c r="AUQ17" s="272"/>
      <c r="AUR17" s="272"/>
      <c r="AUS17" s="272"/>
      <c r="AUT17" s="272"/>
      <c r="AUU17" s="272"/>
      <c r="AUV17" s="272"/>
      <c r="AUW17" s="272"/>
      <c r="AUX17" s="272"/>
      <c r="AUY17" s="272"/>
      <c r="AUZ17" s="272"/>
      <c r="AVA17" s="272"/>
      <c r="AVB17" s="272"/>
      <c r="AVC17" s="272"/>
      <c r="AVD17" s="272"/>
      <c r="AVE17" s="272"/>
      <c r="AVF17" s="272"/>
      <c r="AVG17" s="272"/>
      <c r="AVH17" s="272"/>
      <c r="AVI17" s="272"/>
      <c r="AVJ17" s="272"/>
      <c r="AVK17" s="272"/>
      <c r="AVL17" s="272"/>
      <c r="AVM17" s="272"/>
      <c r="AVN17" s="272"/>
      <c r="AVO17" s="272"/>
      <c r="AVP17" s="272"/>
      <c r="AVQ17" s="272"/>
      <c r="AVR17" s="272"/>
      <c r="AVS17" s="272"/>
      <c r="AVT17" s="272"/>
      <c r="AVU17" s="272"/>
      <c r="AVV17" s="272"/>
      <c r="AVW17" s="272"/>
      <c r="AVX17" s="272"/>
      <c r="AVY17" s="272"/>
      <c r="AVZ17" s="272"/>
      <c r="AWA17" s="272"/>
      <c r="AWB17" s="272"/>
      <c r="AWC17" s="272"/>
      <c r="AWD17" s="272"/>
      <c r="AWE17" s="272"/>
      <c r="AWF17" s="272"/>
      <c r="AWG17" s="272"/>
      <c r="AWH17" s="272"/>
      <c r="AWI17" s="272"/>
      <c r="AWJ17" s="272"/>
      <c r="AWK17" s="272"/>
      <c r="AWL17" s="272"/>
      <c r="AWM17" s="272"/>
      <c r="AWN17" s="272"/>
      <c r="AWO17" s="272"/>
      <c r="AWP17" s="272"/>
      <c r="AWQ17" s="272"/>
      <c r="AWR17" s="272"/>
      <c r="AWS17" s="272"/>
      <c r="AWT17" s="272"/>
      <c r="AWU17" s="272"/>
      <c r="AWV17" s="272"/>
      <c r="AWW17" s="272"/>
      <c r="AWX17" s="272"/>
      <c r="AWY17" s="272"/>
      <c r="AWZ17" s="272"/>
      <c r="AXA17" s="272"/>
      <c r="AXB17" s="272"/>
      <c r="AXC17" s="272"/>
      <c r="AXD17" s="272"/>
      <c r="AXE17" s="272"/>
      <c r="AXF17" s="272"/>
      <c r="AXG17" s="272"/>
      <c r="AXH17" s="272"/>
      <c r="AXI17" s="272"/>
      <c r="AXJ17" s="272"/>
      <c r="AXK17" s="272"/>
      <c r="AXL17" s="272"/>
      <c r="AXM17" s="272"/>
      <c r="AXN17" s="272"/>
      <c r="AXO17" s="272"/>
      <c r="AXP17" s="272"/>
      <c r="AXQ17" s="272"/>
      <c r="AXR17" s="272"/>
      <c r="AXS17" s="272"/>
      <c r="AXT17" s="272"/>
      <c r="AXU17" s="272"/>
      <c r="AXV17" s="272"/>
      <c r="AXW17" s="272"/>
      <c r="AXX17" s="272"/>
      <c r="AXY17" s="272"/>
      <c r="AXZ17" s="272"/>
      <c r="AYA17" s="272"/>
      <c r="AYB17" s="272"/>
      <c r="AYC17" s="272"/>
      <c r="AYD17" s="272"/>
      <c r="AYE17" s="272"/>
      <c r="AYF17" s="272"/>
      <c r="AYG17" s="272"/>
      <c r="AYH17" s="272"/>
      <c r="AYI17" s="272"/>
      <c r="AYJ17" s="272"/>
      <c r="AYK17" s="272"/>
      <c r="AYL17" s="272"/>
      <c r="AYM17" s="272"/>
      <c r="AYN17" s="272"/>
      <c r="AYO17" s="272"/>
      <c r="AYP17" s="272"/>
      <c r="AYQ17" s="272"/>
      <c r="AYR17" s="272"/>
      <c r="AYS17" s="272"/>
      <c r="AYT17" s="272"/>
      <c r="AYU17" s="272"/>
      <c r="AYV17" s="272"/>
      <c r="AYW17" s="272"/>
      <c r="AYX17" s="272"/>
      <c r="AYY17" s="272"/>
      <c r="AYZ17" s="272"/>
      <c r="AZA17" s="272"/>
      <c r="AZB17" s="272"/>
      <c r="AZC17" s="272"/>
      <c r="AZD17" s="272"/>
      <c r="AZE17" s="272"/>
      <c r="AZF17" s="272"/>
      <c r="AZG17" s="272"/>
      <c r="AZH17" s="272"/>
      <c r="AZI17" s="272"/>
      <c r="AZJ17" s="272"/>
      <c r="AZK17" s="272"/>
      <c r="AZL17" s="272"/>
      <c r="AZM17" s="272"/>
      <c r="AZN17" s="272"/>
      <c r="AZO17" s="272"/>
      <c r="AZP17" s="272"/>
      <c r="AZQ17" s="272"/>
      <c r="AZR17" s="272"/>
      <c r="AZS17" s="272"/>
      <c r="AZT17" s="272"/>
      <c r="AZU17" s="272"/>
      <c r="AZV17" s="272"/>
      <c r="AZW17" s="272"/>
      <c r="AZX17" s="272"/>
      <c r="AZY17" s="272"/>
      <c r="AZZ17" s="272"/>
      <c r="BAA17" s="272"/>
      <c r="BAB17" s="272"/>
      <c r="BAC17" s="272"/>
      <c r="BAD17" s="272"/>
      <c r="BAE17" s="272"/>
      <c r="BAF17" s="272"/>
      <c r="BAG17" s="272"/>
      <c r="BAH17" s="272"/>
      <c r="BAI17" s="272"/>
      <c r="BAJ17" s="272"/>
      <c r="BAK17" s="272"/>
      <c r="BAL17" s="272"/>
      <c r="BAM17" s="272"/>
      <c r="BAN17" s="272"/>
      <c r="BAO17" s="272"/>
      <c r="BAP17" s="272"/>
      <c r="BAQ17" s="272"/>
      <c r="BAR17" s="272"/>
      <c r="BAS17" s="272"/>
      <c r="BAT17" s="272"/>
      <c r="BAU17" s="272"/>
      <c r="BAV17" s="272"/>
      <c r="BAW17" s="272"/>
      <c r="BAX17" s="272"/>
      <c r="BAY17" s="272"/>
      <c r="BAZ17" s="272"/>
      <c r="BBA17" s="272"/>
      <c r="BBB17" s="272"/>
      <c r="BBC17" s="272"/>
      <c r="BBD17" s="272"/>
      <c r="BBE17" s="272"/>
      <c r="BBF17" s="272"/>
      <c r="BBG17" s="272"/>
      <c r="BBH17" s="272"/>
      <c r="BBI17" s="272"/>
      <c r="BBJ17" s="272"/>
      <c r="BBK17" s="272"/>
      <c r="BBL17" s="272"/>
      <c r="BBM17" s="272"/>
      <c r="BBN17" s="272"/>
      <c r="BBO17" s="272"/>
      <c r="BBP17" s="272"/>
      <c r="BBQ17" s="272"/>
      <c r="BBR17" s="272"/>
      <c r="BBS17" s="272"/>
      <c r="BBT17" s="272"/>
      <c r="BBU17" s="272"/>
      <c r="BBV17" s="272"/>
      <c r="BBW17" s="272"/>
      <c r="BBX17" s="272"/>
      <c r="BBY17" s="272"/>
      <c r="BBZ17" s="272"/>
      <c r="BCA17" s="272"/>
      <c r="BCB17" s="272"/>
      <c r="BCC17" s="272"/>
      <c r="BCD17" s="272"/>
      <c r="BCE17" s="272"/>
      <c r="BCF17" s="272"/>
      <c r="BCG17" s="272"/>
      <c r="BCH17" s="272"/>
      <c r="BCI17" s="272"/>
      <c r="BCJ17" s="272"/>
      <c r="BCK17" s="272"/>
      <c r="BCL17" s="272"/>
      <c r="BCM17" s="272"/>
      <c r="BCN17" s="272"/>
      <c r="BCO17" s="272"/>
      <c r="BCP17" s="272"/>
      <c r="BCQ17" s="272"/>
      <c r="BCR17" s="272"/>
      <c r="BCS17" s="272"/>
      <c r="BCT17" s="272"/>
      <c r="BCU17" s="272"/>
      <c r="BCV17" s="272"/>
      <c r="BCW17" s="272"/>
      <c r="BCX17" s="272"/>
      <c r="BCY17" s="272"/>
      <c r="BCZ17" s="272"/>
      <c r="BDA17" s="272"/>
      <c r="BDB17" s="272"/>
      <c r="BDC17" s="272"/>
      <c r="BDD17" s="272"/>
      <c r="BDE17" s="272"/>
      <c r="BDF17" s="272"/>
      <c r="BDG17" s="272"/>
      <c r="BDH17" s="272"/>
      <c r="BDI17" s="272"/>
      <c r="BDJ17" s="272"/>
      <c r="BDK17" s="272"/>
      <c r="BDL17" s="272"/>
      <c r="BDM17" s="272"/>
      <c r="BDN17" s="272"/>
      <c r="BDO17" s="272"/>
      <c r="BDP17" s="272"/>
      <c r="BDQ17" s="272"/>
      <c r="BDR17" s="272"/>
      <c r="BDS17" s="272"/>
      <c r="BDT17" s="272"/>
      <c r="BDU17" s="272"/>
      <c r="BDV17" s="272"/>
      <c r="BDW17" s="272"/>
      <c r="BDX17" s="272"/>
      <c r="BDY17" s="272"/>
      <c r="BDZ17" s="272"/>
      <c r="BEA17" s="272"/>
      <c r="BEB17" s="272"/>
      <c r="BEC17" s="272"/>
      <c r="BED17" s="272"/>
      <c r="BEE17" s="272"/>
      <c r="BEF17" s="272"/>
      <c r="BEG17" s="272"/>
      <c r="BEH17" s="272"/>
      <c r="BEI17" s="272"/>
      <c r="BEJ17" s="272"/>
      <c r="BEK17" s="272"/>
      <c r="BEL17" s="272"/>
      <c r="BEM17" s="272"/>
      <c r="BEN17" s="272"/>
      <c r="BEO17" s="272"/>
      <c r="BEP17" s="272"/>
      <c r="BEQ17" s="272"/>
      <c r="BER17" s="272"/>
      <c r="BES17" s="272"/>
      <c r="BET17" s="272"/>
      <c r="BEU17" s="272"/>
      <c r="BEV17" s="272"/>
      <c r="BEW17" s="272"/>
      <c r="BEX17" s="272"/>
      <c r="BEY17" s="272"/>
      <c r="BEZ17" s="272"/>
      <c r="BFA17" s="272"/>
      <c r="BFB17" s="272"/>
      <c r="BFC17" s="272"/>
      <c r="BFD17" s="272"/>
      <c r="BFE17" s="272"/>
      <c r="BFF17" s="272"/>
      <c r="BFG17" s="272"/>
      <c r="BFH17" s="272"/>
      <c r="BFI17" s="272"/>
      <c r="BFJ17" s="272"/>
      <c r="BFK17" s="272"/>
      <c r="BFL17" s="272"/>
      <c r="BFM17" s="272"/>
      <c r="BFN17" s="272"/>
      <c r="BFO17" s="272"/>
      <c r="BFP17" s="272"/>
      <c r="BFQ17" s="272"/>
      <c r="BFR17" s="272"/>
      <c r="BFS17" s="272"/>
      <c r="BFT17" s="272"/>
      <c r="BFU17" s="272"/>
      <c r="BFV17" s="272"/>
      <c r="BFW17" s="272"/>
      <c r="BFX17" s="272"/>
      <c r="BFY17" s="272"/>
      <c r="BFZ17" s="272"/>
      <c r="BGA17" s="272"/>
      <c r="BGB17" s="272"/>
      <c r="BGC17" s="272"/>
      <c r="BGD17" s="272"/>
      <c r="BGE17" s="272"/>
      <c r="BGF17" s="272"/>
      <c r="BGG17" s="272"/>
      <c r="BGH17" s="272"/>
      <c r="BGI17" s="272"/>
      <c r="BGJ17" s="272"/>
      <c r="BGK17" s="272"/>
      <c r="BGL17" s="272"/>
      <c r="BGM17" s="272"/>
      <c r="BGN17" s="272"/>
      <c r="BGO17" s="272"/>
      <c r="BGP17" s="272"/>
      <c r="BGQ17" s="272"/>
      <c r="BGR17" s="272"/>
      <c r="BGS17" s="272"/>
      <c r="BGT17" s="272"/>
      <c r="BGU17" s="272"/>
      <c r="BGV17" s="272"/>
      <c r="BGW17" s="272"/>
      <c r="BGX17" s="272"/>
      <c r="BGY17" s="272"/>
      <c r="BGZ17" s="272"/>
      <c r="BHA17" s="272"/>
      <c r="BHB17" s="272"/>
      <c r="BHC17" s="272"/>
      <c r="BHD17" s="272"/>
      <c r="BHE17" s="272"/>
      <c r="BHF17" s="272"/>
      <c r="BHG17" s="272"/>
      <c r="BHH17" s="272"/>
      <c r="BHI17" s="272"/>
      <c r="BHJ17" s="272"/>
      <c r="BHK17" s="272"/>
      <c r="BHL17" s="272"/>
      <c r="BHM17" s="272"/>
      <c r="BHN17" s="272"/>
      <c r="BHO17" s="272"/>
      <c r="BHP17" s="272"/>
      <c r="BHQ17" s="272"/>
      <c r="BHR17" s="272"/>
      <c r="BHS17" s="272"/>
      <c r="BHT17" s="272"/>
      <c r="BHU17" s="272"/>
      <c r="BHV17" s="272"/>
      <c r="BHW17" s="272"/>
      <c r="BHX17" s="272"/>
      <c r="BHY17" s="272"/>
      <c r="BHZ17" s="272"/>
      <c r="BIA17" s="272"/>
      <c r="BIB17" s="272"/>
      <c r="BIC17" s="272"/>
      <c r="BID17" s="272"/>
      <c r="BIE17" s="272"/>
      <c r="BIF17" s="272"/>
      <c r="BIG17" s="272"/>
      <c r="BIH17" s="272"/>
      <c r="BII17" s="272"/>
      <c r="BIJ17" s="272"/>
      <c r="BIK17" s="272"/>
      <c r="BIL17" s="272"/>
      <c r="BIM17" s="272"/>
      <c r="BIN17" s="272"/>
      <c r="BIO17" s="272"/>
      <c r="BIP17" s="272"/>
      <c r="BIQ17" s="272"/>
      <c r="BIR17" s="272"/>
      <c r="BIS17" s="272"/>
      <c r="BIT17" s="272"/>
      <c r="BIU17" s="272"/>
      <c r="BIV17" s="272"/>
      <c r="BIW17" s="272"/>
      <c r="BIX17" s="272"/>
      <c r="BIY17" s="272"/>
      <c r="BIZ17" s="272"/>
      <c r="BJA17" s="272"/>
      <c r="BJB17" s="272"/>
      <c r="BJC17" s="272"/>
      <c r="BJD17" s="272"/>
      <c r="BJE17" s="272"/>
      <c r="BJF17" s="272"/>
      <c r="BJG17" s="272"/>
      <c r="BJH17" s="272"/>
      <c r="BJI17" s="272"/>
      <c r="BJJ17" s="272"/>
      <c r="BJK17" s="272"/>
      <c r="BJL17" s="272"/>
      <c r="BJM17" s="272"/>
      <c r="BJN17" s="272"/>
      <c r="BJO17" s="272"/>
      <c r="BJP17" s="272"/>
      <c r="BJQ17" s="272"/>
      <c r="BJR17" s="272"/>
      <c r="BJS17" s="272"/>
      <c r="BJT17" s="272"/>
      <c r="BJU17" s="272"/>
      <c r="BJV17" s="272"/>
      <c r="BJW17" s="272"/>
      <c r="BJX17" s="272"/>
      <c r="BJY17" s="272"/>
      <c r="BJZ17" s="272"/>
      <c r="BKA17" s="272"/>
      <c r="BKB17" s="272"/>
      <c r="BKC17" s="272"/>
      <c r="BKD17" s="272"/>
      <c r="BKE17" s="272"/>
      <c r="BKF17" s="272"/>
      <c r="BKG17" s="272"/>
      <c r="BKH17" s="272"/>
      <c r="BKI17" s="272"/>
      <c r="BKJ17" s="272"/>
      <c r="BKK17" s="272"/>
      <c r="BKL17" s="272"/>
      <c r="BKM17" s="272"/>
      <c r="BKN17" s="272"/>
      <c r="BKO17" s="272"/>
      <c r="BKP17" s="272"/>
      <c r="BKQ17" s="272"/>
      <c r="BKR17" s="272"/>
      <c r="BKS17" s="272"/>
      <c r="BKT17" s="272"/>
      <c r="BKU17" s="272"/>
      <c r="BKV17" s="272"/>
      <c r="BKW17" s="272"/>
      <c r="BKX17" s="272"/>
      <c r="BKY17" s="272"/>
      <c r="BKZ17" s="272"/>
      <c r="BLA17" s="272"/>
      <c r="BLB17" s="272"/>
      <c r="BLC17" s="272"/>
      <c r="BLD17" s="272"/>
      <c r="BLE17" s="272"/>
      <c r="BLF17" s="272"/>
      <c r="BLG17" s="272"/>
      <c r="BLH17" s="272"/>
      <c r="BLI17" s="272"/>
      <c r="BLJ17" s="272"/>
      <c r="BLK17" s="272"/>
      <c r="BLL17" s="272"/>
      <c r="BLM17" s="272"/>
      <c r="BLN17" s="272"/>
      <c r="BLO17" s="272"/>
      <c r="BLP17" s="272"/>
      <c r="BLQ17" s="272"/>
      <c r="BLR17" s="272"/>
      <c r="BLS17" s="272"/>
      <c r="BLT17" s="272"/>
      <c r="BLU17" s="272"/>
      <c r="BLV17" s="272"/>
      <c r="BLW17" s="272"/>
      <c r="BLX17" s="272"/>
      <c r="BLY17" s="272"/>
      <c r="BLZ17" s="272"/>
      <c r="BMA17" s="272"/>
      <c r="BMB17" s="272"/>
      <c r="BMC17" s="272"/>
      <c r="BMD17" s="272"/>
      <c r="BME17" s="272"/>
      <c r="BMF17" s="272"/>
      <c r="BMG17" s="272"/>
      <c r="BMH17" s="272"/>
      <c r="BMI17" s="272"/>
      <c r="BMJ17" s="272"/>
      <c r="BMK17" s="272"/>
      <c r="BML17" s="272"/>
      <c r="BMM17" s="272"/>
      <c r="BMN17" s="272"/>
      <c r="BMO17" s="272"/>
      <c r="BMP17" s="272"/>
      <c r="BMQ17" s="272"/>
      <c r="BMR17" s="272"/>
      <c r="BMS17" s="272"/>
      <c r="BMT17" s="272"/>
      <c r="BMU17" s="272"/>
      <c r="BMV17" s="272"/>
      <c r="BMW17" s="272"/>
      <c r="BMX17" s="272"/>
      <c r="BMY17" s="272"/>
      <c r="BMZ17" s="272"/>
      <c r="BNA17" s="272"/>
      <c r="BNB17" s="272"/>
      <c r="BNC17" s="272"/>
      <c r="BND17" s="272"/>
      <c r="BNE17" s="272"/>
      <c r="BNF17" s="272"/>
      <c r="BNG17" s="272"/>
      <c r="BNH17" s="272"/>
      <c r="BNI17" s="272"/>
      <c r="BNJ17" s="272"/>
      <c r="BNK17" s="272"/>
      <c r="BNL17" s="272"/>
      <c r="BNM17" s="272"/>
      <c r="BNN17" s="272"/>
      <c r="BNO17" s="272"/>
      <c r="BNP17" s="272"/>
      <c r="BNQ17" s="272"/>
      <c r="BNR17" s="272"/>
      <c r="BNS17" s="272"/>
      <c r="BNT17" s="272"/>
      <c r="BNU17" s="272"/>
      <c r="BNV17" s="272"/>
      <c r="BNW17" s="272"/>
      <c r="BNX17" s="272"/>
      <c r="BNY17" s="272"/>
      <c r="BNZ17" s="272"/>
      <c r="BOA17" s="272"/>
      <c r="BOB17" s="272"/>
      <c r="BOC17" s="272"/>
      <c r="BOD17" s="272"/>
      <c r="BOE17" s="272"/>
      <c r="BOF17" s="272"/>
      <c r="BOG17" s="272"/>
      <c r="BOH17" s="272"/>
      <c r="BOI17" s="272"/>
      <c r="BOJ17" s="272"/>
      <c r="BOK17" s="272"/>
      <c r="BOL17" s="272"/>
      <c r="BOM17" s="272"/>
      <c r="BON17" s="272"/>
      <c r="BOO17" s="272"/>
      <c r="BOP17" s="272"/>
      <c r="BOQ17" s="272"/>
      <c r="BOR17" s="272"/>
      <c r="BOS17" s="272"/>
      <c r="BOT17" s="272"/>
      <c r="BOU17" s="272"/>
      <c r="BOV17" s="272"/>
      <c r="BOW17" s="272"/>
      <c r="BOX17" s="272"/>
      <c r="BOY17" s="272"/>
      <c r="BOZ17" s="272"/>
      <c r="BPA17" s="272"/>
      <c r="BPB17" s="272"/>
      <c r="BPC17" s="272"/>
      <c r="BPD17" s="272"/>
      <c r="BPE17" s="272"/>
      <c r="BPF17" s="272"/>
      <c r="BPG17" s="272"/>
      <c r="BPH17" s="272"/>
      <c r="BPI17" s="272"/>
      <c r="BPJ17" s="272"/>
      <c r="BPK17" s="272"/>
      <c r="BPL17" s="272"/>
      <c r="BPM17" s="272"/>
      <c r="BPN17" s="272"/>
      <c r="BPO17" s="272"/>
      <c r="BPP17" s="272"/>
      <c r="BPQ17" s="272"/>
      <c r="BPR17" s="272"/>
      <c r="BPS17" s="272"/>
      <c r="BPT17" s="272"/>
      <c r="BPU17" s="272"/>
      <c r="BPV17" s="272"/>
      <c r="BPW17" s="272"/>
      <c r="BPX17" s="272"/>
      <c r="BPY17" s="272"/>
      <c r="BPZ17" s="272"/>
      <c r="BQA17" s="272"/>
      <c r="BQB17" s="272"/>
      <c r="BQC17" s="272"/>
      <c r="BQD17" s="272"/>
      <c r="BQE17" s="272"/>
      <c r="BQF17" s="272"/>
      <c r="BQG17" s="272"/>
      <c r="BQH17" s="272"/>
      <c r="BQI17" s="272"/>
      <c r="BQJ17" s="272"/>
      <c r="BQK17" s="272"/>
      <c r="BQL17" s="272"/>
      <c r="BQM17" s="272"/>
      <c r="BQN17" s="272"/>
      <c r="BQO17" s="272"/>
      <c r="BQP17" s="272"/>
      <c r="BQQ17" s="272"/>
      <c r="BQR17" s="272"/>
      <c r="BQS17" s="272"/>
      <c r="BQT17" s="272"/>
      <c r="BQU17" s="272"/>
      <c r="BQV17" s="272"/>
      <c r="BQW17" s="272"/>
      <c r="BQX17" s="272"/>
      <c r="BQY17" s="272"/>
      <c r="BQZ17" s="272"/>
      <c r="BRA17" s="272"/>
      <c r="BRB17" s="272"/>
      <c r="BRC17" s="272"/>
      <c r="BRD17" s="272"/>
      <c r="BRE17" s="272"/>
      <c r="BRF17" s="272"/>
      <c r="BRG17" s="272"/>
      <c r="BRH17" s="272"/>
      <c r="BRI17" s="272"/>
      <c r="BRJ17" s="272"/>
      <c r="BRK17" s="272"/>
      <c r="BRL17" s="272"/>
      <c r="BRM17" s="272"/>
      <c r="BRN17" s="272"/>
      <c r="BRO17" s="272"/>
      <c r="BRP17" s="272"/>
      <c r="BRQ17" s="272"/>
      <c r="BRR17" s="272"/>
      <c r="BRS17" s="272"/>
      <c r="BRT17" s="272"/>
      <c r="BRU17" s="272"/>
      <c r="BRV17" s="272"/>
      <c r="BRW17" s="272"/>
      <c r="BRX17" s="272"/>
      <c r="BRY17" s="272"/>
      <c r="BRZ17" s="272"/>
      <c r="BSA17" s="272"/>
      <c r="BSB17" s="272"/>
      <c r="BSC17" s="272"/>
      <c r="BSD17" s="272"/>
      <c r="BSE17" s="272"/>
      <c r="BSF17" s="272"/>
      <c r="BSG17" s="272"/>
      <c r="BSH17" s="272"/>
      <c r="BSI17" s="272"/>
      <c r="BSJ17" s="272"/>
      <c r="BSK17" s="272"/>
      <c r="BSL17" s="272"/>
      <c r="BSM17" s="272"/>
      <c r="BSN17" s="272"/>
      <c r="BSO17" s="272"/>
      <c r="BSP17" s="272"/>
      <c r="BSQ17" s="272"/>
      <c r="BSR17" s="272"/>
      <c r="BSS17" s="272"/>
      <c r="BST17" s="272"/>
      <c r="BSU17" s="272"/>
      <c r="BSV17" s="272"/>
      <c r="BSW17" s="272"/>
      <c r="BSX17" s="272"/>
      <c r="BSY17" s="272"/>
      <c r="BSZ17" s="272"/>
      <c r="BTA17" s="272"/>
      <c r="BTB17" s="272"/>
      <c r="BTC17" s="272"/>
      <c r="BTD17" s="272"/>
      <c r="BTE17" s="272"/>
      <c r="BTF17" s="272"/>
      <c r="BTG17" s="272"/>
      <c r="BTH17" s="272"/>
      <c r="BTI17" s="272"/>
      <c r="BTJ17" s="272"/>
      <c r="BTK17" s="272"/>
      <c r="BTL17" s="272"/>
      <c r="BTM17" s="272"/>
      <c r="BTN17" s="272"/>
      <c r="BTO17" s="272"/>
      <c r="BTP17" s="272"/>
      <c r="BTQ17" s="272"/>
      <c r="BTR17" s="272"/>
      <c r="BTS17" s="272"/>
      <c r="BTT17" s="272"/>
      <c r="BTU17" s="272"/>
      <c r="BTV17" s="272"/>
      <c r="BTW17" s="272"/>
      <c r="BTX17" s="272"/>
      <c r="BTY17" s="272"/>
      <c r="BTZ17" s="272"/>
      <c r="BUA17" s="272"/>
      <c r="BUB17" s="272"/>
      <c r="BUC17" s="272"/>
      <c r="BUD17" s="272"/>
      <c r="BUE17" s="272"/>
      <c r="BUF17" s="272"/>
      <c r="BUG17" s="272"/>
      <c r="BUH17" s="272"/>
      <c r="BUI17" s="272"/>
      <c r="BUJ17" s="272"/>
      <c r="BUK17" s="272"/>
      <c r="BUL17" s="272"/>
      <c r="BUM17" s="272"/>
      <c r="BUN17" s="272"/>
      <c r="BUO17" s="272"/>
      <c r="BUP17" s="272"/>
      <c r="BUQ17" s="272"/>
      <c r="BUR17" s="272"/>
      <c r="BUS17" s="272"/>
      <c r="BUT17" s="272"/>
      <c r="BUU17" s="272"/>
      <c r="BUV17" s="272"/>
      <c r="BUW17" s="272"/>
      <c r="BUX17" s="272"/>
      <c r="BUY17" s="272"/>
      <c r="BUZ17" s="272"/>
      <c r="BVA17" s="272"/>
      <c r="BVB17" s="272"/>
      <c r="BVC17" s="272"/>
      <c r="BVD17" s="272"/>
      <c r="BVE17" s="272"/>
      <c r="BVF17" s="272"/>
      <c r="BVG17" s="272"/>
      <c r="BVH17" s="272"/>
      <c r="BVI17" s="272"/>
      <c r="BVJ17" s="272"/>
      <c r="BVK17" s="272"/>
      <c r="BVL17" s="272"/>
      <c r="BVM17" s="272"/>
      <c r="BVN17" s="272"/>
      <c r="BVO17" s="272"/>
      <c r="BVP17" s="272"/>
      <c r="BVQ17" s="272"/>
      <c r="BVR17" s="272"/>
      <c r="BVS17" s="272"/>
      <c r="BVT17" s="272"/>
      <c r="BVU17" s="272"/>
      <c r="BVV17" s="272"/>
      <c r="BVW17" s="272"/>
      <c r="BVX17" s="272"/>
      <c r="BVY17" s="272"/>
      <c r="BVZ17" s="272"/>
      <c r="BWA17" s="272"/>
      <c r="BWB17" s="272"/>
      <c r="BWC17" s="272"/>
      <c r="BWD17" s="272"/>
      <c r="BWE17" s="272"/>
      <c r="BWF17" s="272"/>
      <c r="BWG17" s="272"/>
      <c r="BWH17" s="272"/>
      <c r="BWI17" s="272"/>
      <c r="BWJ17" s="272"/>
      <c r="BWK17" s="272"/>
      <c r="BWL17" s="272"/>
      <c r="BWM17" s="272"/>
      <c r="BWN17" s="272"/>
      <c r="BWO17" s="272"/>
      <c r="BWP17" s="272"/>
      <c r="BWQ17" s="272"/>
      <c r="BWR17" s="272"/>
      <c r="BWS17" s="272"/>
      <c r="BWT17" s="272"/>
      <c r="BWU17" s="272"/>
      <c r="BWV17" s="272"/>
      <c r="BWW17" s="272"/>
      <c r="BWX17" s="272"/>
      <c r="BWY17" s="272"/>
      <c r="BWZ17" s="272"/>
      <c r="BXA17" s="272"/>
      <c r="BXB17" s="272"/>
      <c r="BXC17" s="272"/>
      <c r="BXD17" s="272"/>
      <c r="BXE17" s="272"/>
      <c r="BXF17" s="272"/>
      <c r="BXG17" s="272"/>
      <c r="BXH17" s="272"/>
      <c r="BXI17" s="272"/>
      <c r="BXJ17" s="272"/>
      <c r="BXK17" s="272"/>
      <c r="BXL17" s="272"/>
      <c r="BXM17" s="272"/>
      <c r="BXN17" s="272"/>
      <c r="BXO17" s="272"/>
      <c r="BXP17" s="272"/>
      <c r="BXQ17" s="272"/>
      <c r="BXR17" s="272"/>
      <c r="BXS17" s="272"/>
      <c r="BXT17" s="272"/>
      <c r="BXU17" s="272"/>
      <c r="BXV17" s="272"/>
      <c r="BXW17" s="272"/>
      <c r="BXX17" s="272"/>
      <c r="BXY17" s="272"/>
      <c r="BXZ17" s="272"/>
      <c r="BYA17" s="272"/>
      <c r="BYB17" s="272"/>
      <c r="BYC17" s="272"/>
      <c r="BYD17" s="272"/>
      <c r="BYE17" s="272"/>
      <c r="BYF17" s="272"/>
      <c r="BYG17" s="272"/>
      <c r="BYH17" s="272"/>
      <c r="BYI17" s="272"/>
      <c r="BYJ17" s="272"/>
      <c r="BYK17" s="272"/>
      <c r="BYL17" s="272"/>
      <c r="BYM17" s="272"/>
      <c r="BYN17" s="272"/>
      <c r="BYO17" s="272"/>
      <c r="BYP17" s="272"/>
      <c r="BYQ17" s="272"/>
      <c r="BYR17" s="272"/>
      <c r="BYS17" s="272"/>
      <c r="BYT17" s="272"/>
      <c r="BYU17" s="272"/>
      <c r="BYV17" s="272"/>
      <c r="BYW17" s="272"/>
      <c r="BYX17" s="272"/>
      <c r="BYY17" s="272"/>
      <c r="BYZ17" s="272"/>
      <c r="BZA17" s="272"/>
      <c r="BZB17" s="272"/>
      <c r="BZC17" s="272"/>
      <c r="BZD17" s="272"/>
      <c r="BZE17" s="272"/>
      <c r="BZF17" s="272"/>
      <c r="BZG17" s="272"/>
      <c r="BZH17" s="272"/>
      <c r="BZI17" s="272"/>
      <c r="BZJ17" s="272"/>
      <c r="BZK17" s="272"/>
      <c r="BZL17" s="272"/>
      <c r="BZM17" s="272"/>
      <c r="BZN17" s="272"/>
      <c r="BZO17" s="272"/>
      <c r="BZP17" s="272"/>
      <c r="BZQ17" s="272"/>
      <c r="BZR17" s="272"/>
      <c r="BZS17" s="272"/>
      <c r="BZT17" s="272"/>
      <c r="BZU17" s="272"/>
      <c r="BZV17" s="272"/>
      <c r="BZW17" s="272"/>
      <c r="BZX17" s="272"/>
      <c r="BZY17" s="272"/>
      <c r="BZZ17" s="272"/>
      <c r="CAA17" s="272"/>
      <c r="CAB17" s="272"/>
      <c r="CAC17" s="272"/>
      <c r="CAD17" s="272"/>
      <c r="CAE17" s="272"/>
      <c r="CAF17" s="272"/>
      <c r="CAG17" s="272"/>
      <c r="CAH17" s="272"/>
      <c r="CAI17" s="272"/>
      <c r="CAJ17" s="272"/>
      <c r="CAK17" s="272"/>
      <c r="CAL17" s="272"/>
      <c r="CAM17" s="272"/>
      <c r="CAN17" s="272"/>
      <c r="CAO17" s="272"/>
      <c r="CAP17" s="272"/>
      <c r="CAQ17" s="272"/>
      <c r="CAR17" s="272"/>
      <c r="CAS17" s="272"/>
      <c r="CAT17" s="272"/>
      <c r="CAU17" s="272"/>
      <c r="CAV17" s="272"/>
      <c r="CAW17" s="272"/>
      <c r="CAX17" s="272"/>
      <c r="CAY17" s="272"/>
      <c r="CAZ17" s="272"/>
      <c r="CBA17" s="272"/>
      <c r="CBB17" s="272"/>
      <c r="CBC17" s="272"/>
      <c r="CBD17" s="272"/>
      <c r="CBE17" s="272"/>
      <c r="CBF17" s="272"/>
      <c r="CBG17" s="272"/>
      <c r="CBH17" s="272"/>
      <c r="CBI17" s="272"/>
      <c r="CBJ17" s="272"/>
      <c r="CBK17" s="272"/>
      <c r="CBL17" s="272"/>
      <c r="CBM17" s="272"/>
      <c r="CBN17" s="272"/>
      <c r="CBO17" s="272"/>
      <c r="CBP17" s="272"/>
      <c r="CBQ17" s="272"/>
      <c r="CBR17" s="272"/>
      <c r="CBS17" s="272"/>
      <c r="CBT17" s="272"/>
      <c r="CBU17" s="272"/>
      <c r="CBV17" s="272"/>
      <c r="CBW17" s="272"/>
      <c r="CBX17" s="272"/>
      <c r="CBY17" s="272"/>
      <c r="CBZ17" s="272"/>
      <c r="CCA17" s="272"/>
      <c r="CCB17" s="272"/>
      <c r="CCC17" s="272"/>
      <c r="CCD17" s="272"/>
      <c r="CCE17" s="272"/>
      <c r="CCF17" s="272"/>
      <c r="CCG17" s="272"/>
      <c r="CCH17" s="272"/>
      <c r="CCI17" s="272"/>
      <c r="CCJ17" s="272"/>
      <c r="CCK17" s="272"/>
      <c r="CCL17" s="272"/>
      <c r="CCM17" s="272"/>
      <c r="CCN17" s="272"/>
      <c r="CCO17" s="272"/>
      <c r="CCP17" s="272"/>
      <c r="CCQ17" s="272"/>
      <c r="CCR17" s="272"/>
      <c r="CCS17" s="272"/>
      <c r="CCT17" s="272"/>
      <c r="CCU17" s="272"/>
      <c r="CCV17" s="272"/>
      <c r="CCW17" s="272"/>
      <c r="CCX17" s="272"/>
      <c r="CCY17" s="272"/>
      <c r="CCZ17" s="272"/>
      <c r="CDA17" s="272"/>
      <c r="CDB17" s="272"/>
      <c r="CDC17" s="272"/>
      <c r="CDD17" s="272"/>
      <c r="CDE17" s="272"/>
      <c r="CDF17" s="272"/>
      <c r="CDG17" s="272"/>
      <c r="CDH17" s="272"/>
      <c r="CDI17" s="272"/>
      <c r="CDJ17" s="272"/>
      <c r="CDK17" s="272"/>
      <c r="CDL17" s="272"/>
      <c r="CDM17" s="272"/>
      <c r="CDN17" s="272"/>
      <c r="CDO17" s="272"/>
      <c r="CDP17" s="272"/>
      <c r="CDQ17" s="272"/>
      <c r="CDR17" s="272"/>
      <c r="CDS17" s="272"/>
      <c r="CDT17" s="272"/>
      <c r="CDU17" s="272"/>
      <c r="CDV17" s="272"/>
      <c r="CDW17" s="272"/>
      <c r="CDX17" s="272"/>
      <c r="CDY17" s="272"/>
      <c r="CDZ17" s="272"/>
      <c r="CEA17" s="272"/>
      <c r="CEB17" s="272"/>
      <c r="CEC17" s="272"/>
      <c r="CED17" s="272"/>
      <c r="CEE17" s="272"/>
      <c r="CEF17" s="272"/>
      <c r="CEG17" s="272"/>
      <c r="CEH17" s="272"/>
      <c r="CEI17" s="272"/>
      <c r="CEJ17" s="272"/>
      <c r="CEK17" s="272"/>
      <c r="CEL17" s="272"/>
      <c r="CEM17" s="272"/>
      <c r="CEN17" s="272"/>
      <c r="CEO17" s="272"/>
      <c r="CEP17" s="272"/>
      <c r="CEQ17" s="272"/>
      <c r="CER17" s="272"/>
      <c r="CES17" s="272"/>
      <c r="CET17" s="272"/>
      <c r="CEU17" s="272"/>
      <c r="CEV17" s="272"/>
      <c r="CEW17" s="272"/>
      <c r="CEX17" s="272"/>
      <c r="CEY17" s="272"/>
      <c r="CEZ17" s="272"/>
      <c r="CFA17" s="272"/>
      <c r="CFB17" s="272"/>
      <c r="CFC17" s="272"/>
      <c r="CFD17" s="272"/>
      <c r="CFE17" s="272"/>
      <c r="CFF17" s="272"/>
      <c r="CFG17" s="272"/>
      <c r="CFH17" s="272"/>
      <c r="CFI17" s="272"/>
      <c r="CFJ17" s="272"/>
      <c r="CFK17" s="272"/>
      <c r="CFL17" s="272"/>
      <c r="CFM17" s="272"/>
      <c r="CFN17" s="272"/>
      <c r="CFO17" s="272"/>
      <c r="CFP17" s="272"/>
      <c r="CFQ17" s="272"/>
      <c r="CFR17" s="272"/>
      <c r="CFS17" s="272"/>
      <c r="CFT17" s="272"/>
      <c r="CFU17" s="272"/>
      <c r="CFV17" s="272"/>
      <c r="CFW17" s="272"/>
      <c r="CFX17" s="272"/>
      <c r="CFY17" s="272"/>
      <c r="CFZ17" s="272"/>
      <c r="CGA17" s="272"/>
      <c r="CGB17" s="272"/>
      <c r="CGC17" s="272"/>
      <c r="CGD17" s="272"/>
      <c r="CGE17" s="272"/>
      <c r="CGF17" s="272"/>
      <c r="CGG17" s="272"/>
      <c r="CGH17" s="272"/>
      <c r="CGI17" s="272"/>
      <c r="CGJ17" s="272"/>
      <c r="CGK17" s="272"/>
      <c r="CGL17" s="272"/>
      <c r="CGM17" s="272"/>
      <c r="CGN17" s="272"/>
      <c r="CGO17" s="272"/>
      <c r="CGP17" s="272"/>
      <c r="CGQ17" s="272"/>
      <c r="CGR17" s="272"/>
      <c r="CGS17" s="272"/>
      <c r="CGT17" s="272"/>
      <c r="CGU17" s="272"/>
      <c r="CGV17" s="272"/>
      <c r="CGW17" s="272"/>
      <c r="CGX17" s="272"/>
      <c r="CGY17" s="272"/>
      <c r="CGZ17" s="272"/>
      <c r="CHA17" s="272"/>
      <c r="CHB17" s="272"/>
      <c r="CHC17" s="272"/>
      <c r="CHD17" s="272"/>
      <c r="CHE17" s="272"/>
      <c r="CHF17" s="272"/>
      <c r="CHG17" s="272"/>
      <c r="CHH17" s="272"/>
      <c r="CHI17" s="272"/>
      <c r="CHJ17" s="272"/>
      <c r="CHK17" s="272"/>
      <c r="CHL17" s="272"/>
      <c r="CHM17" s="272"/>
      <c r="CHN17" s="272"/>
      <c r="CHO17" s="272"/>
      <c r="CHP17" s="272"/>
      <c r="CHQ17" s="272"/>
      <c r="CHR17" s="272"/>
      <c r="CHS17" s="272"/>
      <c r="CHT17" s="272"/>
      <c r="CHU17" s="272"/>
      <c r="CHV17" s="272"/>
      <c r="CHW17" s="272"/>
      <c r="CHX17" s="272"/>
      <c r="CHY17" s="272"/>
      <c r="CHZ17" s="272"/>
      <c r="CIA17" s="272"/>
      <c r="CIB17" s="272"/>
      <c r="CIC17" s="272"/>
      <c r="CID17" s="272"/>
      <c r="CIE17" s="272"/>
      <c r="CIF17" s="272"/>
      <c r="CIG17" s="272"/>
      <c r="CIH17" s="272"/>
      <c r="CII17" s="272"/>
      <c r="CIJ17" s="272"/>
      <c r="CIK17" s="272"/>
      <c r="CIL17" s="272"/>
      <c r="CIM17" s="272"/>
      <c r="CIN17" s="272"/>
      <c r="CIO17" s="272"/>
      <c r="CIP17" s="272"/>
      <c r="CIQ17" s="272"/>
      <c r="CIR17" s="272"/>
      <c r="CIS17" s="272"/>
      <c r="CIT17" s="272"/>
      <c r="CIU17" s="272"/>
      <c r="CIV17" s="272"/>
      <c r="CIW17" s="272"/>
      <c r="CIX17" s="272"/>
      <c r="CIY17" s="272"/>
      <c r="CIZ17" s="272"/>
      <c r="CJA17" s="272"/>
      <c r="CJB17" s="272"/>
      <c r="CJC17" s="272"/>
      <c r="CJD17" s="272"/>
      <c r="CJE17" s="272"/>
      <c r="CJF17" s="272"/>
      <c r="CJG17" s="272"/>
      <c r="CJH17" s="272"/>
      <c r="CJI17" s="272"/>
      <c r="CJJ17" s="272"/>
      <c r="CJK17" s="272"/>
      <c r="CJL17" s="272"/>
      <c r="CJM17" s="272"/>
      <c r="CJN17" s="272"/>
      <c r="CJO17" s="272"/>
      <c r="CJP17" s="272"/>
      <c r="CJQ17" s="272"/>
      <c r="CJR17" s="272"/>
      <c r="CJS17" s="272"/>
      <c r="CJT17" s="272"/>
      <c r="CJU17" s="272"/>
      <c r="CJV17" s="272"/>
      <c r="CJW17" s="272"/>
      <c r="CJX17" s="272"/>
      <c r="CJY17" s="272"/>
      <c r="CJZ17" s="272"/>
      <c r="CKA17" s="272"/>
      <c r="CKB17" s="272"/>
      <c r="CKC17" s="272"/>
      <c r="CKD17" s="272"/>
      <c r="CKE17" s="272"/>
      <c r="CKF17" s="272"/>
      <c r="CKG17" s="272"/>
      <c r="CKH17" s="272"/>
      <c r="CKI17" s="272"/>
      <c r="CKJ17" s="272"/>
      <c r="CKK17" s="272"/>
      <c r="CKL17" s="272"/>
      <c r="CKM17" s="272"/>
      <c r="CKN17" s="272"/>
      <c r="CKO17" s="272"/>
      <c r="CKP17" s="272"/>
      <c r="CKQ17" s="272"/>
      <c r="CKR17" s="272"/>
      <c r="CKS17" s="272"/>
      <c r="CKT17" s="272"/>
      <c r="CKU17" s="272"/>
      <c r="CKV17" s="272"/>
      <c r="CKW17" s="272"/>
      <c r="CKX17" s="272"/>
      <c r="CKY17" s="272"/>
      <c r="CKZ17" s="272"/>
      <c r="CLA17" s="272"/>
      <c r="CLB17" s="272"/>
      <c r="CLC17" s="272"/>
      <c r="CLD17" s="272"/>
      <c r="CLE17" s="272"/>
      <c r="CLF17" s="272"/>
      <c r="CLG17" s="272"/>
      <c r="CLH17" s="272"/>
      <c r="CLI17" s="272"/>
      <c r="CLJ17" s="272"/>
      <c r="CLK17" s="272"/>
      <c r="CLL17" s="272"/>
      <c r="CLM17" s="272"/>
      <c r="CLN17" s="272"/>
      <c r="CLO17" s="272"/>
      <c r="CLP17" s="272"/>
      <c r="CLQ17" s="272"/>
      <c r="CLR17" s="272"/>
      <c r="CLS17" s="272"/>
      <c r="CLT17" s="272"/>
      <c r="CLU17" s="272"/>
      <c r="CLV17" s="272"/>
      <c r="CLW17" s="272"/>
      <c r="CLX17" s="272"/>
      <c r="CLY17" s="272"/>
      <c r="CLZ17" s="272"/>
      <c r="CMA17" s="272"/>
      <c r="CMB17" s="272"/>
      <c r="CMC17" s="272"/>
      <c r="CMD17" s="272"/>
      <c r="CME17" s="272"/>
      <c r="CMF17" s="272"/>
      <c r="CMG17" s="272"/>
      <c r="CMH17" s="272"/>
      <c r="CMI17" s="272"/>
      <c r="CMJ17" s="272"/>
      <c r="CMK17" s="272"/>
      <c r="CML17" s="272"/>
      <c r="CMM17" s="272"/>
      <c r="CMN17" s="272"/>
      <c r="CMO17" s="272"/>
      <c r="CMP17" s="272"/>
      <c r="CMQ17" s="272"/>
      <c r="CMR17" s="272"/>
      <c r="CMS17" s="272"/>
      <c r="CMT17" s="272"/>
      <c r="CMU17" s="272"/>
      <c r="CMV17" s="272"/>
      <c r="CMW17" s="272"/>
      <c r="CMX17" s="272"/>
      <c r="CMY17" s="272"/>
      <c r="CMZ17" s="272"/>
      <c r="CNA17" s="272"/>
      <c r="CNB17" s="272"/>
      <c r="CNC17" s="272"/>
      <c r="CND17" s="272"/>
      <c r="CNE17" s="272"/>
      <c r="CNF17" s="272"/>
      <c r="CNG17" s="272"/>
      <c r="CNH17" s="272"/>
      <c r="CNI17" s="272"/>
      <c r="CNJ17" s="272"/>
      <c r="CNK17" s="272"/>
      <c r="CNL17" s="272"/>
      <c r="CNM17" s="272"/>
      <c r="CNN17" s="272"/>
      <c r="CNO17" s="272"/>
      <c r="CNP17" s="272"/>
      <c r="CNQ17" s="272"/>
      <c r="CNR17" s="272"/>
      <c r="CNS17" s="272"/>
      <c r="CNT17" s="272"/>
      <c r="CNU17" s="272"/>
      <c r="CNV17" s="272"/>
      <c r="CNW17" s="272"/>
      <c r="CNX17" s="272"/>
      <c r="CNY17" s="272"/>
      <c r="CNZ17" s="272"/>
      <c r="COA17" s="272"/>
      <c r="COB17" s="272"/>
      <c r="COC17" s="272"/>
      <c r="COD17" s="272"/>
      <c r="COE17" s="272"/>
      <c r="COF17" s="272"/>
      <c r="COG17" s="272"/>
      <c r="COH17" s="272"/>
      <c r="COI17" s="272"/>
      <c r="COJ17" s="272"/>
      <c r="COK17" s="272"/>
      <c r="COL17" s="272"/>
      <c r="COM17" s="272"/>
      <c r="CON17" s="272"/>
      <c r="COO17" s="272"/>
      <c r="COP17" s="272"/>
      <c r="COQ17" s="272"/>
      <c r="COR17" s="272"/>
      <c r="COS17" s="272"/>
      <c r="COT17" s="272"/>
      <c r="COU17" s="272"/>
      <c r="COV17" s="272"/>
      <c r="COW17" s="272"/>
      <c r="COX17" s="272"/>
      <c r="COY17" s="272"/>
      <c r="COZ17" s="272"/>
      <c r="CPA17" s="272"/>
      <c r="CPB17" s="272"/>
      <c r="CPC17" s="272"/>
      <c r="CPD17" s="272"/>
      <c r="CPE17" s="272"/>
      <c r="CPF17" s="272"/>
      <c r="CPG17" s="272"/>
      <c r="CPH17" s="272"/>
      <c r="CPI17" s="272"/>
      <c r="CPJ17" s="272"/>
      <c r="CPK17" s="272"/>
      <c r="CPL17" s="272"/>
      <c r="CPM17" s="272"/>
      <c r="CPN17" s="272"/>
      <c r="CPO17" s="272"/>
      <c r="CPP17" s="272"/>
      <c r="CPQ17" s="272"/>
      <c r="CPR17" s="272"/>
      <c r="CPS17" s="272"/>
      <c r="CPT17" s="272"/>
      <c r="CPU17" s="272"/>
      <c r="CPV17" s="272"/>
      <c r="CPW17" s="272"/>
      <c r="CPX17" s="272"/>
      <c r="CPY17" s="272"/>
      <c r="CPZ17" s="272"/>
      <c r="CQA17" s="272"/>
      <c r="CQB17" s="272"/>
      <c r="CQC17" s="272"/>
      <c r="CQD17" s="272"/>
      <c r="CQE17" s="272"/>
      <c r="CQF17" s="272"/>
      <c r="CQG17" s="272"/>
      <c r="CQH17" s="272"/>
      <c r="CQI17" s="272"/>
      <c r="CQJ17" s="272"/>
      <c r="CQK17" s="272"/>
      <c r="CQL17" s="272"/>
      <c r="CQM17" s="272"/>
      <c r="CQN17" s="272"/>
      <c r="CQO17" s="272"/>
      <c r="CQP17" s="272"/>
      <c r="CQQ17" s="272"/>
      <c r="CQR17" s="272"/>
      <c r="CQS17" s="272"/>
      <c r="CQT17" s="272"/>
      <c r="CQU17" s="272"/>
      <c r="CQV17" s="272"/>
      <c r="CQW17" s="272"/>
      <c r="CQX17" s="272"/>
      <c r="CQY17" s="272"/>
      <c r="CQZ17" s="272"/>
      <c r="CRA17" s="272"/>
      <c r="CRB17" s="272"/>
      <c r="CRC17" s="272"/>
      <c r="CRD17" s="272"/>
      <c r="CRE17" s="272"/>
      <c r="CRF17" s="272"/>
      <c r="CRG17" s="272"/>
      <c r="CRH17" s="272"/>
      <c r="CRI17" s="272"/>
      <c r="CRJ17" s="272"/>
      <c r="CRK17" s="272"/>
      <c r="CRL17" s="272"/>
      <c r="CRM17" s="272"/>
      <c r="CRN17" s="272"/>
      <c r="CRO17" s="272"/>
      <c r="CRP17" s="272"/>
      <c r="CRQ17" s="272"/>
      <c r="CRR17" s="272"/>
      <c r="CRS17" s="272"/>
      <c r="CRT17" s="272"/>
      <c r="CRU17" s="272"/>
      <c r="CRV17" s="272"/>
      <c r="CRW17" s="272"/>
      <c r="CRX17" s="272"/>
      <c r="CRY17" s="272"/>
      <c r="CRZ17" s="272"/>
      <c r="CSA17" s="272"/>
      <c r="CSB17" s="272"/>
      <c r="CSC17" s="272"/>
      <c r="CSD17" s="272"/>
      <c r="CSE17" s="272"/>
      <c r="CSF17" s="272"/>
      <c r="CSG17" s="272"/>
      <c r="CSH17" s="272"/>
      <c r="CSI17" s="272"/>
      <c r="CSJ17" s="272"/>
      <c r="CSK17" s="272"/>
      <c r="CSL17" s="272"/>
      <c r="CSM17" s="272"/>
      <c r="CSN17" s="272"/>
      <c r="CSO17" s="272"/>
      <c r="CSP17" s="272"/>
      <c r="CSQ17" s="272"/>
      <c r="CSR17" s="272"/>
      <c r="CSS17" s="272"/>
      <c r="CST17" s="272"/>
      <c r="CSU17" s="272"/>
      <c r="CSV17" s="272"/>
      <c r="CSW17" s="272"/>
      <c r="CSX17" s="272"/>
      <c r="CSY17" s="272"/>
      <c r="CSZ17" s="272"/>
      <c r="CTA17" s="272"/>
      <c r="CTB17" s="272"/>
      <c r="CTC17" s="272"/>
      <c r="CTD17" s="272"/>
      <c r="CTE17" s="272"/>
      <c r="CTF17" s="272"/>
      <c r="CTG17" s="272"/>
      <c r="CTH17" s="272"/>
      <c r="CTI17" s="272"/>
      <c r="CTJ17" s="272"/>
      <c r="CTK17" s="272"/>
      <c r="CTL17" s="272"/>
      <c r="CTM17" s="272"/>
      <c r="CTN17" s="272"/>
      <c r="CTO17" s="272"/>
      <c r="CTP17" s="272"/>
      <c r="CTQ17" s="272"/>
      <c r="CTR17" s="272"/>
      <c r="CTS17" s="272"/>
      <c r="CTT17" s="272"/>
      <c r="CTU17" s="272"/>
      <c r="CTV17" s="272"/>
      <c r="CTW17" s="272"/>
      <c r="CTX17" s="272"/>
      <c r="CTY17" s="272"/>
      <c r="CTZ17" s="272"/>
      <c r="CUA17" s="272"/>
      <c r="CUB17" s="272"/>
      <c r="CUC17" s="272"/>
      <c r="CUD17" s="272"/>
      <c r="CUE17" s="272"/>
      <c r="CUF17" s="272"/>
      <c r="CUG17" s="272"/>
      <c r="CUH17" s="272"/>
      <c r="CUI17" s="272"/>
      <c r="CUJ17" s="272"/>
      <c r="CUK17" s="272"/>
      <c r="CUL17" s="272"/>
      <c r="CUM17" s="272"/>
      <c r="CUN17" s="272"/>
      <c r="CUO17" s="272"/>
      <c r="CUP17" s="272"/>
      <c r="CUQ17" s="272"/>
      <c r="CUR17" s="272"/>
      <c r="CUS17" s="272"/>
      <c r="CUT17" s="272"/>
      <c r="CUU17" s="272"/>
      <c r="CUV17" s="272"/>
      <c r="CUW17" s="272"/>
      <c r="CUX17" s="272"/>
      <c r="CUY17" s="272"/>
      <c r="CUZ17" s="272"/>
      <c r="CVA17" s="272"/>
      <c r="CVB17" s="272"/>
      <c r="CVC17" s="272"/>
      <c r="CVD17" s="272"/>
      <c r="CVE17" s="272"/>
      <c r="CVF17" s="272"/>
      <c r="CVG17" s="272"/>
      <c r="CVH17" s="272"/>
      <c r="CVI17" s="272"/>
      <c r="CVJ17" s="272"/>
      <c r="CVK17" s="272"/>
      <c r="CVL17" s="272"/>
      <c r="CVM17" s="272"/>
      <c r="CVN17" s="272"/>
      <c r="CVO17" s="272"/>
      <c r="CVP17" s="272"/>
      <c r="CVQ17" s="272"/>
      <c r="CVR17" s="272"/>
      <c r="CVS17" s="272"/>
      <c r="CVT17" s="272"/>
      <c r="CVU17" s="272"/>
      <c r="CVV17" s="272"/>
      <c r="CVW17" s="272"/>
      <c r="CVX17" s="272"/>
      <c r="CVY17" s="272"/>
      <c r="CVZ17" s="272"/>
      <c r="CWA17" s="272"/>
      <c r="CWB17" s="272"/>
      <c r="CWC17" s="272"/>
      <c r="CWD17" s="272"/>
      <c r="CWE17" s="272"/>
      <c r="CWF17" s="272"/>
      <c r="CWG17" s="272"/>
      <c r="CWH17" s="272"/>
      <c r="CWI17" s="272"/>
      <c r="CWJ17" s="272"/>
      <c r="CWK17" s="272"/>
      <c r="CWL17" s="272"/>
      <c r="CWM17" s="272"/>
      <c r="CWN17" s="272"/>
      <c r="CWO17" s="272"/>
      <c r="CWP17" s="272"/>
      <c r="CWQ17" s="272"/>
      <c r="CWR17" s="272"/>
      <c r="CWS17" s="272"/>
      <c r="CWT17" s="272"/>
      <c r="CWU17" s="272"/>
      <c r="CWV17" s="272"/>
      <c r="CWW17" s="272"/>
      <c r="CWX17" s="272"/>
      <c r="CWY17" s="272"/>
      <c r="CWZ17" s="272"/>
      <c r="CXA17" s="272"/>
      <c r="CXB17" s="272"/>
      <c r="CXC17" s="272"/>
      <c r="CXD17" s="272"/>
      <c r="CXE17" s="272"/>
      <c r="CXF17" s="272"/>
      <c r="CXG17" s="272"/>
      <c r="CXH17" s="272"/>
      <c r="CXI17" s="272"/>
      <c r="CXJ17" s="272"/>
      <c r="CXK17" s="272"/>
      <c r="CXL17" s="272"/>
      <c r="CXM17" s="272"/>
      <c r="CXN17" s="272"/>
      <c r="CXO17" s="272"/>
      <c r="CXP17" s="272"/>
      <c r="CXQ17" s="272"/>
      <c r="CXR17" s="272"/>
      <c r="CXS17" s="272"/>
      <c r="CXT17" s="272"/>
      <c r="CXU17" s="272"/>
      <c r="CXV17" s="272"/>
      <c r="CXW17" s="272"/>
      <c r="CXX17" s="272"/>
      <c r="CXY17" s="272"/>
      <c r="CXZ17" s="272"/>
      <c r="CYA17" s="272"/>
      <c r="CYB17" s="272"/>
      <c r="CYC17" s="272"/>
      <c r="CYD17" s="272"/>
      <c r="CYE17" s="272"/>
      <c r="CYF17" s="272"/>
      <c r="CYG17" s="272"/>
      <c r="CYH17" s="272"/>
      <c r="CYI17" s="272"/>
      <c r="CYJ17" s="272"/>
      <c r="CYK17" s="272"/>
      <c r="CYL17" s="272"/>
      <c r="CYM17" s="272"/>
      <c r="CYN17" s="272"/>
      <c r="CYO17" s="272"/>
      <c r="CYP17" s="272"/>
      <c r="CYQ17" s="272"/>
      <c r="CYR17" s="272"/>
      <c r="CYS17" s="272"/>
      <c r="CYT17" s="272"/>
      <c r="CYU17" s="272"/>
      <c r="CYV17" s="272"/>
      <c r="CYW17" s="272"/>
      <c r="CYX17" s="272"/>
      <c r="CYY17" s="272"/>
      <c r="CYZ17" s="272"/>
      <c r="CZA17" s="272"/>
      <c r="CZB17" s="272"/>
      <c r="CZC17" s="272"/>
      <c r="CZD17" s="272"/>
      <c r="CZE17" s="272"/>
      <c r="CZF17" s="272"/>
      <c r="CZG17" s="272"/>
      <c r="CZH17" s="272"/>
      <c r="CZI17" s="272"/>
      <c r="CZJ17" s="272"/>
      <c r="CZK17" s="272"/>
      <c r="CZL17" s="272"/>
      <c r="CZM17" s="272"/>
      <c r="CZN17" s="272"/>
      <c r="CZO17" s="272"/>
      <c r="CZP17" s="272"/>
      <c r="CZQ17" s="272"/>
      <c r="CZR17" s="272"/>
      <c r="CZS17" s="272"/>
      <c r="CZT17" s="272"/>
      <c r="CZU17" s="272"/>
      <c r="CZV17" s="272"/>
      <c r="CZW17" s="272"/>
      <c r="CZX17" s="272"/>
      <c r="CZY17" s="272"/>
      <c r="CZZ17" s="272"/>
      <c r="DAA17" s="272"/>
      <c r="DAB17" s="272"/>
      <c r="DAC17" s="272"/>
      <c r="DAD17" s="272"/>
      <c r="DAE17" s="272"/>
      <c r="DAF17" s="272"/>
      <c r="DAG17" s="272"/>
      <c r="DAH17" s="272"/>
      <c r="DAI17" s="272"/>
      <c r="DAJ17" s="272"/>
      <c r="DAK17" s="272"/>
      <c r="DAL17" s="272"/>
      <c r="DAM17" s="272"/>
      <c r="DAN17" s="272"/>
      <c r="DAO17" s="272"/>
      <c r="DAP17" s="272"/>
      <c r="DAQ17" s="272"/>
      <c r="DAR17" s="272"/>
      <c r="DAS17" s="272"/>
      <c r="DAT17" s="272"/>
      <c r="DAU17" s="272"/>
      <c r="DAV17" s="272"/>
      <c r="DAW17" s="272"/>
      <c r="DAX17" s="272"/>
      <c r="DAY17" s="272"/>
      <c r="DAZ17" s="272"/>
      <c r="DBA17" s="272"/>
      <c r="DBB17" s="272"/>
      <c r="DBC17" s="272"/>
      <c r="DBD17" s="272"/>
      <c r="DBE17" s="272"/>
      <c r="DBF17" s="272"/>
      <c r="DBG17" s="272"/>
      <c r="DBH17" s="272"/>
      <c r="DBI17" s="272"/>
      <c r="DBJ17" s="272"/>
      <c r="DBK17" s="272"/>
      <c r="DBL17" s="272"/>
      <c r="DBM17" s="272"/>
      <c r="DBN17" s="272"/>
      <c r="DBO17" s="272"/>
      <c r="DBP17" s="272"/>
      <c r="DBQ17" s="272"/>
      <c r="DBR17" s="272"/>
      <c r="DBS17" s="272"/>
      <c r="DBT17" s="272"/>
      <c r="DBU17" s="272"/>
      <c r="DBV17" s="272"/>
      <c r="DBW17" s="272"/>
      <c r="DBX17" s="272"/>
      <c r="DBY17" s="272"/>
      <c r="DBZ17" s="272"/>
      <c r="DCA17" s="272"/>
      <c r="DCB17" s="272"/>
      <c r="DCC17" s="272"/>
      <c r="DCD17" s="272"/>
      <c r="DCE17" s="272"/>
      <c r="DCF17" s="272"/>
      <c r="DCG17" s="272"/>
      <c r="DCH17" s="272"/>
      <c r="DCI17" s="272"/>
      <c r="DCJ17" s="272"/>
      <c r="DCK17" s="272"/>
      <c r="DCL17" s="272"/>
      <c r="DCM17" s="272"/>
      <c r="DCN17" s="272"/>
      <c r="DCO17" s="272"/>
      <c r="DCP17" s="272"/>
      <c r="DCQ17" s="272"/>
      <c r="DCR17" s="272"/>
      <c r="DCS17" s="272"/>
      <c r="DCT17" s="272"/>
      <c r="DCU17" s="272"/>
      <c r="DCV17" s="272"/>
      <c r="DCW17" s="272"/>
      <c r="DCX17" s="272"/>
      <c r="DCY17" s="272"/>
      <c r="DCZ17" s="272"/>
      <c r="DDA17" s="272"/>
      <c r="DDB17" s="272"/>
      <c r="DDC17" s="272"/>
      <c r="DDD17" s="272"/>
      <c r="DDE17" s="272"/>
      <c r="DDF17" s="272"/>
      <c r="DDG17" s="272"/>
      <c r="DDH17" s="272"/>
      <c r="DDI17" s="272"/>
      <c r="DDJ17" s="272"/>
      <c r="DDK17" s="272"/>
      <c r="DDL17" s="272"/>
      <c r="DDM17" s="272"/>
      <c r="DDN17" s="272"/>
      <c r="DDO17" s="272"/>
      <c r="DDP17" s="272"/>
      <c r="DDQ17" s="272"/>
      <c r="DDR17" s="272"/>
      <c r="DDS17" s="272"/>
      <c r="DDT17" s="272"/>
      <c r="DDU17" s="272"/>
      <c r="DDV17" s="272"/>
      <c r="DDW17" s="272"/>
      <c r="DDX17" s="272"/>
      <c r="DDY17" s="272"/>
      <c r="DDZ17" s="272"/>
      <c r="DEA17" s="272"/>
      <c r="DEB17" s="272"/>
      <c r="DEC17" s="272"/>
      <c r="DED17" s="272"/>
      <c r="DEE17" s="272"/>
      <c r="DEF17" s="272"/>
      <c r="DEG17" s="272"/>
      <c r="DEH17" s="272"/>
      <c r="DEI17" s="272"/>
      <c r="DEJ17" s="272"/>
      <c r="DEK17" s="272"/>
      <c r="DEL17" s="272"/>
      <c r="DEM17" s="272"/>
      <c r="DEN17" s="272"/>
      <c r="DEO17" s="272"/>
      <c r="DEP17" s="272"/>
      <c r="DEQ17" s="272"/>
      <c r="DER17" s="272"/>
      <c r="DES17" s="272"/>
      <c r="DET17" s="272"/>
      <c r="DEU17" s="272"/>
      <c r="DEV17" s="272"/>
      <c r="DEW17" s="272"/>
      <c r="DEX17" s="272"/>
      <c r="DEY17" s="272"/>
      <c r="DEZ17" s="272"/>
      <c r="DFA17" s="272"/>
      <c r="DFB17" s="272"/>
      <c r="DFC17" s="272"/>
      <c r="DFD17" s="272"/>
      <c r="DFE17" s="272"/>
      <c r="DFF17" s="272"/>
      <c r="DFG17" s="272"/>
      <c r="DFH17" s="272"/>
      <c r="DFI17" s="272"/>
      <c r="DFJ17" s="272"/>
      <c r="DFK17" s="272"/>
      <c r="DFL17" s="272"/>
      <c r="DFM17" s="272"/>
      <c r="DFN17" s="272"/>
      <c r="DFO17" s="272"/>
      <c r="DFP17" s="272"/>
      <c r="DFQ17" s="272"/>
      <c r="DFR17" s="272"/>
      <c r="DFS17" s="272"/>
      <c r="DFT17" s="272"/>
      <c r="DFU17" s="272"/>
      <c r="DFV17" s="272"/>
      <c r="DFW17" s="272"/>
      <c r="DFX17" s="272"/>
      <c r="DFY17" s="272"/>
      <c r="DFZ17" s="272"/>
      <c r="DGA17" s="272"/>
      <c r="DGB17" s="272"/>
      <c r="DGC17" s="272"/>
      <c r="DGD17" s="272"/>
      <c r="DGE17" s="272"/>
      <c r="DGF17" s="272"/>
      <c r="DGG17" s="272"/>
      <c r="DGH17" s="272"/>
      <c r="DGI17" s="272"/>
      <c r="DGJ17" s="272"/>
      <c r="DGK17" s="272"/>
      <c r="DGL17" s="272"/>
      <c r="DGM17" s="272"/>
      <c r="DGN17" s="272"/>
      <c r="DGO17" s="272"/>
      <c r="DGP17" s="272"/>
      <c r="DGQ17" s="272"/>
      <c r="DGR17" s="272"/>
      <c r="DGS17" s="272"/>
      <c r="DGT17" s="272"/>
      <c r="DGU17" s="272"/>
      <c r="DGV17" s="272"/>
      <c r="DGW17" s="272"/>
      <c r="DGX17" s="272"/>
      <c r="DGY17" s="272"/>
      <c r="DGZ17" s="272"/>
      <c r="DHA17" s="272"/>
      <c r="DHB17" s="272"/>
      <c r="DHC17" s="272"/>
      <c r="DHD17" s="272"/>
      <c r="DHE17" s="272"/>
      <c r="DHF17" s="272"/>
      <c r="DHG17" s="272"/>
      <c r="DHH17" s="272"/>
      <c r="DHI17" s="272"/>
      <c r="DHJ17" s="272"/>
      <c r="DHK17" s="272"/>
      <c r="DHL17" s="272"/>
      <c r="DHM17" s="272"/>
      <c r="DHN17" s="272"/>
      <c r="DHO17" s="272"/>
      <c r="DHP17" s="272"/>
      <c r="DHQ17" s="272"/>
      <c r="DHR17" s="272"/>
      <c r="DHS17" s="272"/>
      <c r="DHT17" s="272"/>
      <c r="DHU17" s="272"/>
      <c r="DHV17" s="272"/>
      <c r="DHW17" s="272"/>
      <c r="DHX17" s="272"/>
      <c r="DHY17" s="272"/>
      <c r="DHZ17" s="272"/>
      <c r="DIA17" s="272"/>
      <c r="DIB17" s="272"/>
      <c r="DIC17" s="272"/>
      <c r="DID17" s="272"/>
      <c r="DIE17" s="272"/>
      <c r="DIF17" s="272"/>
      <c r="DIG17" s="272"/>
      <c r="DIH17" s="272"/>
      <c r="DII17" s="272"/>
      <c r="DIJ17" s="272"/>
      <c r="DIK17" s="272"/>
      <c r="DIL17" s="272"/>
      <c r="DIM17" s="272"/>
      <c r="DIN17" s="272"/>
      <c r="DIO17" s="272"/>
      <c r="DIP17" s="272"/>
      <c r="DIQ17" s="272"/>
      <c r="DIR17" s="272"/>
      <c r="DIS17" s="272"/>
      <c r="DIT17" s="272"/>
      <c r="DIU17" s="272"/>
      <c r="DIV17" s="272"/>
      <c r="DIW17" s="272"/>
      <c r="DIX17" s="272"/>
      <c r="DIY17" s="272"/>
      <c r="DIZ17" s="272"/>
      <c r="DJA17" s="272"/>
      <c r="DJB17" s="272"/>
      <c r="DJC17" s="272"/>
      <c r="DJD17" s="272"/>
      <c r="DJE17" s="272"/>
      <c r="DJF17" s="272"/>
      <c r="DJG17" s="272"/>
      <c r="DJH17" s="272"/>
      <c r="DJI17" s="272"/>
      <c r="DJJ17" s="272"/>
      <c r="DJK17" s="272"/>
      <c r="DJL17" s="272"/>
      <c r="DJM17" s="272"/>
      <c r="DJN17" s="272"/>
      <c r="DJO17" s="272"/>
      <c r="DJP17" s="272"/>
      <c r="DJQ17" s="272"/>
      <c r="DJR17" s="272"/>
      <c r="DJS17" s="272"/>
      <c r="DJT17" s="272"/>
      <c r="DJU17" s="272"/>
      <c r="DJV17" s="272"/>
      <c r="DJW17" s="272"/>
      <c r="DJX17" s="272"/>
      <c r="DJY17" s="272"/>
      <c r="DJZ17" s="272"/>
      <c r="DKA17" s="272"/>
      <c r="DKB17" s="272"/>
      <c r="DKC17" s="272"/>
      <c r="DKD17" s="272"/>
      <c r="DKE17" s="272"/>
      <c r="DKF17" s="272"/>
      <c r="DKG17" s="272"/>
      <c r="DKH17" s="272"/>
      <c r="DKI17" s="272"/>
      <c r="DKJ17" s="272"/>
      <c r="DKK17" s="272"/>
      <c r="DKL17" s="272"/>
      <c r="DKM17" s="272"/>
      <c r="DKN17" s="272"/>
      <c r="DKO17" s="272"/>
      <c r="DKP17" s="272"/>
      <c r="DKQ17" s="272"/>
      <c r="DKR17" s="272"/>
      <c r="DKS17" s="272"/>
      <c r="DKT17" s="272"/>
      <c r="DKU17" s="272"/>
      <c r="DKV17" s="272"/>
      <c r="DKW17" s="272"/>
      <c r="DKX17" s="272"/>
      <c r="DKY17" s="272"/>
      <c r="DKZ17" s="272"/>
      <c r="DLA17" s="272"/>
      <c r="DLB17" s="272"/>
      <c r="DLC17" s="272"/>
      <c r="DLD17" s="272"/>
      <c r="DLE17" s="272"/>
      <c r="DLF17" s="272"/>
      <c r="DLG17" s="272"/>
      <c r="DLH17" s="272"/>
      <c r="DLI17" s="272"/>
      <c r="DLJ17" s="272"/>
      <c r="DLK17" s="272"/>
      <c r="DLL17" s="272"/>
      <c r="DLM17" s="272"/>
      <c r="DLN17" s="272"/>
      <c r="DLO17" s="272"/>
      <c r="DLP17" s="272"/>
      <c r="DLQ17" s="272"/>
      <c r="DLR17" s="272"/>
      <c r="DLS17" s="272"/>
      <c r="DLT17" s="272"/>
      <c r="DLU17" s="272"/>
      <c r="DLV17" s="272"/>
      <c r="DLW17" s="272"/>
      <c r="DLX17" s="272"/>
      <c r="DLY17" s="272"/>
      <c r="DLZ17" s="272"/>
      <c r="DMA17" s="272"/>
      <c r="DMB17" s="272"/>
      <c r="DMC17" s="272"/>
      <c r="DMD17" s="272"/>
      <c r="DME17" s="272"/>
      <c r="DMF17" s="272"/>
      <c r="DMG17" s="272"/>
      <c r="DMH17" s="272"/>
      <c r="DMI17" s="272"/>
      <c r="DMJ17" s="272"/>
      <c r="DMK17" s="272"/>
      <c r="DML17" s="272"/>
      <c r="DMM17" s="272"/>
      <c r="DMN17" s="272"/>
      <c r="DMO17" s="272"/>
      <c r="DMP17" s="272"/>
      <c r="DMQ17" s="272"/>
      <c r="DMR17" s="272"/>
      <c r="DMS17" s="272"/>
      <c r="DMT17" s="272"/>
      <c r="DMU17" s="272"/>
      <c r="DMV17" s="272"/>
      <c r="DMW17" s="272"/>
      <c r="DMX17" s="272"/>
      <c r="DMY17" s="272"/>
      <c r="DMZ17" s="272"/>
      <c r="DNA17" s="272"/>
      <c r="DNB17" s="272"/>
      <c r="DNC17" s="272"/>
      <c r="DND17" s="272"/>
      <c r="DNE17" s="272"/>
      <c r="DNF17" s="272"/>
      <c r="DNG17" s="272"/>
      <c r="DNH17" s="272"/>
      <c r="DNI17" s="272"/>
      <c r="DNJ17" s="272"/>
      <c r="DNK17" s="272"/>
      <c r="DNL17" s="272"/>
      <c r="DNM17" s="272"/>
      <c r="DNN17" s="272"/>
      <c r="DNO17" s="272"/>
      <c r="DNP17" s="272"/>
      <c r="DNQ17" s="272"/>
      <c r="DNR17" s="272"/>
      <c r="DNS17" s="272"/>
      <c r="DNT17" s="272"/>
      <c r="DNU17" s="272"/>
      <c r="DNV17" s="272"/>
      <c r="DNW17" s="272"/>
      <c r="DNX17" s="272"/>
      <c r="DNY17" s="272"/>
      <c r="DNZ17" s="272"/>
      <c r="DOA17" s="272"/>
      <c r="DOB17" s="272"/>
      <c r="DOC17" s="272"/>
      <c r="DOD17" s="272"/>
      <c r="DOE17" s="272"/>
      <c r="DOF17" s="272"/>
      <c r="DOG17" s="272"/>
      <c r="DOH17" s="272"/>
      <c r="DOI17" s="272"/>
      <c r="DOJ17" s="272"/>
      <c r="DOK17" s="272"/>
      <c r="DOL17" s="272"/>
      <c r="DOM17" s="272"/>
      <c r="DON17" s="272"/>
      <c r="DOO17" s="272"/>
      <c r="DOP17" s="272"/>
      <c r="DOQ17" s="272"/>
      <c r="DOR17" s="272"/>
      <c r="DOS17" s="272"/>
      <c r="DOT17" s="272"/>
      <c r="DOU17" s="272"/>
      <c r="DOV17" s="272"/>
      <c r="DOW17" s="272"/>
      <c r="DOX17" s="272"/>
      <c r="DOY17" s="272"/>
      <c r="DOZ17" s="272"/>
      <c r="DPA17" s="272"/>
      <c r="DPB17" s="272"/>
      <c r="DPC17" s="272"/>
      <c r="DPD17" s="272"/>
      <c r="DPE17" s="272"/>
      <c r="DPF17" s="272"/>
      <c r="DPG17" s="272"/>
      <c r="DPH17" s="272"/>
      <c r="DPI17" s="272"/>
      <c r="DPJ17" s="272"/>
      <c r="DPK17" s="272"/>
      <c r="DPL17" s="272"/>
      <c r="DPM17" s="272"/>
      <c r="DPN17" s="272"/>
      <c r="DPO17" s="272"/>
      <c r="DPP17" s="272"/>
      <c r="DPQ17" s="272"/>
      <c r="DPR17" s="272"/>
      <c r="DPS17" s="272"/>
      <c r="DPT17" s="272"/>
      <c r="DPU17" s="272"/>
      <c r="DPV17" s="272"/>
      <c r="DPW17" s="272"/>
      <c r="DPX17" s="272"/>
      <c r="DPY17" s="272"/>
      <c r="DPZ17" s="272"/>
      <c r="DQA17" s="272"/>
      <c r="DQB17" s="272"/>
      <c r="DQC17" s="272"/>
      <c r="DQD17" s="272"/>
      <c r="DQE17" s="272"/>
      <c r="DQF17" s="272"/>
      <c r="DQG17" s="272"/>
      <c r="DQH17" s="272"/>
      <c r="DQI17" s="272"/>
      <c r="DQJ17" s="272"/>
      <c r="DQK17" s="272"/>
      <c r="DQL17" s="272"/>
      <c r="DQM17" s="272"/>
      <c r="DQN17" s="272"/>
      <c r="DQO17" s="272"/>
      <c r="DQP17" s="272"/>
      <c r="DQQ17" s="272"/>
      <c r="DQR17" s="272"/>
      <c r="DQS17" s="272"/>
      <c r="DQT17" s="272"/>
      <c r="DQU17" s="272"/>
      <c r="DQV17" s="272"/>
      <c r="DQW17" s="272"/>
      <c r="DQX17" s="272"/>
      <c r="DQY17" s="272"/>
      <c r="DQZ17" s="272"/>
      <c r="DRA17" s="272"/>
      <c r="DRB17" s="272"/>
      <c r="DRC17" s="272"/>
      <c r="DRD17" s="272"/>
      <c r="DRE17" s="272"/>
      <c r="DRF17" s="272"/>
      <c r="DRG17" s="272"/>
      <c r="DRH17" s="272"/>
      <c r="DRI17" s="272"/>
      <c r="DRJ17" s="272"/>
      <c r="DRK17" s="272"/>
      <c r="DRL17" s="272"/>
      <c r="DRM17" s="272"/>
      <c r="DRN17" s="272"/>
      <c r="DRO17" s="272"/>
      <c r="DRP17" s="272"/>
      <c r="DRQ17" s="272"/>
      <c r="DRR17" s="272"/>
      <c r="DRS17" s="272"/>
      <c r="DRT17" s="272"/>
      <c r="DRU17" s="272"/>
      <c r="DRV17" s="272"/>
      <c r="DRW17" s="272"/>
      <c r="DRX17" s="272"/>
      <c r="DRY17" s="272"/>
      <c r="DRZ17" s="272"/>
      <c r="DSA17" s="272"/>
      <c r="DSB17" s="272"/>
      <c r="DSC17" s="272"/>
      <c r="DSD17" s="272"/>
      <c r="DSE17" s="272"/>
      <c r="DSF17" s="272"/>
      <c r="DSG17" s="272"/>
      <c r="DSH17" s="272"/>
      <c r="DSI17" s="272"/>
      <c r="DSJ17" s="272"/>
      <c r="DSK17" s="272"/>
      <c r="DSL17" s="272"/>
      <c r="DSM17" s="272"/>
      <c r="DSN17" s="272"/>
      <c r="DSO17" s="272"/>
      <c r="DSP17" s="272"/>
      <c r="DSQ17" s="272"/>
      <c r="DSR17" s="272"/>
      <c r="DSS17" s="272"/>
      <c r="DST17" s="272"/>
      <c r="DSU17" s="272"/>
      <c r="DSV17" s="272"/>
      <c r="DSW17" s="272"/>
      <c r="DSX17" s="272"/>
      <c r="DSY17" s="272"/>
      <c r="DSZ17" s="272"/>
      <c r="DTA17" s="272"/>
      <c r="DTB17" s="272"/>
      <c r="DTC17" s="272"/>
      <c r="DTD17" s="272"/>
      <c r="DTE17" s="272"/>
      <c r="DTF17" s="272"/>
      <c r="DTG17" s="272"/>
      <c r="DTH17" s="272"/>
      <c r="DTI17" s="272"/>
      <c r="DTJ17" s="272"/>
      <c r="DTK17" s="272"/>
      <c r="DTL17" s="272"/>
      <c r="DTM17" s="272"/>
      <c r="DTN17" s="272"/>
      <c r="DTO17" s="272"/>
      <c r="DTP17" s="272"/>
      <c r="DTQ17" s="272"/>
      <c r="DTR17" s="272"/>
      <c r="DTS17" s="272"/>
      <c r="DTT17" s="272"/>
      <c r="DTU17" s="272"/>
      <c r="DTV17" s="272"/>
      <c r="DTW17" s="272"/>
      <c r="DTX17" s="272"/>
      <c r="DTY17" s="272"/>
      <c r="DTZ17" s="272"/>
      <c r="DUA17" s="272"/>
      <c r="DUB17" s="272"/>
      <c r="DUC17" s="272"/>
      <c r="DUD17" s="272"/>
      <c r="DUE17" s="272"/>
      <c r="DUF17" s="272"/>
      <c r="DUG17" s="272"/>
      <c r="DUH17" s="272"/>
      <c r="DUI17" s="272"/>
      <c r="DUJ17" s="272"/>
      <c r="DUK17" s="272"/>
      <c r="DUL17" s="272"/>
      <c r="DUM17" s="272"/>
      <c r="DUN17" s="272"/>
      <c r="DUO17" s="272"/>
      <c r="DUP17" s="272"/>
      <c r="DUQ17" s="272"/>
      <c r="DUR17" s="272"/>
      <c r="DUS17" s="272"/>
      <c r="DUT17" s="272"/>
      <c r="DUU17" s="272"/>
      <c r="DUV17" s="272"/>
      <c r="DUW17" s="272"/>
      <c r="DUX17" s="272"/>
      <c r="DUY17" s="272"/>
      <c r="DUZ17" s="272"/>
      <c r="DVA17" s="272"/>
      <c r="DVB17" s="272"/>
      <c r="DVC17" s="272"/>
      <c r="DVD17" s="272"/>
      <c r="DVE17" s="272"/>
      <c r="DVF17" s="272"/>
      <c r="DVG17" s="272"/>
      <c r="DVH17" s="272"/>
      <c r="DVI17" s="272"/>
      <c r="DVJ17" s="272"/>
      <c r="DVK17" s="272"/>
      <c r="DVL17" s="272"/>
      <c r="DVM17" s="272"/>
      <c r="DVN17" s="272"/>
      <c r="DVO17" s="272"/>
      <c r="DVP17" s="272"/>
      <c r="DVQ17" s="272"/>
      <c r="DVR17" s="272"/>
      <c r="DVS17" s="272"/>
      <c r="DVT17" s="272"/>
      <c r="DVU17" s="272"/>
      <c r="DVV17" s="272"/>
      <c r="DVW17" s="272"/>
      <c r="DVX17" s="272"/>
      <c r="DVY17" s="272"/>
      <c r="DVZ17" s="272"/>
      <c r="DWA17" s="272"/>
      <c r="DWB17" s="272"/>
      <c r="DWC17" s="272"/>
      <c r="DWD17" s="272"/>
      <c r="DWE17" s="272"/>
      <c r="DWF17" s="272"/>
      <c r="DWG17" s="272"/>
      <c r="DWH17" s="272"/>
      <c r="DWI17" s="272"/>
      <c r="DWJ17" s="272"/>
      <c r="DWK17" s="272"/>
      <c r="DWL17" s="272"/>
      <c r="DWM17" s="272"/>
      <c r="DWN17" s="272"/>
      <c r="DWO17" s="272"/>
      <c r="DWP17" s="272"/>
      <c r="DWQ17" s="272"/>
      <c r="DWR17" s="272"/>
      <c r="DWS17" s="272"/>
      <c r="DWT17" s="272"/>
      <c r="DWU17" s="272"/>
      <c r="DWV17" s="272"/>
      <c r="DWW17" s="272"/>
      <c r="DWX17" s="272"/>
      <c r="DWY17" s="272"/>
      <c r="DWZ17" s="272"/>
      <c r="DXA17" s="272"/>
      <c r="DXB17" s="272"/>
      <c r="DXC17" s="272"/>
      <c r="DXD17" s="272"/>
      <c r="DXE17" s="272"/>
      <c r="DXF17" s="272"/>
      <c r="DXG17" s="272"/>
      <c r="DXH17" s="272"/>
      <c r="DXI17" s="272"/>
      <c r="DXJ17" s="272"/>
      <c r="DXK17" s="272"/>
      <c r="DXL17" s="272"/>
      <c r="DXM17" s="272"/>
      <c r="DXN17" s="272"/>
      <c r="DXO17" s="272"/>
      <c r="DXP17" s="272"/>
      <c r="DXQ17" s="272"/>
      <c r="DXR17" s="272"/>
      <c r="DXS17" s="272"/>
      <c r="DXT17" s="272"/>
      <c r="DXU17" s="272"/>
      <c r="DXV17" s="272"/>
      <c r="DXW17" s="272"/>
      <c r="DXX17" s="272"/>
      <c r="DXY17" s="272"/>
      <c r="DXZ17" s="272"/>
      <c r="DYA17" s="272"/>
      <c r="DYB17" s="272"/>
      <c r="DYC17" s="272"/>
      <c r="DYD17" s="272"/>
      <c r="DYE17" s="272"/>
      <c r="DYF17" s="272"/>
      <c r="DYG17" s="272"/>
      <c r="DYH17" s="272"/>
      <c r="DYI17" s="272"/>
      <c r="DYJ17" s="272"/>
      <c r="DYK17" s="272"/>
      <c r="DYL17" s="272"/>
      <c r="DYM17" s="272"/>
      <c r="DYN17" s="272"/>
      <c r="DYO17" s="272"/>
      <c r="DYP17" s="272"/>
      <c r="DYQ17" s="272"/>
      <c r="DYR17" s="272"/>
      <c r="DYS17" s="272"/>
      <c r="DYT17" s="272"/>
      <c r="DYU17" s="272"/>
      <c r="DYV17" s="272"/>
      <c r="DYW17" s="272"/>
      <c r="DYX17" s="272"/>
      <c r="DYY17" s="272"/>
      <c r="DYZ17" s="272"/>
      <c r="DZA17" s="272"/>
      <c r="DZB17" s="272"/>
      <c r="DZC17" s="272"/>
      <c r="DZD17" s="272"/>
      <c r="DZE17" s="272"/>
      <c r="DZF17" s="272"/>
      <c r="DZG17" s="272"/>
      <c r="DZH17" s="272"/>
      <c r="DZI17" s="272"/>
      <c r="DZJ17" s="272"/>
      <c r="DZK17" s="272"/>
      <c r="DZL17" s="272"/>
      <c r="DZM17" s="272"/>
      <c r="DZN17" s="272"/>
      <c r="DZO17" s="272"/>
      <c r="DZP17" s="272"/>
      <c r="DZQ17" s="272"/>
      <c r="DZR17" s="272"/>
      <c r="DZS17" s="272"/>
      <c r="DZT17" s="272"/>
      <c r="DZU17" s="272"/>
      <c r="DZV17" s="272"/>
      <c r="DZW17" s="272"/>
      <c r="DZX17" s="272"/>
      <c r="DZY17" s="272"/>
      <c r="DZZ17" s="272"/>
      <c r="EAA17" s="272"/>
      <c r="EAB17" s="272"/>
      <c r="EAC17" s="272"/>
      <c r="EAD17" s="272"/>
      <c r="EAE17" s="272"/>
      <c r="EAF17" s="272"/>
      <c r="EAG17" s="272"/>
      <c r="EAH17" s="272"/>
      <c r="EAI17" s="272"/>
      <c r="EAJ17" s="272"/>
      <c r="EAK17" s="272"/>
      <c r="EAL17" s="272"/>
      <c r="EAM17" s="272"/>
      <c r="EAN17" s="272"/>
      <c r="EAO17" s="272"/>
      <c r="EAP17" s="272"/>
      <c r="EAQ17" s="272"/>
      <c r="EAR17" s="272"/>
      <c r="EAS17" s="272"/>
      <c r="EAT17" s="272"/>
      <c r="EAU17" s="272"/>
      <c r="EAV17" s="272"/>
      <c r="EAW17" s="272"/>
      <c r="EAX17" s="272"/>
      <c r="EAY17" s="272"/>
      <c r="EAZ17" s="272"/>
      <c r="EBA17" s="272"/>
      <c r="EBB17" s="272"/>
      <c r="EBC17" s="272"/>
      <c r="EBD17" s="272"/>
      <c r="EBE17" s="272"/>
      <c r="EBF17" s="272"/>
      <c r="EBG17" s="272"/>
      <c r="EBH17" s="272"/>
      <c r="EBI17" s="272"/>
      <c r="EBJ17" s="272"/>
      <c r="EBK17" s="272"/>
      <c r="EBL17" s="272"/>
      <c r="EBM17" s="272"/>
      <c r="EBN17" s="272"/>
      <c r="EBO17" s="272"/>
      <c r="EBP17" s="272"/>
      <c r="EBQ17" s="272"/>
      <c r="EBR17" s="272"/>
      <c r="EBS17" s="272"/>
      <c r="EBT17" s="272"/>
      <c r="EBU17" s="272"/>
      <c r="EBV17" s="272"/>
      <c r="EBW17" s="272"/>
      <c r="EBX17" s="272"/>
      <c r="EBY17" s="272"/>
      <c r="EBZ17" s="272"/>
      <c r="ECA17" s="272"/>
      <c r="ECB17" s="272"/>
      <c r="ECC17" s="272"/>
      <c r="ECD17" s="272"/>
      <c r="ECE17" s="272"/>
      <c r="ECF17" s="272"/>
      <c r="ECG17" s="272"/>
      <c r="ECH17" s="272"/>
      <c r="ECI17" s="272"/>
      <c r="ECJ17" s="272"/>
      <c r="ECK17" s="272"/>
      <c r="ECL17" s="272"/>
      <c r="ECM17" s="272"/>
      <c r="ECN17" s="272"/>
      <c r="ECO17" s="272"/>
      <c r="ECP17" s="272"/>
      <c r="ECQ17" s="272"/>
      <c r="ECR17" s="272"/>
      <c r="ECS17" s="272"/>
      <c r="ECT17" s="272"/>
      <c r="ECU17" s="272"/>
      <c r="ECV17" s="272"/>
      <c r="ECW17" s="272"/>
      <c r="ECX17" s="272"/>
      <c r="ECY17" s="272"/>
      <c r="ECZ17" s="272"/>
      <c r="EDA17" s="272"/>
      <c r="EDB17" s="272"/>
      <c r="EDC17" s="272"/>
      <c r="EDD17" s="272"/>
      <c r="EDE17" s="272"/>
      <c r="EDF17" s="272"/>
      <c r="EDG17" s="272"/>
      <c r="EDH17" s="272"/>
      <c r="EDI17" s="272"/>
      <c r="EDJ17" s="272"/>
      <c r="EDK17" s="272"/>
      <c r="EDL17" s="272"/>
      <c r="EDM17" s="272"/>
      <c r="EDN17" s="272"/>
      <c r="EDO17" s="272"/>
      <c r="EDP17" s="272"/>
      <c r="EDQ17" s="272"/>
      <c r="EDR17" s="272"/>
      <c r="EDS17" s="272"/>
      <c r="EDT17" s="272"/>
      <c r="EDU17" s="272"/>
      <c r="EDV17" s="272"/>
      <c r="EDW17" s="272"/>
      <c r="EDX17" s="272"/>
      <c r="EDY17" s="272"/>
      <c r="EDZ17" s="272"/>
      <c r="EEA17" s="272"/>
      <c r="EEB17" s="272"/>
      <c r="EEC17" s="272"/>
      <c r="EED17" s="272"/>
      <c r="EEE17" s="272"/>
      <c r="EEF17" s="272"/>
      <c r="EEG17" s="272"/>
      <c r="EEH17" s="272"/>
      <c r="EEI17" s="272"/>
      <c r="EEJ17" s="272"/>
      <c r="EEK17" s="272"/>
      <c r="EEL17" s="272"/>
      <c r="EEM17" s="272"/>
      <c r="EEN17" s="272"/>
      <c r="EEO17" s="272"/>
      <c r="EEP17" s="272"/>
      <c r="EEQ17" s="272"/>
      <c r="EER17" s="272"/>
      <c r="EES17" s="272"/>
      <c r="EET17" s="272"/>
      <c r="EEU17" s="272"/>
      <c r="EEV17" s="272"/>
      <c r="EEW17" s="272"/>
      <c r="EEX17" s="272"/>
      <c r="EEY17" s="272"/>
      <c r="EEZ17" s="272"/>
      <c r="EFA17" s="272"/>
      <c r="EFB17" s="272"/>
      <c r="EFC17" s="272"/>
      <c r="EFD17" s="272"/>
      <c r="EFE17" s="272"/>
      <c r="EFF17" s="272"/>
      <c r="EFG17" s="272"/>
      <c r="EFH17" s="272"/>
      <c r="EFI17" s="272"/>
      <c r="EFJ17" s="272"/>
      <c r="EFK17" s="272"/>
      <c r="EFL17" s="272"/>
      <c r="EFM17" s="272"/>
      <c r="EFN17" s="272"/>
      <c r="EFO17" s="272"/>
      <c r="EFP17" s="272"/>
      <c r="EFQ17" s="272"/>
      <c r="EFR17" s="272"/>
      <c r="EFS17" s="272"/>
      <c r="EFT17" s="272"/>
      <c r="EFU17" s="272"/>
      <c r="EFV17" s="272"/>
      <c r="EFW17" s="272"/>
      <c r="EFX17" s="272"/>
      <c r="EFY17" s="272"/>
      <c r="EFZ17" s="272"/>
      <c r="EGA17" s="272"/>
      <c r="EGB17" s="272"/>
      <c r="EGC17" s="272"/>
      <c r="EGD17" s="272"/>
      <c r="EGE17" s="272"/>
      <c r="EGF17" s="272"/>
      <c r="EGG17" s="272"/>
      <c r="EGH17" s="272"/>
      <c r="EGI17" s="272"/>
      <c r="EGJ17" s="272"/>
      <c r="EGK17" s="272"/>
      <c r="EGL17" s="272"/>
      <c r="EGM17" s="272"/>
      <c r="EGN17" s="272"/>
      <c r="EGO17" s="272"/>
      <c r="EGP17" s="272"/>
      <c r="EGQ17" s="272"/>
      <c r="EGR17" s="272"/>
      <c r="EGS17" s="272"/>
      <c r="EGT17" s="272"/>
      <c r="EGU17" s="272"/>
      <c r="EGV17" s="272"/>
      <c r="EGW17" s="272"/>
      <c r="EGX17" s="272"/>
      <c r="EGY17" s="272"/>
      <c r="EGZ17" s="272"/>
      <c r="EHA17" s="272"/>
      <c r="EHB17" s="272"/>
      <c r="EHC17" s="272"/>
      <c r="EHD17" s="272"/>
      <c r="EHE17" s="272"/>
      <c r="EHF17" s="272"/>
      <c r="EHG17" s="272"/>
      <c r="EHH17" s="272"/>
      <c r="EHI17" s="272"/>
      <c r="EHJ17" s="272"/>
      <c r="EHK17" s="272"/>
      <c r="EHL17" s="272"/>
      <c r="EHM17" s="272"/>
      <c r="EHN17" s="272"/>
      <c r="EHO17" s="272"/>
      <c r="EHP17" s="272"/>
      <c r="EHQ17" s="272"/>
      <c r="EHR17" s="272"/>
      <c r="EHS17" s="272"/>
      <c r="EHT17" s="272"/>
      <c r="EHU17" s="272"/>
      <c r="EHV17" s="272"/>
      <c r="EHW17" s="272"/>
      <c r="EHX17" s="272"/>
      <c r="EHY17" s="272"/>
      <c r="EHZ17" s="272"/>
      <c r="EIA17" s="272"/>
      <c r="EIB17" s="272"/>
      <c r="EIC17" s="272"/>
      <c r="EID17" s="272"/>
      <c r="EIE17" s="272"/>
      <c r="EIF17" s="272"/>
      <c r="EIG17" s="272"/>
      <c r="EIH17" s="272"/>
      <c r="EII17" s="272"/>
      <c r="EIJ17" s="272"/>
      <c r="EIK17" s="272"/>
      <c r="EIL17" s="272"/>
      <c r="EIM17" s="272"/>
      <c r="EIN17" s="272"/>
      <c r="EIO17" s="272"/>
      <c r="EIP17" s="272"/>
      <c r="EIQ17" s="272"/>
      <c r="EIR17" s="272"/>
      <c r="EIS17" s="272"/>
      <c r="EIT17" s="272"/>
      <c r="EIU17" s="272"/>
      <c r="EIV17" s="272"/>
      <c r="EIW17" s="272"/>
      <c r="EIX17" s="272"/>
      <c r="EIY17" s="272"/>
      <c r="EIZ17" s="272"/>
      <c r="EJA17" s="272"/>
      <c r="EJB17" s="272"/>
      <c r="EJC17" s="272"/>
      <c r="EJD17" s="272"/>
      <c r="EJE17" s="272"/>
      <c r="EJF17" s="272"/>
      <c r="EJG17" s="272"/>
      <c r="EJH17" s="272"/>
      <c r="EJI17" s="272"/>
      <c r="EJJ17" s="272"/>
      <c r="EJK17" s="272"/>
      <c r="EJL17" s="272"/>
      <c r="EJM17" s="272"/>
      <c r="EJN17" s="272"/>
      <c r="EJO17" s="272"/>
      <c r="EJP17" s="272"/>
      <c r="EJQ17" s="272"/>
      <c r="EJR17" s="272"/>
      <c r="EJS17" s="272"/>
      <c r="EJT17" s="272"/>
      <c r="EJU17" s="272"/>
      <c r="EJV17" s="272"/>
      <c r="EJW17" s="272"/>
      <c r="EJX17" s="272"/>
      <c r="EJY17" s="272"/>
      <c r="EJZ17" s="272"/>
      <c r="EKA17" s="272"/>
      <c r="EKB17" s="272"/>
      <c r="EKC17" s="272"/>
      <c r="EKD17" s="272"/>
      <c r="EKE17" s="272"/>
      <c r="EKF17" s="272"/>
      <c r="EKG17" s="272"/>
      <c r="EKH17" s="272"/>
      <c r="EKI17" s="272"/>
      <c r="EKJ17" s="272"/>
      <c r="EKK17" s="272"/>
      <c r="EKL17" s="272"/>
      <c r="EKM17" s="272"/>
      <c r="EKN17" s="272"/>
      <c r="EKO17" s="272"/>
      <c r="EKP17" s="272"/>
      <c r="EKQ17" s="272"/>
      <c r="EKR17" s="272"/>
      <c r="EKS17" s="272"/>
      <c r="EKT17" s="272"/>
      <c r="EKU17" s="272"/>
      <c r="EKV17" s="272"/>
      <c r="EKW17" s="272"/>
      <c r="EKX17" s="272"/>
      <c r="EKY17" s="272"/>
      <c r="EKZ17" s="272"/>
      <c r="ELA17" s="272"/>
      <c r="ELB17" s="272"/>
      <c r="ELC17" s="272"/>
      <c r="ELD17" s="272"/>
      <c r="ELE17" s="272"/>
      <c r="ELF17" s="272"/>
      <c r="ELG17" s="272"/>
      <c r="ELH17" s="272"/>
      <c r="ELI17" s="272"/>
      <c r="ELJ17" s="272"/>
      <c r="ELK17" s="272"/>
      <c r="ELL17" s="272"/>
      <c r="ELM17" s="272"/>
      <c r="ELN17" s="272"/>
      <c r="ELO17" s="272"/>
      <c r="ELP17" s="272"/>
      <c r="ELQ17" s="272"/>
      <c r="ELR17" s="272"/>
      <c r="ELS17" s="272"/>
      <c r="ELT17" s="272"/>
      <c r="ELU17" s="272"/>
      <c r="ELV17" s="272"/>
      <c r="ELW17" s="272"/>
      <c r="ELX17" s="272"/>
      <c r="ELY17" s="272"/>
      <c r="ELZ17" s="272"/>
      <c r="EMA17" s="272"/>
      <c r="EMB17" s="272"/>
      <c r="EMC17" s="272"/>
      <c r="EMD17" s="272"/>
      <c r="EME17" s="272"/>
      <c r="EMF17" s="272"/>
      <c r="EMG17" s="272"/>
      <c r="EMH17" s="272"/>
      <c r="EMI17" s="272"/>
      <c r="EMJ17" s="272"/>
      <c r="EMK17" s="272"/>
      <c r="EML17" s="272"/>
      <c r="EMM17" s="272"/>
      <c r="EMN17" s="272"/>
      <c r="EMO17" s="272"/>
      <c r="EMP17" s="272"/>
      <c r="EMQ17" s="272"/>
      <c r="EMR17" s="272"/>
      <c r="EMS17" s="272"/>
      <c r="EMT17" s="272"/>
      <c r="EMU17" s="272"/>
      <c r="EMV17" s="272"/>
      <c r="EMW17" s="272"/>
      <c r="EMX17" s="272"/>
      <c r="EMY17" s="272"/>
      <c r="EMZ17" s="272"/>
      <c r="ENA17" s="272"/>
      <c r="ENB17" s="272"/>
      <c r="ENC17" s="272"/>
      <c r="END17" s="272"/>
      <c r="ENE17" s="272"/>
      <c r="ENF17" s="272"/>
      <c r="ENG17" s="272"/>
      <c r="ENH17" s="272"/>
      <c r="ENI17" s="272"/>
      <c r="ENJ17" s="272"/>
      <c r="ENK17" s="272"/>
      <c r="ENL17" s="272"/>
      <c r="ENM17" s="272"/>
      <c r="ENN17" s="272"/>
      <c r="ENO17" s="272"/>
      <c r="ENP17" s="272"/>
      <c r="ENQ17" s="272"/>
      <c r="ENR17" s="272"/>
      <c r="ENS17" s="272"/>
      <c r="ENT17" s="272"/>
      <c r="ENU17" s="272"/>
      <c r="ENV17" s="272"/>
      <c r="ENW17" s="272"/>
      <c r="ENX17" s="272"/>
      <c r="ENY17" s="272"/>
      <c r="ENZ17" s="272"/>
      <c r="EOA17" s="272"/>
      <c r="EOB17" s="272"/>
      <c r="EOC17" s="272"/>
      <c r="EOD17" s="272"/>
      <c r="EOE17" s="272"/>
      <c r="EOF17" s="272"/>
      <c r="EOG17" s="272"/>
      <c r="EOH17" s="272"/>
      <c r="EOI17" s="272"/>
      <c r="EOJ17" s="272"/>
      <c r="EOK17" s="272"/>
      <c r="EOL17" s="272"/>
      <c r="EOM17" s="272"/>
      <c r="EON17" s="272"/>
      <c r="EOO17" s="272"/>
      <c r="EOP17" s="272"/>
      <c r="EOQ17" s="272"/>
      <c r="EOR17" s="272"/>
      <c r="EOS17" s="272"/>
      <c r="EOT17" s="272"/>
      <c r="EOU17" s="272"/>
      <c r="EOV17" s="272"/>
      <c r="EOW17" s="272"/>
      <c r="EOX17" s="272"/>
      <c r="EOY17" s="272"/>
      <c r="EOZ17" s="272"/>
      <c r="EPA17" s="272"/>
      <c r="EPB17" s="272"/>
      <c r="EPC17" s="272"/>
      <c r="EPD17" s="272"/>
      <c r="EPE17" s="272"/>
      <c r="EPF17" s="272"/>
      <c r="EPG17" s="272"/>
      <c r="EPH17" s="272"/>
      <c r="EPI17" s="272"/>
      <c r="EPJ17" s="272"/>
      <c r="EPK17" s="272"/>
      <c r="EPL17" s="272"/>
      <c r="EPM17" s="272"/>
      <c r="EPN17" s="272"/>
      <c r="EPO17" s="272"/>
      <c r="EPP17" s="272"/>
      <c r="EPQ17" s="272"/>
      <c r="EPR17" s="272"/>
      <c r="EPS17" s="272"/>
      <c r="EPT17" s="272"/>
      <c r="EPU17" s="272"/>
      <c r="EPV17" s="272"/>
      <c r="EPW17" s="272"/>
      <c r="EPX17" s="272"/>
      <c r="EPY17" s="272"/>
      <c r="EPZ17" s="272"/>
      <c r="EQA17" s="272"/>
      <c r="EQB17" s="272"/>
      <c r="EQC17" s="272"/>
      <c r="EQD17" s="272"/>
      <c r="EQE17" s="272"/>
      <c r="EQF17" s="272"/>
      <c r="EQG17" s="272"/>
      <c r="EQH17" s="272"/>
      <c r="EQI17" s="272"/>
      <c r="EQJ17" s="272"/>
      <c r="EQK17" s="272"/>
      <c r="EQL17" s="272"/>
      <c r="EQM17" s="272"/>
      <c r="EQN17" s="272"/>
      <c r="EQO17" s="272"/>
      <c r="EQP17" s="272"/>
      <c r="EQQ17" s="272"/>
      <c r="EQR17" s="272"/>
      <c r="EQS17" s="272"/>
      <c r="EQT17" s="272"/>
      <c r="EQU17" s="272"/>
      <c r="EQV17" s="272"/>
      <c r="EQW17" s="272"/>
      <c r="EQX17" s="272"/>
      <c r="EQY17" s="272"/>
      <c r="EQZ17" s="272"/>
      <c r="ERA17" s="272"/>
      <c r="ERB17" s="272"/>
      <c r="ERC17" s="272"/>
      <c r="ERD17" s="272"/>
      <c r="ERE17" s="272"/>
      <c r="ERF17" s="272"/>
      <c r="ERG17" s="272"/>
      <c r="ERH17" s="272"/>
      <c r="ERI17" s="272"/>
      <c r="ERJ17" s="272"/>
      <c r="ERK17" s="272"/>
      <c r="ERL17" s="272"/>
      <c r="ERM17" s="272"/>
      <c r="ERN17" s="272"/>
      <c r="ERO17" s="272"/>
      <c r="ERP17" s="272"/>
      <c r="ERQ17" s="272"/>
      <c r="ERR17" s="272"/>
      <c r="ERS17" s="272"/>
      <c r="ERT17" s="272"/>
      <c r="ERU17" s="272"/>
      <c r="ERV17" s="272"/>
      <c r="ERW17" s="272"/>
      <c r="ERX17" s="272"/>
      <c r="ERY17" s="272"/>
      <c r="ERZ17" s="272"/>
      <c r="ESA17" s="272"/>
      <c r="ESB17" s="272"/>
      <c r="ESC17" s="272"/>
      <c r="ESD17" s="272"/>
      <c r="ESE17" s="272"/>
      <c r="ESF17" s="272"/>
      <c r="ESG17" s="272"/>
      <c r="ESH17" s="272"/>
      <c r="ESI17" s="272"/>
      <c r="ESJ17" s="272"/>
      <c r="ESK17" s="272"/>
      <c r="ESL17" s="272"/>
      <c r="ESM17" s="272"/>
      <c r="ESN17" s="272"/>
      <c r="ESO17" s="272"/>
      <c r="ESP17" s="272"/>
      <c r="ESQ17" s="272"/>
      <c r="ESR17" s="272"/>
      <c r="ESS17" s="272"/>
      <c r="EST17" s="272"/>
      <c r="ESU17" s="272"/>
      <c r="ESV17" s="272"/>
      <c r="ESW17" s="272"/>
      <c r="ESX17" s="272"/>
      <c r="ESY17" s="272"/>
      <c r="ESZ17" s="272"/>
      <c r="ETA17" s="272"/>
      <c r="ETB17" s="272"/>
      <c r="ETC17" s="272"/>
      <c r="ETD17" s="272"/>
      <c r="ETE17" s="272"/>
      <c r="ETF17" s="272"/>
      <c r="ETG17" s="272"/>
      <c r="ETH17" s="272"/>
      <c r="ETI17" s="272"/>
      <c r="ETJ17" s="272"/>
      <c r="ETK17" s="272"/>
      <c r="ETL17" s="272"/>
      <c r="ETM17" s="272"/>
      <c r="ETN17" s="272"/>
      <c r="ETO17" s="272"/>
      <c r="ETP17" s="272"/>
      <c r="ETQ17" s="272"/>
      <c r="ETR17" s="272"/>
      <c r="ETS17" s="272"/>
      <c r="ETT17" s="272"/>
      <c r="ETU17" s="272"/>
      <c r="ETV17" s="272"/>
      <c r="ETW17" s="272"/>
      <c r="ETX17" s="272"/>
      <c r="ETY17" s="272"/>
      <c r="ETZ17" s="272"/>
      <c r="EUA17" s="272"/>
      <c r="EUB17" s="272"/>
      <c r="EUC17" s="272"/>
      <c r="EUD17" s="272"/>
      <c r="EUE17" s="272"/>
      <c r="EUF17" s="272"/>
      <c r="EUG17" s="272"/>
      <c r="EUH17" s="272"/>
      <c r="EUI17" s="272"/>
      <c r="EUJ17" s="272"/>
      <c r="EUK17" s="272"/>
      <c r="EUL17" s="272"/>
      <c r="EUM17" s="272"/>
      <c r="EUN17" s="272"/>
      <c r="EUO17" s="272"/>
      <c r="EUP17" s="272"/>
      <c r="EUQ17" s="272"/>
      <c r="EUR17" s="272"/>
      <c r="EUS17" s="272"/>
      <c r="EUT17" s="272"/>
      <c r="EUU17" s="272"/>
      <c r="EUV17" s="272"/>
      <c r="EUW17" s="272"/>
      <c r="EUX17" s="272"/>
      <c r="EUY17" s="272"/>
      <c r="EUZ17" s="272"/>
      <c r="EVA17" s="272"/>
      <c r="EVB17" s="272"/>
      <c r="EVC17" s="272"/>
      <c r="EVD17" s="272"/>
      <c r="EVE17" s="272"/>
      <c r="EVF17" s="272"/>
      <c r="EVG17" s="272"/>
      <c r="EVH17" s="272"/>
      <c r="EVI17" s="272"/>
      <c r="EVJ17" s="272"/>
      <c r="EVK17" s="272"/>
      <c r="EVL17" s="272"/>
      <c r="EVM17" s="272"/>
      <c r="EVN17" s="272"/>
      <c r="EVO17" s="272"/>
      <c r="EVP17" s="272"/>
      <c r="EVQ17" s="272"/>
      <c r="EVR17" s="272"/>
      <c r="EVS17" s="272"/>
      <c r="EVT17" s="272"/>
      <c r="EVU17" s="272"/>
      <c r="EVV17" s="272"/>
      <c r="EVW17" s="272"/>
      <c r="EVX17" s="272"/>
      <c r="EVY17" s="272"/>
      <c r="EVZ17" s="272"/>
      <c r="EWA17" s="272"/>
      <c r="EWB17" s="272"/>
      <c r="EWC17" s="272"/>
      <c r="EWD17" s="272"/>
      <c r="EWE17" s="272"/>
      <c r="EWF17" s="272"/>
      <c r="EWG17" s="272"/>
      <c r="EWH17" s="272"/>
      <c r="EWI17" s="272"/>
      <c r="EWJ17" s="272"/>
      <c r="EWK17" s="272"/>
      <c r="EWL17" s="272"/>
      <c r="EWM17" s="272"/>
      <c r="EWN17" s="272"/>
      <c r="EWO17" s="272"/>
      <c r="EWP17" s="272"/>
      <c r="EWQ17" s="272"/>
      <c r="EWR17" s="272"/>
      <c r="EWS17" s="272"/>
      <c r="EWT17" s="272"/>
      <c r="EWU17" s="272"/>
      <c r="EWV17" s="272"/>
      <c r="EWW17" s="272"/>
      <c r="EWX17" s="272"/>
      <c r="EWY17" s="272"/>
      <c r="EWZ17" s="272"/>
      <c r="EXA17" s="272"/>
      <c r="EXB17" s="272"/>
      <c r="EXC17" s="272"/>
      <c r="EXD17" s="272"/>
      <c r="EXE17" s="272"/>
      <c r="EXF17" s="272"/>
      <c r="EXG17" s="272"/>
      <c r="EXH17" s="272"/>
      <c r="EXI17" s="272"/>
      <c r="EXJ17" s="272"/>
      <c r="EXK17" s="272"/>
      <c r="EXL17" s="272"/>
      <c r="EXM17" s="272"/>
      <c r="EXN17" s="272"/>
      <c r="EXO17" s="272"/>
      <c r="EXP17" s="272"/>
      <c r="EXQ17" s="272"/>
      <c r="EXR17" s="272"/>
      <c r="EXS17" s="272"/>
      <c r="EXT17" s="272"/>
      <c r="EXU17" s="272"/>
      <c r="EXV17" s="272"/>
      <c r="EXW17" s="272"/>
      <c r="EXX17" s="272"/>
      <c r="EXY17" s="272"/>
      <c r="EXZ17" s="272"/>
      <c r="EYA17" s="272"/>
      <c r="EYB17" s="272"/>
      <c r="EYC17" s="272"/>
      <c r="EYD17" s="272"/>
      <c r="EYE17" s="272"/>
      <c r="EYF17" s="272"/>
      <c r="EYG17" s="272"/>
      <c r="EYH17" s="272"/>
      <c r="EYI17" s="272"/>
      <c r="EYJ17" s="272"/>
      <c r="EYK17" s="272"/>
      <c r="EYL17" s="272"/>
      <c r="EYM17" s="272"/>
      <c r="EYN17" s="272"/>
      <c r="EYO17" s="272"/>
      <c r="EYP17" s="272"/>
      <c r="EYQ17" s="272"/>
      <c r="EYR17" s="272"/>
      <c r="EYS17" s="272"/>
      <c r="EYT17" s="272"/>
      <c r="EYU17" s="272"/>
      <c r="EYV17" s="272"/>
      <c r="EYW17" s="272"/>
      <c r="EYX17" s="272"/>
      <c r="EYY17" s="272"/>
      <c r="EYZ17" s="272"/>
      <c r="EZA17" s="272"/>
      <c r="EZB17" s="272"/>
      <c r="EZC17" s="272"/>
      <c r="EZD17" s="272"/>
      <c r="EZE17" s="272"/>
      <c r="EZF17" s="272"/>
      <c r="EZG17" s="272"/>
      <c r="EZH17" s="272"/>
      <c r="EZI17" s="272"/>
      <c r="EZJ17" s="272"/>
      <c r="EZK17" s="272"/>
      <c r="EZL17" s="272"/>
      <c r="EZM17" s="272"/>
      <c r="EZN17" s="272"/>
      <c r="EZO17" s="272"/>
      <c r="EZP17" s="272"/>
      <c r="EZQ17" s="272"/>
      <c r="EZR17" s="272"/>
      <c r="EZS17" s="272"/>
      <c r="EZT17" s="272"/>
      <c r="EZU17" s="272"/>
      <c r="EZV17" s="272"/>
      <c r="EZW17" s="272"/>
      <c r="EZX17" s="272"/>
      <c r="EZY17" s="272"/>
      <c r="EZZ17" s="272"/>
      <c r="FAA17" s="272"/>
      <c r="FAB17" s="272"/>
      <c r="FAC17" s="272"/>
      <c r="FAD17" s="272"/>
      <c r="FAE17" s="272"/>
      <c r="FAF17" s="272"/>
      <c r="FAG17" s="272"/>
      <c r="FAH17" s="272"/>
      <c r="FAI17" s="272"/>
      <c r="FAJ17" s="272"/>
      <c r="FAK17" s="272"/>
      <c r="FAL17" s="272"/>
      <c r="FAM17" s="272"/>
      <c r="FAN17" s="272"/>
      <c r="FAO17" s="272"/>
      <c r="FAP17" s="272"/>
      <c r="FAQ17" s="272"/>
      <c r="FAR17" s="272"/>
      <c r="FAS17" s="272"/>
      <c r="FAT17" s="272"/>
      <c r="FAU17" s="272"/>
      <c r="FAV17" s="272"/>
      <c r="FAW17" s="272"/>
      <c r="FAX17" s="272"/>
      <c r="FAY17" s="272"/>
      <c r="FAZ17" s="272"/>
      <c r="FBA17" s="272"/>
      <c r="FBB17" s="272"/>
      <c r="FBC17" s="272"/>
      <c r="FBD17" s="272"/>
      <c r="FBE17" s="272"/>
      <c r="FBF17" s="272"/>
      <c r="FBG17" s="272"/>
      <c r="FBH17" s="272"/>
      <c r="FBI17" s="272"/>
      <c r="FBJ17" s="272"/>
      <c r="FBK17" s="272"/>
      <c r="FBL17" s="272"/>
      <c r="FBM17" s="272"/>
      <c r="FBN17" s="272"/>
      <c r="FBO17" s="272"/>
      <c r="FBP17" s="272"/>
      <c r="FBQ17" s="272"/>
      <c r="FBR17" s="272"/>
      <c r="FBS17" s="272"/>
      <c r="FBT17" s="272"/>
      <c r="FBU17" s="272"/>
      <c r="FBV17" s="272"/>
      <c r="FBW17" s="272"/>
      <c r="FBX17" s="272"/>
      <c r="FBY17" s="272"/>
      <c r="FBZ17" s="272"/>
      <c r="FCA17" s="272"/>
      <c r="FCB17" s="272"/>
      <c r="FCC17" s="272"/>
      <c r="FCD17" s="272"/>
      <c r="FCE17" s="272"/>
      <c r="FCF17" s="272"/>
      <c r="FCG17" s="272"/>
      <c r="FCH17" s="272"/>
      <c r="FCI17" s="272"/>
      <c r="FCJ17" s="272"/>
      <c r="FCK17" s="272"/>
      <c r="FCL17" s="272"/>
      <c r="FCM17" s="272"/>
      <c r="FCN17" s="272"/>
      <c r="FCO17" s="272"/>
      <c r="FCP17" s="272"/>
      <c r="FCQ17" s="272"/>
      <c r="FCR17" s="272"/>
      <c r="FCS17" s="272"/>
      <c r="FCT17" s="272"/>
      <c r="FCU17" s="272"/>
      <c r="FCV17" s="272"/>
      <c r="FCW17" s="272"/>
      <c r="FCX17" s="272"/>
      <c r="FCY17" s="272"/>
      <c r="FCZ17" s="272"/>
      <c r="FDA17" s="272"/>
      <c r="FDB17" s="272"/>
      <c r="FDC17" s="272"/>
      <c r="FDD17" s="272"/>
      <c r="FDE17" s="272"/>
      <c r="FDF17" s="272"/>
      <c r="FDG17" s="272"/>
      <c r="FDH17" s="272"/>
      <c r="FDI17" s="272"/>
      <c r="FDJ17" s="272"/>
      <c r="FDK17" s="272"/>
      <c r="FDL17" s="272"/>
      <c r="FDM17" s="272"/>
      <c r="FDN17" s="272"/>
      <c r="FDO17" s="272"/>
      <c r="FDP17" s="272"/>
      <c r="FDQ17" s="272"/>
      <c r="FDR17" s="272"/>
      <c r="FDS17" s="272"/>
      <c r="FDT17" s="272"/>
      <c r="FDU17" s="272"/>
      <c r="FDV17" s="272"/>
      <c r="FDW17" s="272"/>
      <c r="FDX17" s="272"/>
      <c r="FDY17" s="272"/>
      <c r="FDZ17" s="272"/>
      <c r="FEA17" s="272"/>
      <c r="FEB17" s="272"/>
      <c r="FEC17" s="272"/>
      <c r="FED17" s="272"/>
      <c r="FEE17" s="272"/>
      <c r="FEF17" s="272"/>
      <c r="FEG17" s="272"/>
      <c r="FEH17" s="272"/>
      <c r="FEI17" s="272"/>
      <c r="FEJ17" s="272"/>
      <c r="FEK17" s="272"/>
      <c r="FEL17" s="272"/>
      <c r="FEM17" s="272"/>
      <c r="FEN17" s="272"/>
      <c r="FEO17" s="272"/>
      <c r="FEP17" s="272"/>
      <c r="FEQ17" s="272"/>
      <c r="FER17" s="272"/>
      <c r="FES17" s="272"/>
      <c r="FET17" s="272"/>
      <c r="FEU17" s="272"/>
      <c r="FEV17" s="272"/>
      <c r="FEW17" s="272"/>
      <c r="FEX17" s="272"/>
      <c r="FEY17" s="272"/>
      <c r="FEZ17" s="272"/>
      <c r="FFA17" s="272"/>
      <c r="FFB17" s="272"/>
      <c r="FFC17" s="272"/>
      <c r="FFD17" s="272"/>
      <c r="FFE17" s="272"/>
      <c r="FFF17" s="272"/>
      <c r="FFG17" s="272"/>
      <c r="FFH17" s="272"/>
      <c r="FFI17" s="272"/>
      <c r="FFJ17" s="272"/>
      <c r="FFK17" s="272"/>
      <c r="FFL17" s="272"/>
      <c r="FFM17" s="272"/>
      <c r="FFN17" s="272"/>
      <c r="FFO17" s="272"/>
      <c r="FFP17" s="272"/>
      <c r="FFQ17" s="272"/>
      <c r="FFR17" s="272"/>
      <c r="FFS17" s="272"/>
      <c r="FFT17" s="272"/>
      <c r="FFU17" s="272"/>
      <c r="FFV17" s="272"/>
      <c r="FFW17" s="272"/>
      <c r="FFX17" s="272"/>
      <c r="FFY17" s="272"/>
      <c r="FFZ17" s="272"/>
      <c r="FGA17" s="272"/>
      <c r="FGB17" s="272"/>
      <c r="FGC17" s="272"/>
      <c r="FGD17" s="272"/>
      <c r="FGE17" s="272"/>
      <c r="FGF17" s="272"/>
      <c r="FGG17" s="272"/>
      <c r="FGH17" s="272"/>
      <c r="FGI17" s="272"/>
      <c r="FGJ17" s="272"/>
      <c r="FGK17" s="272"/>
      <c r="FGL17" s="272"/>
      <c r="FGM17" s="272"/>
      <c r="FGN17" s="272"/>
      <c r="FGO17" s="272"/>
      <c r="FGP17" s="272"/>
      <c r="FGQ17" s="272"/>
      <c r="FGR17" s="272"/>
      <c r="FGS17" s="272"/>
      <c r="FGT17" s="272"/>
      <c r="FGU17" s="272"/>
      <c r="FGV17" s="272"/>
      <c r="FGW17" s="272"/>
      <c r="FGX17" s="272"/>
      <c r="FGY17" s="272"/>
      <c r="FGZ17" s="272"/>
      <c r="FHA17" s="272"/>
      <c r="FHB17" s="272"/>
      <c r="FHC17" s="272"/>
      <c r="FHD17" s="272"/>
      <c r="FHE17" s="272"/>
      <c r="FHF17" s="272"/>
      <c r="FHG17" s="272"/>
      <c r="FHH17" s="272"/>
      <c r="FHI17" s="272"/>
      <c r="FHJ17" s="272"/>
      <c r="FHK17" s="272"/>
      <c r="FHL17" s="272"/>
      <c r="FHM17" s="272"/>
      <c r="FHN17" s="272"/>
      <c r="FHO17" s="272"/>
      <c r="FHP17" s="272"/>
      <c r="FHQ17" s="272"/>
      <c r="FHR17" s="272"/>
      <c r="FHS17" s="272"/>
      <c r="FHT17" s="272"/>
      <c r="FHU17" s="272"/>
      <c r="FHV17" s="272"/>
      <c r="FHW17" s="272"/>
      <c r="FHX17" s="272"/>
      <c r="FHY17" s="272"/>
      <c r="FHZ17" s="272"/>
      <c r="FIA17" s="272"/>
      <c r="FIB17" s="272"/>
      <c r="FIC17" s="272"/>
      <c r="FID17" s="272"/>
      <c r="FIE17" s="272"/>
      <c r="FIF17" s="272"/>
      <c r="FIG17" s="272"/>
      <c r="FIH17" s="272"/>
      <c r="FII17" s="272"/>
      <c r="FIJ17" s="272"/>
      <c r="FIK17" s="272"/>
      <c r="FIL17" s="272"/>
      <c r="FIM17" s="272"/>
      <c r="FIN17" s="272"/>
      <c r="FIO17" s="272"/>
      <c r="FIP17" s="272"/>
      <c r="FIQ17" s="272"/>
      <c r="FIR17" s="272"/>
      <c r="FIS17" s="272"/>
      <c r="FIT17" s="272"/>
      <c r="FIU17" s="272"/>
      <c r="FIV17" s="272"/>
      <c r="FIW17" s="272"/>
      <c r="FIX17" s="272"/>
      <c r="FIY17" s="272"/>
      <c r="FIZ17" s="272"/>
      <c r="FJA17" s="272"/>
      <c r="FJB17" s="272"/>
      <c r="FJC17" s="272"/>
      <c r="FJD17" s="272"/>
      <c r="FJE17" s="272"/>
      <c r="FJF17" s="272"/>
      <c r="FJG17" s="272"/>
      <c r="FJH17" s="272"/>
      <c r="FJI17" s="272"/>
      <c r="FJJ17" s="272"/>
      <c r="FJK17" s="272"/>
      <c r="FJL17" s="272"/>
      <c r="FJM17" s="272"/>
      <c r="FJN17" s="272"/>
      <c r="FJO17" s="272"/>
      <c r="FJP17" s="272"/>
      <c r="FJQ17" s="272"/>
      <c r="FJR17" s="272"/>
      <c r="FJS17" s="272"/>
      <c r="FJT17" s="272"/>
      <c r="FJU17" s="272"/>
      <c r="FJV17" s="272"/>
      <c r="FJW17" s="272"/>
      <c r="FJX17" s="272"/>
      <c r="FJY17" s="272"/>
      <c r="FJZ17" s="272"/>
      <c r="FKA17" s="272"/>
      <c r="FKB17" s="272"/>
      <c r="FKC17" s="272"/>
      <c r="FKD17" s="272"/>
      <c r="FKE17" s="272"/>
      <c r="FKF17" s="272"/>
      <c r="FKG17" s="272"/>
      <c r="FKH17" s="272"/>
      <c r="FKI17" s="272"/>
      <c r="FKJ17" s="272"/>
      <c r="FKK17" s="272"/>
      <c r="FKL17" s="272"/>
      <c r="FKM17" s="272"/>
      <c r="FKN17" s="272"/>
      <c r="FKO17" s="272"/>
      <c r="FKP17" s="272"/>
      <c r="FKQ17" s="272"/>
      <c r="FKR17" s="272"/>
      <c r="FKS17" s="272"/>
      <c r="FKT17" s="272"/>
      <c r="FKU17" s="272"/>
      <c r="FKV17" s="272"/>
      <c r="FKW17" s="272"/>
      <c r="FKX17" s="272"/>
      <c r="FKY17" s="272"/>
      <c r="FKZ17" s="272"/>
      <c r="FLA17" s="272"/>
      <c r="FLB17" s="272"/>
      <c r="FLC17" s="272"/>
      <c r="FLD17" s="272"/>
      <c r="FLE17" s="272"/>
      <c r="FLF17" s="272"/>
      <c r="FLG17" s="272"/>
      <c r="FLH17" s="272"/>
      <c r="FLI17" s="272"/>
      <c r="FLJ17" s="272"/>
      <c r="FLK17" s="272"/>
      <c r="FLL17" s="272"/>
      <c r="FLM17" s="272"/>
      <c r="FLN17" s="272"/>
      <c r="FLO17" s="272"/>
      <c r="FLP17" s="272"/>
      <c r="FLQ17" s="272"/>
      <c r="FLR17" s="272"/>
      <c r="FLS17" s="272"/>
      <c r="FLT17" s="272"/>
      <c r="FLU17" s="272"/>
      <c r="FLV17" s="272"/>
      <c r="FLW17" s="272"/>
      <c r="FLX17" s="272"/>
      <c r="FLY17" s="272"/>
      <c r="FLZ17" s="272"/>
      <c r="FMA17" s="272"/>
      <c r="FMB17" s="272"/>
      <c r="FMC17" s="272"/>
      <c r="FMD17" s="272"/>
      <c r="FME17" s="272"/>
      <c r="FMF17" s="272"/>
      <c r="FMG17" s="272"/>
      <c r="FMH17" s="272"/>
      <c r="FMI17" s="272"/>
      <c r="FMJ17" s="272"/>
      <c r="FMK17" s="272"/>
      <c r="FML17" s="272"/>
      <c r="FMM17" s="272"/>
      <c r="FMN17" s="272"/>
      <c r="FMO17" s="272"/>
      <c r="FMP17" s="272"/>
      <c r="FMQ17" s="272"/>
      <c r="FMR17" s="272"/>
      <c r="FMS17" s="272"/>
      <c r="FMT17" s="272"/>
      <c r="FMU17" s="272"/>
      <c r="FMV17" s="272"/>
      <c r="FMW17" s="272"/>
      <c r="FMX17" s="272"/>
      <c r="FMY17" s="272"/>
      <c r="FMZ17" s="272"/>
      <c r="FNA17" s="272"/>
      <c r="FNB17" s="272"/>
      <c r="FNC17" s="272"/>
      <c r="FND17" s="272"/>
      <c r="FNE17" s="272"/>
      <c r="FNF17" s="272"/>
      <c r="FNG17" s="272"/>
      <c r="FNH17" s="272"/>
      <c r="FNI17" s="272"/>
      <c r="FNJ17" s="272"/>
      <c r="FNK17" s="272"/>
      <c r="FNL17" s="272"/>
      <c r="FNM17" s="272"/>
      <c r="FNN17" s="272"/>
      <c r="FNO17" s="272"/>
      <c r="FNP17" s="272"/>
      <c r="FNQ17" s="272"/>
      <c r="FNR17" s="272"/>
      <c r="FNS17" s="272"/>
      <c r="FNT17" s="272"/>
      <c r="FNU17" s="272"/>
      <c r="FNV17" s="272"/>
      <c r="FNW17" s="272"/>
      <c r="FNX17" s="272"/>
      <c r="FNY17" s="272"/>
      <c r="FNZ17" s="272"/>
      <c r="FOA17" s="272"/>
      <c r="FOB17" s="272"/>
      <c r="FOC17" s="272"/>
      <c r="FOD17" s="272"/>
      <c r="FOE17" s="272"/>
      <c r="FOF17" s="272"/>
      <c r="FOG17" s="272"/>
      <c r="FOH17" s="272"/>
      <c r="FOI17" s="272"/>
      <c r="FOJ17" s="272"/>
      <c r="FOK17" s="272"/>
      <c r="FOL17" s="272"/>
      <c r="FOM17" s="272"/>
      <c r="FON17" s="272"/>
      <c r="FOO17" s="272"/>
      <c r="FOP17" s="272"/>
      <c r="FOQ17" s="272"/>
      <c r="FOR17" s="272"/>
      <c r="FOS17" s="272"/>
      <c r="FOT17" s="272"/>
      <c r="FOU17" s="272"/>
      <c r="FOV17" s="272"/>
      <c r="FOW17" s="272"/>
      <c r="FOX17" s="272"/>
      <c r="FOY17" s="272"/>
      <c r="FOZ17" s="272"/>
      <c r="FPA17" s="272"/>
      <c r="FPB17" s="272"/>
      <c r="FPC17" s="272"/>
      <c r="FPD17" s="272"/>
      <c r="FPE17" s="272"/>
      <c r="FPF17" s="272"/>
      <c r="FPG17" s="272"/>
      <c r="FPH17" s="272"/>
      <c r="FPI17" s="272"/>
      <c r="FPJ17" s="272"/>
      <c r="FPK17" s="272"/>
      <c r="FPL17" s="272"/>
      <c r="FPM17" s="272"/>
      <c r="FPN17" s="272"/>
      <c r="FPO17" s="272"/>
      <c r="FPP17" s="272"/>
      <c r="FPQ17" s="272"/>
      <c r="FPR17" s="272"/>
      <c r="FPS17" s="272"/>
      <c r="FPT17" s="272"/>
      <c r="FPU17" s="272"/>
      <c r="FPV17" s="272"/>
      <c r="FPW17" s="272"/>
      <c r="FPX17" s="272"/>
      <c r="FPY17" s="272"/>
      <c r="FPZ17" s="272"/>
      <c r="FQA17" s="272"/>
      <c r="FQB17" s="272"/>
      <c r="FQC17" s="272"/>
      <c r="FQD17" s="272"/>
      <c r="FQE17" s="272"/>
      <c r="FQF17" s="272"/>
      <c r="FQG17" s="272"/>
      <c r="FQH17" s="272"/>
      <c r="FQI17" s="272"/>
      <c r="FQJ17" s="272"/>
      <c r="FQK17" s="272"/>
      <c r="FQL17" s="272"/>
      <c r="FQM17" s="272"/>
      <c r="FQN17" s="272"/>
      <c r="FQO17" s="272"/>
      <c r="FQP17" s="272"/>
      <c r="FQQ17" s="272"/>
      <c r="FQR17" s="272"/>
      <c r="FQS17" s="272"/>
      <c r="FQT17" s="272"/>
      <c r="FQU17" s="272"/>
      <c r="FQV17" s="272"/>
      <c r="FQW17" s="272"/>
      <c r="FQX17" s="272"/>
      <c r="FQY17" s="272"/>
      <c r="FQZ17" s="272"/>
      <c r="FRA17" s="272"/>
      <c r="FRB17" s="272"/>
      <c r="FRC17" s="272"/>
      <c r="FRD17" s="272"/>
      <c r="FRE17" s="272"/>
      <c r="FRF17" s="272"/>
      <c r="FRG17" s="272"/>
      <c r="FRH17" s="272"/>
      <c r="FRI17" s="272"/>
      <c r="FRJ17" s="272"/>
      <c r="FRK17" s="272"/>
      <c r="FRL17" s="272"/>
      <c r="FRM17" s="272"/>
      <c r="FRN17" s="272"/>
      <c r="FRO17" s="272"/>
      <c r="FRP17" s="272"/>
      <c r="FRQ17" s="272"/>
      <c r="FRR17" s="272"/>
      <c r="FRS17" s="272"/>
      <c r="FRT17" s="272"/>
      <c r="FRU17" s="272"/>
      <c r="FRV17" s="272"/>
      <c r="FRW17" s="272"/>
      <c r="FRX17" s="272"/>
      <c r="FRY17" s="272"/>
      <c r="FRZ17" s="272"/>
      <c r="FSA17" s="272"/>
      <c r="FSB17" s="272"/>
      <c r="FSC17" s="272"/>
      <c r="FSD17" s="272"/>
      <c r="FSE17" s="272"/>
      <c r="FSF17" s="272"/>
      <c r="FSG17" s="272"/>
      <c r="FSH17" s="272"/>
      <c r="FSI17" s="272"/>
      <c r="FSJ17" s="272"/>
      <c r="FSK17" s="272"/>
      <c r="FSL17" s="272"/>
      <c r="FSM17" s="272"/>
      <c r="FSN17" s="272"/>
      <c r="FSO17" s="272"/>
      <c r="FSP17" s="272"/>
      <c r="FSQ17" s="272"/>
      <c r="FSR17" s="272"/>
      <c r="FSS17" s="272"/>
      <c r="FST17" s="272"/>
      <c r="FSU17" s="272"/>
      <c r="FSV17" s="272"/>
      <c r="FSW17" s="272"/>
      <c r="FSX17" s="272"/>
      <c r="FSY17" s="272"/>
      <c r="FSZ17" s="272"/>
      <c r="FTA17" s="272"/>
      <c r="FTB17" s="272"/>
      <c r="FTC17" s="272"/>
      <c r="FTD17" s="272"/>
      <c r="FTE17" s="272"/>
      <c r="FTF17" s="272"/>
      <c r="FTG17" s="272"/>
      <c r="FTH17" s="272"/>
      <c r="FTI17" s="272"/>
      <c r="FTJ17" s="272"/>
      <c r="FTK17" s="272"/>
      <c r="FTL17" s="272"/>
      <c r="FTM17" s="272"/>
      <c r="FTN17" s="272"/>
      <c r="FTO17" s="272"/>
      <c r="FTP17" s="272"/>
      <c r="FTQ17" s="272"/>
      <c r="FTR17" s="272"/>
      <c r="FTS17" s="272"/>
      <c r="FTT17" s="272"/>
      <c r="FTU17" s="272"/>
      <c r="FTV17" s="272"/>
      <c r="FTW17" s="272"/>
      <c r="FTX17" s="272"/>
      <c r="FTY17" s="272"/>
      <c r="FTZ17" s="272"/>
      <c r="FUA17" s="272"/>
      <c r="FUB17" s="272"/>
      <c r="FUC17" s="272"/>
      <c r="FUD17" s="272"/>
      <c r="FUE17" s="272"/>
      <c r="FUF17" s="272"/>
      <c r="FUG17" s="272"/>
      <c r="FUH17" s="272"/>
      <c r="FUI17" s="272"/>
      <c r="FUJ17" s="272"/>
      <c r="FUK17" s="272"/>
      <c r="FUL17" s="272"/>
      <c r="FUM17" s="272"/>
      <c r="FUN17" s="272"/>
      <c r="FUO17" s="272"/>
      <c r="FUP17" s="272"/>
      <c r="FUQ17" s="272"/>
      <c r="FUR17" s="272"/>
      <c r="FUS17" s="272"/>
      <c r="FUT17" s="272"/>
      <c r="FUU17" s="272"/>
      <c r="FUV17" s="272"/>
      <c r="FUW17" s="272"/>
      <c r="FUX17" s="272"/>
      <c r="FUY17" s="272"/>
      <c r="FUZ17" s="272"/>
      <c r="FVA17" s="272"/>
      <c r="FVB17" s="272"/>
      <c r="FVC17" s="272"/>
      <c r="FVD17" s="272"/>
      <c r="FVE17" s="272"/>
      <c r="FVF17" s="272"/>
      <c r="FVG17" s="272"/>
      <c r="FVH17" s="272"/>
      <c r="FVI17" s="272"/>
      <c r="FVJ17" s="272"/>
      <c r="FVK17" s="272"/>
      <c r="FVL17" s="272"/>
      <c r="FVM17" s="272"/>
      <c r="FVN17" s="272"/>
      <c r="FVO17" s="272"/>
      <c r="FVP17" s="272"/>
      <c r="FVQ17" s="272"/>
      <c r="FVR17" s="272"/>
      <c r="FVS17" s="272"/>
      <c r="FVT17" s="272"/>
      <c r="FVU17" s="272"/>
      <c r="FVV17" s="272"/>
      <c r="FVW17" s="272"/>
      <c r="FVX17" s="272"/>
      <c r="FVY17" s="272"/>
      <c r="FVZ17" s="272"/>
      <c r="FWA17" s="272"/>
      <c r="FWB17" s="272"/>
      <c r="FWC17" s="272"/>
      <c r="FWD17" s="272"/>
      <c r="FWE17" s="272"/>
      <c r="FWF17" s="272"/>
      <c r="FWG17" s="272"/>
      <c r="FWH17" s="272"/>
      <c r="FWI17" s="272"/>
      <c r="FWJ17" s="272"/>
      <c r="FWK17" s="272"/>
      <c r="FWL17" s="272"/>
      <c r="FWM17" s="272"/>
      <c r="FWN17" s="272"/>
      <c r="FWO17" s="272"/>
      <c r="FWP17" s="272"/>
      <c r="FWQ17" s="272"/>
      <c r="FWR17" s="272"/>
      <c r="FWS17" s="272"/>
      <c r="FWT17" s="272"/>
      <c r="FWU17" s="272"/>
      <c r="FWV17" s="272"/>
      <c r="FWW17" s="272"/>
      <c r="FWX17" s="272"/>
      <c r="FWY17" s="272"/>
      <c r="FWZ17" s="272"/>
      <c r="FXA17" s="272"/>
      <c r="FXB17" s="272"/>
      <c r="FXC17" s="272"/>
      <c r="FXD17" s="272"/>
      <c r="FXE17" s="272"/>
      <c r="FXF17" s="272"/>
      <c r="FXG17" s="272"/>
      <c r="FXH17" s="272"/>
      <c r="FXI17" s="272"/>
      <c r="FXJ17" s="272"/>
      <c r="FXK17" s="272"/>
      <c r="FXL17" s="272"/>
      <c r="FXM17" s="272"/>
      <c r="FXN17" s="272"/>
      <c r="FXO17" s="272"/>
      <c r="FXP17" s="272"/>
      <c r="FXQ17" s="272"/>
      <c r="FXR17" s="272"/>
      <c r="FXS17" s="272"/>
      <c r="FXT17" s="272"/>
      <c r="FXU17" s="272"/>
      <c r="FXV17" s="272"/>
      <c r="FXW17" s="272"/>
      <c r="FXX17" s="272"/>
      <c r="FXY17" s="272"/>
      <c r="FXZ17" s="272"/>
      <c r="FYA17" s="272"/>
      <c r="FYB17" s="272"/>
      <c r="FYC17" s="272"/>
      <c r="FYD17" s="272"/>
      <c r="FYE17" s="272"/>
      <c r="FYF17" s="272"/>
      <c r="FYG17" s="272"/>
      <c r="FYH17" s="272"/>
      <c r="FYI17" s="272"/>
      <c r="FYJ17" s="272"/>
      <c r="FYK17" s="272"/>
      <c r="FYL17" s="272"/>
      <c r="FYM17" s="272"/>
      <c r="FYN17" s="272"/>
      <c r="FYO17" s="272"/>
      <c r="FYP17" s="272"/>
      <c r="FYQ17" s="272"/>
      <c r="FYR17" s="272"/>
      <c r="FYS17" s="272"/>
      <c r="FYT17" s="272"/>
      <c r="FYU17" s="272"/>
      <c r="FYV17" s="272"/>
      <c r="FYW17" s="272"/>
      <c r="FYX17" s="272"/>
      <c r="FYY17" s="272"/>
      <c r="FYZ17" s="272"/>
      <c r="FZA17" s="272"/>
      <c r="FZB17" s="272"/>
      <c r="FZC17" s="272"/>
      <c r="FZD17" s="272"/>
      <c r="FZE17" s="272"/>
      <c r="FZF17" s="272"/>
      <c r="FZG17" s="272"/>
      <c r="FZH17" s="272"/>
      <c r="FZI17" s="272"/>
      <c r="FZJ17" s="272"/>
      <c r="FZK17" s="272"/>
      <c r="FZL17" s="272"/>
      <c r="FZM17" s="272"/>
      <c r="FZN17" s="272"/>
      <c r="FZO17" s="272"/>
      <c r="FZP17" s="272"/>
      <c r="FZQ17" s="272"/>
      <c r="FZR17" s="272"/>
      <c r="FZS17" s="272"/>
      <c r="FZT17" s="272"/>
      <c r="FZU17" s="272"/>
      <c r="FZV17" s="272"/>
      <c r="FZW17" s="272"/>
      <c r="FZX17" s="272"/>
      <c r="FZY17" s="272"/>
      <c r="FZZ17" s="272"/>
      <c r="GAA17" s="272"/>
      <c r="GAB17" s="272"/>
      <c r="GAC17" s="272"/>
      <c r="GAD17" s="272"/>
      <c r="GAE17" s="272"/>
      <c r="GAF17" s="272"/>
      <c r="GAG17" s="272"/>
      <c r="GAH17" s="272"/>
      <c r="GAI17" s="272"/>
      <c r="GAJ17" s="272"/>
      <c r="GAK17" s="272"/>
      <c r="GAL17" s="272"/>
      <c r="GAM17" s="272"/>
      <c r="GAN17" s="272"/>
      <c r="GAO17" s="272"/>
      <c r="GAP17" s="272"/>
      <c r="GAQ17" s="272"/>
      <c r="GAR17" s="272"/>
      <c r="GAS17" s="272"/>
      <c r="GAT17" s="272"/>
      <c r="GAU17" s="272"/>
      <c r="GAV17" s="272"/>
      <c r="GAW17" s="272"/>
      <c r="GAX17" s="272"/>
      <c r="GAY17" s="272"/>
      <c r="GAZ17" s="272"/>
      <c r="GBA17" s="272"/>
      <c r="GBB17" s="272"/>
      <c r="GBC17" s="272"/>
      <c r="GBD17" s="272"/>
      <c r="GBE17" s="272"/>
      <c r="GBF17" s="272"/>
      <c r="GBG17" s="272"/>
      <c r="GBH17" s="272"/>
      <c r="GBI17" s="272"/>
      <c r="GBJ17" s="272"/>
      <c r="GBK17" s="272"/>
      <c r="GBL17" s="272"/>
      <c r="GBM17" s="272"/>
      <c r="GBN17" s="272"/>
      <c r="GBO17" s="272"/>
      <c r="GBP17" s="272"/>
      <c r="GBQ17" s="272"/>
      <c r="GBR17" s="272"/>
      <c r="GBS17" s="272"/>
      <c r="GBT17" s="272"/>
      <c r="GBU17" s="272"/>
      <c r="GBV17" s="272"/>
      <c r="GBW17" s="272"/>
      <c r="GBX17" s="272"/>
      <c r="GBY17" s="272"/>
      <c r="GBZ17" s="272"/>
      <c r="GCA17" s="272"/>
      <c r="GCB17" s="272"/>
      <c r="GCC17" s="272"/>
      <c r="GCD17" s="272"/>
      <c r="GCE17" s="272"/>
      <c r="GCF17" s="272"/>
      <c r="GCG17" s="272"/>
      <c r="GCH17" s="272"/>
      <c r="GCI17" s="272"/>
      <c r="GCJ17" s="272"/>
      <c r="GCK17" s="272"/>
      <c r="GCL17" s="272"/>
      <c r="GCM17" s="272"/>
      <c r="GCN17" s="272"/>
      <c r="GCO17" s="272"/>
      <c r="GCP17" s="272"/>
      <c r="GCQ17" s="272"/>
      <c r="GCR17" s="272"/>
      <c r="GCS17" s="272"/>
      <c r="GCT17" s="272"/>
      <c r="GCU17" s="272"/>
      <c r="GCV17" s="272"/>
      <c r="GCW17" s="272"/>
      <c r="GCX17" s="272"/>
      <c r="GCY17" s="272"/>
      <c r="GCZ17" s="272"/>
      <c r="GDA17" s="272"/>
      <c r="GDB17" s="272"/>
      <c r="GDC17" s="272"/>
      <c r="GDD17" s="272"/>
      <c r="GDE17" s="272"/>
      <c r="GDF17" s="272"/>
      <c r="GDG17" s="272"/>
      <c r="GDH17" s="272"/>
      <c r="GDI17" s="272"/>
      <c r="GDJ17" s="272"/>
      <c r="GDK17" s="272"/>
      <c r="GDL17" s="272"/>
      <c r="GDM17" s="272"/>
      <c r="GDN17" s="272"/>
      <c r="GDO17" s="272"/>
      <c r="GDP17" s="272"/>
      <c r="GDQ17" s="272"/>
      <c r="GDR17" s="272"/>
      <c r="GDS17" s="272"/>
      <c r="GDT17" s="272"/>
      <c r="GDU17" s="272"/>
      <c r="GDV17" s="272"/>
      <c r="GDW17" s="272"/>
      <c r="GDX17" s="272"/>
      <c r="GDY17" s="272"/>
      <c r="GDZ17" s="272"/>
      <c r="GEA17" s="272"/>
      <c r="GEB17" s="272"/>
      <c r="GEC17" s="272"/>
      <c r="GED17" s="272"/>
      <c r="GEE17" s="272"/>
      <c r="GEF17" s="272"/>
      <c r="GEG17" s="272"/>
      <c r="GEH17" s="272"/>
      <c r="GEI17" s="272"/>
      <c r="GEJ17" s="272"/>
      <c r="GEK17" s="272"/>
      <c r="GEL17" s="272"/>
      <c r="GEM17" s="272"/>
      <c r="GEN17" s="272"/>
      <c r="GEO17" s="272"/>
      <c r="GEP17" s="272"/>
      <c r="GEQ17" s="272"/>
      <c r="GER17" s="272"/>
      <c r="GES17" s="272"/>
      <c r="GET17" s="272"/>
      <c r="GEU17" s="272"/>
      <c r="GEV17" s="272"/>
      <c r="GEW17" s="272"/>
      <c r="GEX17" s="272"/>
      <c r="GEY17" s="272"/>
      <c r="GEZ17" s="272"/>
      <c r="GFA17" s="272"/>
      <c r="GFB17" s="272"/>
      <c r="GFC17" s="272"/>
      <c r="GFD17" s="272"/>
      <c r="GFE17" s="272"/>
      <c r="GFF17" s="272"/>
      <c r="GFG17" s="272"/>
      <c r="GFH17" s="272"/>
      <c r="GFI17" s="272"/>
      <c r="GFJ17" s="272"/>
      <c r="GFK17" s="272"/>
      <c r="GFL17" s="272"/>
      <c r="GFM17" s="272"/>
      <c r="GFN17" s="272"/>
      <c r="GFO17" s="272"/>
      <c r="GFP17" s="272"/>
      <c r="GFQ17" s="272"/>
      <c r="GFR17" s="272"/>
      <c r="GFS17" s="272"/>
      <c r="GFT17" s="272"/>
      <c r="GFU17" s="272"/>
      <c r="GFV17" s="272"/>
      <c r="GFW17" s="272"/>
      <c r="GFX17" s="272"/>
      <c r="GFY17" s="272"/>
      <c r="GFZ17" s="272"/>
      <c r="GGA17" s="272"/>
      <c r="GGB17" s="272"/>
      <c r="GGC17" s="272"/>
      <c r="GGD17" s="272"/>
      <c r="GGE17" s="272"/>
      <c r="GGF17" s="272"/>
      <c r="GGG17" s="272"/>
      <c r="GGH17" s="272"/>
      <c r="GGI17" s="272"/>
      <c r="GGJ17" s="272"/>
      <c r="GGK17" s="272"/>
      <c r="GGL17" s="272"/>
      <c r="GGM17" s="272"/>
      <c r="GGN17" s="272"/>
      <c r="GGO17" s="272"/>
      <c r="GGP17" s="272"/>
      <c r="GGQ17" s="272"/>
      <c r="GGR17" s="272"/>
      <c r="GGS17" s="272"/>
      <c r="GGT17" s="272"/>
      <c r="GGU17" s="272"/>
      <c r="GGV17" s="272"/>
      <c r="GGW17" s="272"/>
      <c r="GGX17" s="272"/>
      <c r="GGY17" s="272"/>
      <c r="GGZ17" s="272"/>
      <c r="GHA17" s="272"/>
      <c r="GHB17" s="272"/>
      <c r="GHC17" s="272"/>
      <c r="GHD17" s="272"/>
      <c r="GHE17" s="272"/>
      <c r="GHF17" s="272"/>
      <c r="GHG17" s="272"/>
      <c r="GHH17" s="272"/>
      <c r="GHI17" s="272"/>
      <c r="GHJ17" s="272"/>
      <c r="GHK17" s="272"/>
      <c r="GHL17" s="272"/>
      <c r="GHM17" s="272"/>
      <c r="GHN17" s="272"/>
      <c r="GHO17" s="272"/>
      <c r="GHP17" s="272"/>
      <c r="GHQ17" s="272"/>
      <c r="GHR17" s="272"/>
      <c r="GHS17" s="272"/>
      <c r="GHT17" s="272"/>
      <c r="GHU17" s="272"/>
      <c r="GHV17" s="272"/>
      <c r="GHW17" s="272"/>
      <c r="GHX17" s="272"/>
      <c r="GHY17" s="272"/>
      <c r="GHZ17" s="272"/>
      <c r="GIA17" s="272"/>
      <c r="GIB17" s="272"/>
      <c r="GIC17" s="272"/>
      <c r="GID17" s="272"/>
      <c r="GIE17" s="272"/>
      <c r="GIF17" s="272"/>
      <c r="GIG17" s="272"/>
      <c r="GIH17" s="272"/>
      <c r="GII17" s="272"/>
      <c r="GIJ17" s="272"/>
      <c r="GIK17" s="272"/>
      <c r="GIL17" s="272"/>
      <c r="GIM17" s="272"/>
      <c r="GIN17" s="272"/>
      <c r="GIO17" s="272"/>
      <c r="GIP17" s="272"/>
      <c r="GIQ17" s="272"/>
      <c r="GIR17" s="272"/>
      <c r="GIS17" s="272"/>
      <c r="GIT17" s="272"/>
      <c r="GIU17" s="272"/>
      <c r="GIV17" s="272"/>
      <c r="GIW17" s="272"/>
      <c r="GIX17" s="272"/>
      <c r="GIY17" s="272"/>
      <c r="GIZ17" s="272"/>
      <c r="GJA17" s="272"/>
      <c r="GJB17" s="272"/>
      <c r="GJC17" s="272"/>
      <c r="GJD17" s="272"/>
      <c r="GJE17" s="272"/>
      <c r="GJF17" s="272"/>
      <c r="GJG17" s="272"/>
      <c r="GJH17" s="272"/>
      <c r="GJI17" s="272"/>
      <c r="GJJ17" s="272"/>
      <c r="GJK17" s="272"/>
      <c r="GJL17" s="272"/>
      <c r="GJM17" s="272"/>
      <c r="GJN17" s="272"/>
      <c r="GJO17" s="272"/>
      <c r="GJP17" s="272"/>
      <c r="GJQ17" s="272"/>
      <c r="GJR17" s="272"/>
      <c r="GJS17" s="272"/>
      <c r="GJT17" s="272"/>
      <c r="GJU17" s="272"/>
      <c r="GJV17" s="272"/>
      <c r="GJW17" s="272"/>
      <c r="GJX17" s="272"/>
      <c r="GJY17" s="272"/>
      <c r="GJZ17" s="272"/>
      <c r="GKA17" s="272"/>
      <c r="GKB17" s="272"/>
      <c r="GKC17" s="272"/>
      <c r="GKD17" s="272"/>
      <c r="GKE17" s="272"/>
      <c r="GKF17" s="272"/>
      <c r="GKG17" s="272"/>
      <c r="GKH17" s="272"/>
      <c r="GKI17" s="272"/>
      <c r="GKJ17" s="272"/>
      <c r="GKK17" s="272"/>
      <c r="GKL17" s="272"/>
      <c r="GKM17" s="272"/>
      <c r="GKN17" s="272"/>
      <c r="GKO17" s="272"/>
      <c r="GKP17" s="272"/>
      <c r="GKQ17" s="272"/>
      <c r="GKR17" s="272"/>
      <c r="GKS17" s="272"/>
      <c r="GKT17" s="272"/>
      <c r="GKU17" s="272"/>
      <c r="GKV17" s="272"/>
      <c r="GKW17" s="272"/>
      <c r="GKX17" s="272"/>
      <c r="GKY17" s="272"/>
      <c r="GKZ17" s="272"/>
      <c r="GLA17" s="272"/>
      <c r="GLB17" s="272"/>
      <c r="GLC17" s="272"/>
      <c r="GLD17" s="272"/>
      <c r="GLE17" s="272"/>
      <c r="GLF17" s="272"/>
      <c r="GLG17" s="272"/>
      <c r="GLH17" s="272"/>
      <c r="GLI17" s="272"/>
      <c r="GLJ17" s="272"/>
      <c r="GLK17" s="272"/>
      <c r="GLL17" s="272"/>
      <c r="GLM17" s="272"/>
      <c r="GLN17" s="272"/>
      <c r="GLO17" s="272"/>
      <c r="GLP17" s="272"/>
      <c r="GLQ17" s="272"/>
      <c r="GLR17" s="272"/>
      <c r="GLS17" s="272"/>
      <c r="GLT17" s="272"/>
      <c r="GLU17" s="272"/>
      <c r="GLV17" s="272"/>
      <c r="GLW17" s="272"/>
      <c r="GLX17" s="272"/>
      <c r="GLY17" s="272"/>
      <c r="GLZ17" s="272"/>
      <c r="GMA17" s="272"/>
      <c r="GMB17" s="272"/>
      <c r="GMC17" s="272"/>
      <c r="GMD17" s="272"/>
      <c r="GME17" s="272"/>
      <c r="GMF17" s="272"/>
      <c r="GMG17" s="272"/>
      <c r="GMH17" s="272"/>
      <c r="GMI17" s="272"/>
      <c r="GMJ17" s="272"/>
      <c r="GMK17" s="272"/>
      <c r="GML17" s="272"/>
      <c r="GMM17" s="272"/>
      <c r="GMN17" s="272"/>
      <c r="GMO17" s="272"/>
      <c r="GMP17" s="272"/>
      <c r="GMQ17" s="272"/>
      <c r="GMR17" s="272"/>
      <c r="GMS17" s="272"/>
      <c r="GMT17" s="272"/>
      <c r="GMU17" s="272"/>
      <c r="GMV17" s="272"/>
      <c r="GMW17" s="272"/>
      <c r="GMX17" s="272"/>
      <c r="GMY17" s="272"/>
      <c r="GMZ17" s="272"/>
      <c r="GNA17" s="272"/>
      <c r="GNB17" s="272"/>
      <c r="GNC17" s="272"/>
      <c r="GND17" s="272"/>
      <c r="GNE17" s="272"/>
      <c r="GNF17" s="272"/>
      <c r="GNG17" s="272"/>
      <c r="GNH17" s="272"/>
      <c r="GNI17" s="272"/>
      <c r="GNJ17" s="272"/>
      <c r="GNK17" s="272"/>
      <c r="GNL17" s="272"/>
      <c r="GNM17" s="272"/>
      <c r="GNN17" s="272"/>
      <c r="GNO17" s="272"/>
      <c r="GNP17" s="272"/>
      <c r="GNQ17" s="272"/>
      <c r="GNR17" s="272"/>
      <c r="GNS17" s="272"/>
      <c r="GNT17" s="272"/>
      <c r="GNU17" s="272"/>
      <c r="GNV17" s="272"/>
      <c r="GNW17" s="272"/>
      <c r="GNX17" s="272"/>
      <c r="GNY17" s="272"/>
      <c r="GNZ17" s="272"/>
      <c r="GOA17" s="272"/>
      <c r="GOB17" s="272"/>
      <c r="GOC17" s="272"/>
      <c r="GOD17" s="272"/>
      <c r="GOE17" s="272"/>
      <c r="GOF17" s="272"/>
      <c r="GOG17" s="272"/>
      <c r="GOH17" s="272"/>
      <c r="GOI17" s="272"/>
      <c r="GOJ17" s="272"/>
      <c r="GOK17" s="272"/>
      <c r="GOL17" s="272"/>
      <c r="GOM17" s="272"/>
      <c r="GON17" s="272"/>
      <c r="GOO17" s="272"/>
      <c r="GOP17" s="272"/>
      <c r="GOQ17" s="272"/>
      <c r="GOR17" s="272"/>
      <c r="GOS17" s="272"/>
      <c r="GOT17" s="272"/>
      <c r="GOU17" s="272"/>
      <c r="GOV17" s="272"/>
      <c r="GOW17" s="272"/>
      <c r="GOX17" s="272"/>
      <c r="GOY17" s="272"/>
      <c r="GOZ17" s="272"/>
      <c r="GPA17" s="272"/>
      <c r="GPB17" s="272"/>
      <c r="GPC17" s="272"/>
      <c r="GPD17" s="272"/>
      <c r="GPE17" s="272"/>
      <c r="GPF17" s="272"/>
      <c r="GPG17" s="272"/>
      <c r="GPH17" s="272"/>
      <c r="GPI17" s="272"/>
      <c r="GPJ17" s="272"/>
      <c r="GPK17" s="272"/>
      <c r="GPL17" s="272"/>
      <c r="GPM17" s="272"/>
      <c r="GPN17" s="272"/>
      <c r="GPO17" s="272"/>
      <c r="GPP17" s="272"/>
      <c r="GPQ17" s="272"/>
      <c r="GPR17" s="272"/>
      <c r="GPS17" s="272"/>
      <c r="GPT17" s="272"/>
      <c r="GPU17" s="272"/>
      <c r="GPV17" s="272"/>
      <c r="GPW17" s="272"/>
      <c r="GPX17" s="272"/>
      <c r="GPY17" s="272"/>
      <c r="GPZ17" s="272"/>
      <c r="GQA17" s="272"/>
      <c r="GQB17" s="272"/>
      <c r="GQC17" s="272"/>
      <c r="GQD17" s="272"/>
      <c r="GQE17" s="272"/>
      <c r="GQF17" s="272"/>
      <c r="GQG17" s="272"/>
      <c r="GQH17" s="272"/>
      <c r="GQI17" s="272"/>
      <c r="GQJ17" s="272"/>
      <c r="GQK17" s="272"/>
      <c r="GQL17" s="272"/>
      <c r="GQM17" s="272"/>
      <c r="GQN17" s="272"/>
      <c r="GQO17" s="272"/>
      <c r="GQP17" s="272"/>
      <c r="GQQ17" s="272"/>
      <c r="GQR17" s="272"/>
      <c r="GQS17" s="272"/>
      <c r="GQT17" s="272"/>
      <c r="GQU17" s="272"/>
      <c r="GQV17" s="272"/>
      <c r="GQW17" s="272"/>
      <c r="GQX17" s="272"/>
      <c r="GQY17" s="272"/>
      <c r="GQZ17" s="272"/>
      <c r="GRA17" s="272"/>
      <c r="GRB17" s="272"/>
      <c r="GRC17" s="272"/>
      <c r="GRD17" s="272"/>
      <c r="GRE17" s="272"/>
      <c r="GRF17" s="272"/>
      <c r="GRG17" s="272"/>
      <c r="GRH17" s="272"/>
      <c r="GRI17" s="272"/>
      <c r="GRJ17" s="272"/>
      <c r="GRK17" s="272"/>
      <c r="GRL17" s="272"/>
      <c r="GRM17" s="272"/>
      <c r="GRN17" s="272"/>
      <c r="GRO17" s="272"/>
      <c r="GRP17" s="272"/>
      <c r="GRQ17" s="272"/>
      <c r="GRR17" s="272"/>
      <c r="GRS17" s="272"/>
      <c r="GRT17" s="272"/>
      <c r="GRU17" s="272"/>
      <c r="GRV17" s="272"/>
      <c r="GRW17" s="272"/>
      <c r="GRX17" s="272"/>
      <c r="GRY17" s="272"/>
      <c r="GRZ17" s="272"/>
      <c r="GSA17" s="272"/>
      <c r="GSB17" s="272"/>
      <c r="GSC17" s="272"/>
      <c r="GSD17" s="272"/>
      <c r="GSE17" s="272"/>
      <c r="GSF17" s="272"/>
      <c r="GSG17" s="272"/>
      <c r="GSH17" s="272"/>
      <c r="GSI17" s="272"/>
      <c r="GSJ17" s="272"/>
      <c r="GSK17" s="272"/>
      <c r="GSL17" s="272"/>
      <c r="GSM17" s="272"/>
      <c r="GSN17" s="272"/>
      <c r="GSO17" s="272"/>
      <c r="GSP17" s="272"/>
      <c r="GSQ17" s="272"/>
      <c r="GSR17" s="272"/>
      <c r="GSS17" s="272"/>
      <c r="GST17" s="272"/>
      <c r="GSU17" s="272"/>
      <c r="GSV17" s="272"/>
      <c r="GSW17" s="272"/>
      <c r="GSX17" s="272"/>
      <c r="GSY17" s="272"/>
      <c r="GSZ17" s="272"/>
      <c r="GTA17" s="272"/>
      <c r="GTB17" s="272"/>
      <c r="GTC17" s="272"/>
      <c r="GTD17" s="272"/>
      <c r="GTE17" s="272"/>
      <c r="GTF17" s="272"/>
      <c r="GTG17" s="272"/>
      <c r="GTH17" s="272"/>
      <c r="GTI17" s="272"/>
      <c r="GTJ17" s="272"/>
      <c r="GTK17" s="272"/>
      <c r="GTL17" s="272"/>
      <c r="GTM17" s="272"/>
      <c r="GTN17" s="272"/>
      <c r="GTO17" s="272"/>
      <c r="GTP17" s="272"/>
      <c r="GTQ17" s="272"/>
      <c r="GTR17" s="272"/>
      <c r="GTS17" s="272"/>
      <c r="GTT17" s="272"/>
      <c r="GTU17" s="272"/>
      <c r="GTV17" s="272"/>
      <c r="GTW17" s="272"/>
      <c r="GTX17" s="272"/>
      <c r="GTY17" s="272"/>
      <c r="GTZ17" s="272"/>
      <c r="GUA17" s="272"/>
      <c r="GUB17" s="272"/>
      <c r="GUC17" s="272"/>
      <c r="GUD17" s="272"/>
      <c r="GUE17" s="272"/>
      <c r="GUF17" s="272"/>
      <c r="GUG17" s="272"/>
      <c r="GUH17" s="272"/>
      <c r="GUI17" s="272"/>
      <c r="GUJ17" s="272"/>
      <c r="GUK17" s="272"/>
      <c r="GUL17" s="272"/>
      <c r="GUM17" s="272"/>
      <c r="GUN17" s="272"/>
      <c r="GUO17" s="272"/>
      <c r="GUP17" s="272"/>
      <c r="GUQ17" s="272"/>
      <c r="GUR17" s="272"/>
      <c r="GUS17" s="272"/>
      <c r="GUT17" s="272"/>
      <c r="GUU17" s="272"/>
      <c r="GUV17" s="272"/>
      <c r="GUW17" s="272"/>
      <c r="GUX17" s="272"/>
      <c r="GUY17" s="272"/>
      <c r="GUZ17" s="272"/>
      <c r="GVA17" s="272"/>
      <c r="GVB17" s="272"/>
      <c r="GVC17" s="272"/>
      <c r="GVD17" s="272"/>
      <c r="GVE17" s="272"/>
      <c r="GVF17" s="272"/>
      <c r="GVG17" s="272"/>
      <c r="GVH17" s="272"/>
      <c r="GVI17" s="272"/>
      <c r="GVJ17" s="272"/>
      <c r="GVK17" s="272"/>
      <c r="GVL17" s="272"/>
      <c r="GVM17" s="272"/>
      <c r="GVN17" s="272"/>
      <c r="GVO17" s="272"/>
      <c r="GVP17" s="272"/>
      <c r="GVQ17" s="272"/>
      <c r="GVR17" s="272"/>
      <c r="GVS17" s="272"/>
      <c r="GVT17" s="272"/>
      <c r="GVU17" s="272"/>
      <c r="GVV17" s="272"/>
      <c r="GVW17" s="272"/>
      <c r="GVX17" s="272"/>
      <c r="GVY17" s="272"/>
      <c r="GVZ17" s="272"/>
      <c r="GWA17" s="272"/>
      <c r="GWB17" s="272"/>
      <c r="GWC17" s="272"/>
      <c r="GWD17" s="272"/>
      <c r="GWE17" s="272"/>
      <c r="GWF17" s="272"/>
      <c r="GWG17" s="272"/>
      <c r="GWH17" s="272"/>
      <c r="GWI17" s="272"/>
      <c r="GWJ17" s="272"/>
      <c r="GWK17" s="272"/>
      <c r="GWL17" s="272"/>
      <c r="GWM17" s="272"/>
      <c r="GWN17" s="272"/>
      <c r="GWO17" s="272"/>
      <c r="GWP17" s="272"/>
      <c r="GWQ17" s="272"/>
      <c r="GWR17" s="272"/>
      <c r="GWS17" s="272"/>
      <c r="GWT17" s="272"/>
      <c r="GWU17" s="272"/>
      <c r="GWV17" s="272"/>
      <c r="GWW17" s="272"/>
      <c r="GWX17" s="272"/>
      <c r="GWY17" s="272"/>
      <c r="GWZ17" s="272"/>
      <c r="GXA17" s="272"/>
      <c r="GXB17" s="272"/>
      <c r="GXC17" s="272"/>
      <c r="GXD17" s="272"/>
      <c r="GXE17" s="272"/>
      <c r="GXF17" s="272"/>
      <c r="GXG17" s="272"/>
      <c r="GXH17" s="272"/>
      <c r="GXI17" s="272"/>
      <c r="GXJ17" s="272"/>
      <c r="GXK17" s="272"/>
      <c r="GXL17" s="272"/>
      <c r="GXM17" s="272"/>
      <c r="GXN17" s="272"/>
      <c r="GXO17" s="272"/>
      <c r="GXP17" s="272"/>
      <c r="GXQ17" s="272"/>
      <c r="GXR17" s="272"/>
      <c r="GXS17" s="272"/>
      <c r="GXT17" s="272"/>
      <c r="GXU17" s="272"/>
      <c r="GXV17" s="272"/>
      <c r="GXW17" s="272"/>
      <c r="GXX17" s="272"/>
      <c r="GXY17" s="272"/>
      <c r="GXZ17" s="272"/>
      <c r="GYA17" s="272"/>
      <c r="GYB17" s="272"/>
      <c r="GYC17" s="272"/>
      <c r="GYD17" s="272"/>
      <c r="GYE17" s="272"/>
      <c r="GYF17" s="272"/>
      <c r="GYG17" s="272"/>
      <c r="GYH17" s="272"/>
      <c r="GYI17" s="272"/>
      <c r="GYJ17" s="272"/>
      <c r="GYK17" s="272"/>
      <c r="GYL17" s="272"/>
      <c r="GYM17" s="272"/>
      <c r="GYN17" s="272"/>
      <c r="GYO17" s="272"/>
      <c r="GYP17" s="272"/>
      <c r="GYQ17" s="272"/>
      <c r="GYR17" s="272"/>
      <c r="GYS17" s="272"/>
      <c r="GYT17" s="272"/>
      <c r="GYU17" s="272"/>
      <c r="GYV17" s="272"/>
      <c r="GYW17" s="272"/>
      <c r="GYX17" s="272"/>
      <c r="GYY17" s="272"/>
      <c r="GYZ17" s="272"/>
      <c r="GZA17" s="272"/>
      <c r="GZB17" s="272"/>
      <c r="GZC17" s="272"/>
      <c r="GZD17" s="272"/>
      <c r="GZE17" s="272"/>
      <c r="GZF17" s="272"/>
      <c r="GZG17" s="272"/>
      <c r="GZH17" s="272"/>
      <c r="GZI17" s="272"/>
      <c r="GZJ17" s="272"/>
      <c r="GZK17" s="272"/>
      <c r="GZL17" s="272"/>
      <c r="GZM17" s="272"/>
      <c r="GZN17" s="272"/>
      <c r="GZO17" s="272"/>
      <c r="GZP17" s="272"/>
      <c r="GZQ17" s="272"/>
      <c r="GZR17" s="272"/>
      <c r="GZS17" s="272"/>
      <c r="GZT17" s="272"/>
      <c r="GZU17" s="272"/>
      <c r="GZV17" s="272"/>
      <c r="GZW17" s="272"/>
      <c r="GZX17" s="272"/>
      <c r="GZY17" s="272"/>
      <c r="GZZ17" s="272"/>
      <c r="HAA17" s="272"/>
      <c r="HAB17" s="272"/>
      <c r="HAC17" s="272"/>
      <c r="HAD17" s="272"/>
      <c r="HAE17" s="272"/>
      <c r="HAF17" s="272"/>
      <c r="HAG17" s="272"/>
      <c r="HAH17" s="272"/>
      <c r="HAI17" s="272"/>
      <c r="HAJ17" s="272"/>
      <c r="HAK17" s="272"/>
      <c r="HAL17" s="272"/>
      <c r="HAM17" s="272"/>
      <c r="HAN17" s="272"/>
      <c r="HAO17" s="272"/>
      <c r="HAP17" s="272"/>
      <c r="HAQ17" s="272"/>
      <c r="HAR17" s="272"/>
      <c r="HAS17" s="272"/>
      <c r="HAT17" s="272"/>
      <c r="HAU17" s="272"/>
      <c r="HAV17" s="272"/>
      <c r="HAW17" s="272"/>
      <c r="HAX17" s="272"/>
      <c r="HAY17" s="272"/>
      <c r="HAZ17" s="272"/>
      <c r="HBA17" s="272"/>
      <c r="HBB17" s="272"/>
      <c r="HBC17" s="272"/>
      <c r="HBD17" s="272"/>
      <c r="HBE17" s="272"/>
      <c r="HBF17" s="272"/>
      <c r="HBG17" s="272"/>
      <c r="HBH17" s="272"/>
      <c r="HBI17" s="272"/>
      <c r="HBJ17" s="272"/>
      <c r="HBK17" s="272"/>
      <c r="HBL17" s="272"/>
      <c r="HBM17" s="272"/>
      <c r="HBN17" s="272"/>
      <c r="HBO17" s="272"/>
      <c r="HBP17" s="272"/>
      <c r="HBQ17" s="272"/>
      <c r="HBR17" s="272"/>
      <c r="HBS17" s="272"/>
      <c r="HBT17" s="272"/>
      <c r="HBU17" s="272"/>
      <c r="HBV17" s="272"/>
      <c r="HBW17" s="272"/>
      <c r="HBX17" s="272"/>
      <c r="HBY17" s="272"/>
      <c r="HBZ17" s="272"/>
      <c r="HCA17" s="272"/>
      <c r="HCB17" s="272"/>
      <c r="HCC17" s="272"/>
      <c r="HCD17" s="272"/>
      <c r="HCE17" s="272"/>
      <c r="HCF17" s="272"/>
      <c r="HCG17" s="272"/>
      <c r="HCH17" s="272"/>
      <c r="HCI17" s="272"/>
      <c r="HCJ17" s="272"/>
      <c r="HCK17" s="272"/>
      <c r="HCL17" s="272"/>
      <c r="HCM17" s="272"/>
      <c r="HCN17" s="272"/>
      <c r="HCO17" s="272"/>
      <c r="HCP17" s="272"/>
      <c r="HCQ17" s="272"/>
      <c r="HCR17" s="272"/>
      <c r="HCS17" s="272"/>
      <c r="HCT17" s="272"/>
      <c r="HCU17" s="272"/>
      <c r="HCV17" s="272"/>
      <c r="HCW17" s="272"/>
      <c r="HCX17" s="272"/>
      <c r="HCY17" s="272"/>
      <c r="HCZ17" s="272"/>
      <c r="HDA17" s="272"/>
      <c r="HDB17" s="272"/>
      <c r="HDC17" s="272"/>
      <c r="HDD17" s="272"/>
      <c r="HDE17" s="272"/>
      <c r="HDF17" s="272"/>
      <c r="HDG17" s="272"/>
      <c r="HDH17" s="272"/>
      <c r="HDI17" s="272"/>
      <c r="HDJ17" s="272"/>
      <c r="HDK17" s="272"/>
      <c r="HDL17" s="272"/>
      <c r="HDM17" s="272"/>
      <c r="HDN17" s="272"/>
      <c r="HDO17" s="272"/>
      <c r="HDP17" s="272"/>
      <c r="HDQ17" s="272"/>
      <c r="HDR17" s="272"/>
      <c r="HDS17" s="272"/>
      <c r="HDT17" s="272"/>
      <c r="HDU17" s="272"/>
      <c r="HDV17" s="272"/>
      <c r="HDW17" s="272"/>
      <c r="HDX17" s="272"/>
      <c r="HDY17" s="272"/>
      <c r="HDZ17" s="272"/>
      <c r="HEA17" s="272"/>
      <c r="HEB17" s="272"/>
      <c r="HEC17" s="272"/>
      <c r="HED17" s="272"/>
      <c r="HEE17" s="272"/>
      <c r="HEF17" s="272"/>
      <c r="HEG17" s="272"/>
      <c r="HEH17" s="272"/>
      <c r="HEI17" s="272"/>
      <c r="HEJ17" s="272"/>
      <c r="HEK17" s="272"/>
      <c r="HEL17" s="272"/>
      <c r="HEM17" s="272"/>
      <c r="HEN17" s="272"/>
      <c r="HEO17" s="272"/>
      <c r="HEP17" s="272"/>
      <c r="HEQ17" s="272"/>
      <c r="HER17" s="272"/>
      <c r="HES17" s="272"/>
      <c r="HET17" s="272"/>
      <c r="HEU17" s="272"/>
      <c r="HEV17" s="272"/>
      <c r="HEW17" s="272"/>
      <c r="HEX17" s="272"/>
      <c r="HEY17" s="272"/>
      <c r="HEZ17" s="272"/>
      <c r="HFA17" s="272"/>
      <c r="HFB17" s="272"/>
      <c r="HFC17" s="272"/>
      <c r="HFD17" s="272"/>
      <c r="HFE17" s="272"/>
      <c r="HFF17" s="272"/>
      <c r="HFG17" s="272"/>
      <c r="HFH17" s="272"/>
      <c r="HFI17" s="272"/>
      <c r="HFJ17" s="272"/>
      <c r="HFK17" s="272"/>
      <c r="HFL17" s="272"/>
      <c r="HFM17" s="272"/>
      <c r="HFN17" s="272"/>
      <c r="HFO17" s="272"/>
      <c r="HFP17" s="272"/>
      <c r="HFQ17" s="272"/>
      <c r="HFR17" s="272"/>
      <c r="HFS17" s="272"/>
      <c r="HFT17" s="272"/>
      <c r="HFU17" s="272"/>
      <c r="HFV17" s="272"/>
      <c r="HFW17" s="272"/>
      <c r="HFX17" s="272"/>
      <c r="HFY17" s="272"/>
      <c r="HFZ17" s="272"/>
      <c r="HGA17" s="272"/>
      <c r="HGB17" s="272"/>
      <c r="HGC17" s="272"/>
      <c r="HGD17" s="272"/>
      <c r="HGE17" s="272"/>
      <c r="HGF17" s="272"/>
      <c r="HGG17" s="272"/>
      <c r="HGH17" s="272"/>
      <c r="HGI17" s="272"/>
      <c r="HGJ17" s="272"/>
      <c r="HGK17" s="272"/>
      <c r="HGL17" s="272"/>
      <c r="HGM17" s="272"/>
      <c r="HGN17" s="272"/>
      <c r="HGO17" s="272"/>
      <c r="HGP17" s="272"/>
      <c r="HGQ17" s="272"/>
      <c r="HGR17" s="272"/>
      <c r="HGS17" s="272"/>
      <c r="HGT17" s="272"/>
      <c r="HGU17" s="272"/>
      <c r="HGV17" s="272"/>
      <c r="HGW17" s="272"/>
      <c r="HGX17" s="272"/>
      <c r="HGY17" s="272"/>
      <c r="HGZ17" s="272"/>
      <c r="HHA17" s="272"/>
      <c r="HHB17" s="272"/>
      <c r="HHC17" s="272"/>
      <c r="HHD17" s="272"/>
      <c r="HHE17" s="272"/>
      <c r="HHF17" s="272"/>
      <c r="HHG17" s="272"/>
      <c r="HHH17" s="272"/>
      <c r="HHI17" s="272"/>
      <c r="HHJ17" s="272"/>
      <c r="HHK17" s="272"/>
      <c r="HHL17" s="272"/>
      <c r="HHM17" s="272"/>
      <c r="HHN17" s="272"/>
      <c r="HHO17" s="272"/>
      <c r="HHP17" s="272"/>
      <c r="HHQ17" s="272"/>
      <c r="HHR17" s="272"/>
      <c r="HHS17" s="272"/>
      <c r="HHT17" s="272"/>
      <c r="HHU17" s="272"/>
      <c r="HHV17" s="272"/>
      <c r="HHW17" s="272"/>
      <c r="HHX17" s="272"/>
      <c r="HHY17" s="272"/>
      <c r="HHZ17" s="272"/>
      <c r="HIA17" s="272"/>
      <c r="HIB17" s="272"/>
      <c r="HIC17" s="272"/>
      <c r="HID17" s="272"/>
      <c r="HIE17" s="272"/>
      <c r="HIF17" s="272"/>
      <c r="HIG17" s="272"/>
      <c r="HIH17" s="272"/>
      <c r="HII17" s="272"/>
      <c r="HIJ17" s="272"/>
      <c r="HIK17" s="272"/>
      <c r="HIL17" s="272"/>
      <c r="HIM17" s="272"/>
      <c r="HIN17" s="272"/>
      <c r="HIO17" s="272"/>
      <c r="HIP17" s="272"/>
      <c r="HIQ17" s="272"/>
      <c r="HIR17" s="272"/>
      <c r="HIS17" s="272"/>
      <c r="HIT17" s="272"/>
      <c r="HIU17" s="272"/>
      <c r="HIV17" s="272"/>
      <c r="HIW17" s="272"/>
      <c r="HIX17" s="272"/>
      <c r="HIY17" s="272"/>
      <c r="HIZ17" s="272"/>
      <c r="HJA17" s="272"/>
      <c r="HJB17" s="272"/>
      <c r="HJC17" s="272"/>
      <c r="HJD17" s="272"/>
      <c r="HJE17" s="272"/>
      <c r="HJF17" s="272"/>
      <c r="HJG17" s="272"/>
      <c r="HJH17" s="272"/>
      <c r="HJI17" s="272"/>
      <c r="HJJ17" s="272"/>
      <c r="HJK17" s="272"/>
      <c r="HJL17" s="272"/>
      <c r="HJM17" s="272"/>
      <c r="HJN17" s="272"/>
      <c r="HJO17" s="272"/>
      <c r="HJP17" s="272"/>
      <c r="HJQ17" s="272"/>
      <c r="HJR17" s="272"/>
      <c r="HJS17" s="272"/>
      <c r="HJT17" s="272"/>
      <c r="HJU17" s="272"/>
      <c r="HJV17" s="272"/>
      <c r="HJW17" s="272"/>
      <c r="HJX17" s="272"/>
      <c r="HJY17" s="272"/>
      <c r="HJZ17" s="272"/>
      <c r="HKA17" s="272"/>
      <c r="HKB17" s="272"/>
      <c r="HKC17" s="272"/>
      <c r="HKD17" s="272"/>
      <c r="HKE17" s="272"/>
      <c r="HKF17" s="272"/>
      <c r="HKG17" s="272"/>
      <c r="HKH17" s="272"/>
      <c r="HKI17" s="272"/>
      <c r="HKJ17" s="272"/>
      <c r="HKK17" s="272"/>
      <c r="HKL17" s="272"/>
      <c r="HKM17" s="272"/>
      <c r="HKN17" s="272"/>
      <c r="HKO17" s="272"/>
      <c r="HKP17" s="272"/>
      <c r="HKQ17" s="272"/>
      <c r="HKR17" s="272"/>
      <c r="HKS17" s="272"/>
      <c r="HKT17" s="272"/>
      <c r="HKU17" s="272"/>
      <c r="HKV17" s="272"/>
      <c r="HKW17" s="272"/>
      <c r="HKX17" s="272"/>
      <c r="HKY17" s="272"/>
      <c r="HKZ17" s="272"/>
      <c r="HLA17" s="272"/>
      <c r="HLB17" s="272"/>
      <c r="HLC17" s="272"/>
      <c r="HLD17" s="272"/>
      <c r="HLE17" s="272"/>
      <c r="HLF17" s="272"/>
      <c r="HLG17" s="272"/>
      <c r="HLH17" s="272"/>
      <c r="HLI17" s="272"/>
      <c r="HLJ17" s="272"/>
      <c r="HLK17" s="272"/>
      <c r="HLL17" s="272"/>
      <c r="HLM17" s="272"/>
      <c r="HLN17" s="272"/>
      <c r="HLO17" s="272"/>
      <c r="HLP17" s="272"/>
      <c r="HLQ17" s="272"/>
      <c r="HLR17" s="272"/>
      <c r="HLS17" s="272"/>
      <c r="HLT17" s="272"/>
      <c r="HLU17" s="272"/>
      <c r="HLV17" s="272"/>
      <c r="HLW17" s="272"/>
      <c r="HLX17" s="272"/>
      <c r="HLY17" s="272"/>
      <c r="HLZ17" s="272"/>
      <c r="HMA17" s="272"/>
      <c r="HMB17" s="272"/>
      <c r="HMC17" s="272"/>
      <c r="HMD17" s="272"/>
      <c r="HME17" s="272"/>
      <c r="HMF17" s="272"/>
      <c r="HMG17" s="272"/>
      <c r="HMH17" s="272"/>
      <c r="HMI17" s="272"/>
      <c r="HMJ17" s="272"/>
      <c r="HMK17" s="272"/>
      <c r="HML17" s="272"/>
      <c r="HMM17" s="272"/>
      <c r="HMN17" s="272"/>
      <c r="HMO17" s="272"/>
      <c r="HMP17" s="272"/>
      <c r="HMQ17" s="272"/>
      <c r="HMR17" s="272"/>
      <c r="HMS17" s="272"/>
      <c r="HMT17" s="272"/>
      <c r="HMU17" s="272"/>
      <c r="HMV17" s="272"/>
      <c r="HMW17" s="272"/>
      <c r="HMX17" s="272"/>
      <c r="HMY17" s="272"/>
      <c r="HMZ17" s="272"/>
      <c r="HNA17" s="272"/>
      <c r="HNB17" s="272"/>
      <c r="HNC17" s="272"/>
      <c r="HND17" s="272"/>
      <c r="HNE17" s="272"/>
      <c r="HNF17" s="272"/>
      <c r="HNG17" s="272"/>
      <c r="HNH17" s="272"/>
      <c r="HNI17" s="272"/>
      <c r="HNJ17" s="272"/>
      <c r="HNK17" s="272"/>
      <c r="HNL17" s="272"/>
      <c r="HNM17" s="272"/>
      <c r="HNN17" s="272"/>
      <c r="HNO17" s="272"/>
      <c r="HNP17" s="272"/>
      <c r="HNQ17" s="272"/>
      <c r="HNR17" s="272"/>
      <c r="HNS17" s="272"/>
      <c r="HNT17" s="272"/>
      <c r="HNU17" s="272"/>
      <c r="HNV17" s="272"/>
      <c r="HNW17" s="272"/>
      <c r="HNX17" s="272"/>
      <c r="HNY17" s="272"/>
      <c r="HNZ17" s="272"/>
      <c r="HOA17" s="272"/>
      <c r="HOB17" s="272"/>
      <c r="HOC17" s="272"/>
      <c r="HOD17" s="272"/>
      <c r="HOE17" s="272"/>
      <c r="HOF17" s="272"/>
      <c r="HOG17" s="272"/>
      <c r="HOH17" s="272"/>
      <c r="HOI17" s="272"/>
      <c r="HOJ17" s="272"/>
      <c r="HOK17" s="272"/>
      <c r="HOL17" s="272"/>
      <c r="HOM17" s="272"/>
      <c r="HON17" s="272"/>
      <c r="HOO17" s="272"/>
      <c r="HOP17" s="272"/>
      <c r="HOQ17" s="272"/>
      <c r="HOR17" s="272"/>
      <c r="HOS17" s="272"/>
      <c r="HOT17" s="272"/>
      <c r="HOU17" s="272"/>
      <c r="HOV17" s="272"/>
      <c r="HOW17" s="272"/>
      <c r="HOX17" s="272"/>
      <c r="HOY17" s="272"/>
      <c r="HOZ17" s="272"/>
      <c r="HPA17" s="272"/>
      <c r="HPB17" s="272"/>
      <c r="HPC17" s="272"/>
      <c r="HPD17" s="272"/>
      <c r="HPE17" s="272"/>
      <c r="HPF17" s="272"/>
      <c r="HPG17" s="272"/>
      <c r="HPH17" s="272"/>
      <c r="HPI17" s="272"/>
      <c r="HPJ17" s="272"/>
      <c r="HPK17" s="272"/>
      <c r="HPL17" s="272"/>
      <c r="HPM17" s="272"/>
      <c r="HPN17" s="272"/>
      <c r="HPO17" s="272"/>
      <c r="HPP17" s="272"/>
      <c r="HPQ17" s="272"/>
      <c r="HPR17" s="272"/>
      <c r="HPS17" s="272"/>
      <c r="HPT17" s="272"/>
      <c r="HPU17" s="272"/>
      <c r="HPV17" s="272"/>
      <c r="HPW17" s="272"/>
      <c r="HPX17" s="272"/>
      <c r="HPY17" s="272"/>
      <c r="HPZ17" s="272"/>
      <c r="HQA17" s="272"/>
      <c r="HQB17" s="272"/>
      <c r="HQC17" s="272"/>
      <c r="HQD17" s="272"/>
      <c r="HQE17" s="272"/>
      <c r="HQF17" s="272"/>
      <c r="HQG17" s="272"/>
      <c r="HQH17" s="272"/>
      <c r="HQI17" s="272"/>
      <c r="HQJ17" s="272"/>
      <c r="HQK17" s="272"/>
      <c r="HQL17" s="272"/>
      <c r="HQM17" s="272"/>
      <c r="HQN17" s="272"/>
      <c r="HQO17" s="272"/>
      <c r="HQP17" s="272"/>
      <c r="HQQ17" s="272"/>
      <c r="HQR17" s="272"/>
      <c r="HQS17" s="272"/>
      <c r="HQT17" s="272"/>
      <c r="HQU17" s="272"/>
      <c r="HQV17" s="272"/>
      <c r="HQW17" s="272"/>
      <c r="HQX17" s="272"/>
      <c r="HQY17" s="272"/>
      <c r="HQZ17" s="272"/>
      <c r="HRA17" s="272"/>
      <c r="HRB17" s="272"/>
      <c r="HRC17" s="272"/>
      <c r="HRD17" s="272"/>
      <c r="HRE17" s="272"/>
      <c r="HRF17" s="272"/>
      <c r="HRG17" s="272"/>
      <c r="HRH17" s="272"/>
      <c r="HRI17" s="272"/>
      <c r="HRJ17" s="272"/>
      <c r="HRK17" s="272"/>
      <c r="HRL17" s="272"/>
      <c r="HRM17" s="272"/>
      <c r="HRN17" s="272"/>
      <c r="HRO17" s="272"/>
      <c r="HRP17" s="272"/>
      <c r="HRQ17" s="272"/>
      <c r="HRR17" s="272"/>
      <c r="HRS17" s="272"/>
      <c r="HRT17" s="272"/>
      <c r="HRU17" s="272"/>
      <c r="HRV17" s="272"/>
      <c r="HRW17" s="272"/>
      <c r="HRX17" s="272"/>
      <c r="HRY17" s="272"/>
      <c r="HRZ17" s="272"/>
      <c r="HSA17" s="272"/>
      <c r="HSB17" s="272"/>
      <c r="HSC17" s="272"/>
      <c r="HSD17" s="272"/>
      <c r="HSE17" s="272"/>
      <c r="HSF17" s="272"/>
      <c r="HSG17" s="272"/>
      <c r="HSH17" s="272"/>
      <c r="HSI17" s="272"/>
      <c r="HSJ17" s="272"/>
      <c r="HSK17" s="272"/>
      <c r="HSL17" s="272"/>
      <c r="HSM17" s="272"/>
      <c r="HSN17" s="272"/>
      <c r="HSO17" s="272"/>
      <c r="HSP17" s="272"/>
      <c r="HSQ17" s="272"/>
      <c r="HSR17" s="272"/>
      <c r="HSS17" s="272"/>
      <c r="HST17" s="272"/>
      <c r="HSU17" s="272"/>
      <c r="HSV17" s="272"/>
      <c r="HSW17" s="272"/>
      <c r="HSX17" s="272"/>
      <c r="HSY17" s="272"/>
      <c r="HSZ17" s="272"/>
      <c r="HTA17" s="272"/>
      <c r="HTB17" s="272"/>
      <c r="HTC17" s="272"/>
      <c r="HTD17" s="272"/>
      <c r="HTE17" s="272"/>
      <c r="HTF17" s="272"/>
      <c r="HTG17" s="272"/>
      <c r="HTH17" s="272"/>
      <c r="HTI17" s="272"/>
      <c r="HTJ17" s="272"/>
      <c r="HTK17" s="272"/>
      <c r="HTL17" s="272"/>
      <c r="HTM17" s="272"/>
      <c r="HTN17" s="272"/>
      <c r="HTO17" s="272"/>
      <c r="HTP17" s="272"/>
      <c r="HTQ17" s="272"/>
      <c r="HTR17" s="272"/>
      <c r="HTS17" s="272"/>
      <c r="HTT17" s="272"/>
      <c r="HTU17" s="272"/>
      <c r="HTV17" s="272"/>
      <c r="HTW17" s="272"/>
      <c r="HTX17" s="272"/>
      <c r="HTY17" s="272"/>
      <c r="HTZ17" s="272"/>
      <c r="HUA17" s="272"/>
      <c r="HUB17" s="272"/>
      <c r="HUC17" s="272"/>
      <c r="HUD17" s="272"/>
      <c r="HUE17" s="272"/>
      <c r="HUF17" s="272"/>
      <c r="HUG17" s="272"/>
      <c r="HUH17" s="272"/>
      <c r="HUI17" s="272"/>
      <c r="HUJ17" s="272"/>
      <c r="HUK17" s="272"/>
      <c r="HUL17" s="272"/>
      <c r="HUM17" s="272"/>
      <c r="HUN17" s="272"/>
      <c r="HUO17" s="272"/>
      <c r="HUP17" s="272"/>
      <c r="HUQ17" s="272"/>
      <c r="HUR17" s="272"/>
      <c r="HUS17" s="272"/>
      <c r="HUT17" s="272"/>
      <c r="HUU17" s="272"/>
      <c r="HUV17" s="272"/>
      <c r="HUW17" s="272"/>
      <c r="HUX17" s="272"/>
      <c r="HUY17" s="272"/>
      <c r="HUZ17" s="272"/>
      <c r="HVA17" s="272"/>
      <c r="HVB17" s="272"/>
      <c r="HVC17" s="272"/>
      <c r="HVD17" s="272"/>
      <c r="HVE17" s="272"/>
      <c r="HVF17" s="272"/>
      <c r="HVG17" s="272"/>
      <c r="HVH17" s="272"/>
      <c r="HVI17" s="272"/>
      <c r="HVJ17" s="272"/>
      <c r="HVK17" s="272"/>
      <c r="HVL17" s="272"/>
      <c r="HVM17" s="272"/>
      <c r="HVN17" s="272"/>
      <c r="HVO17" s="272"/>
      <c r="HVP17" s="272"/>
      <c r="HVQ17" s="272"/>
      <c r="HVR17" s="272"/>
      <c r="HVS17" s="272"/>
      <c r="HVT17" s="272"/>
      <c r="HVU17" s="272"/>
      <c r="HVV17" s="272"/>
      <c r="HVW17" s="272"/>
      <c r="HVX17" s="272"/>
      <c r="HVY17" s="272"/>
      <c r="HVZ17" s="272"/>
      <c r="HWA17" s="272"/>
      <c r="HWB17" s="272"/>
      <c r="HWC17" s="272"/>
      <c r="HWD17" s="272"/>
      <c r="HWE17" s="272"/>
      <c r="HWF17" s="272"/>
      <c r="HWG17" s="272"/>
      <c r="HWH17" s="272"/>
      <c r="HWI17" s="272"/>
      <c r="HWJ17" s="272"/>
      <c r="HWK17" s="272"/>
      <c r="HWL17" s="272"/>
      <c r="HWM17" s="272"/>
      <c r="HWN17" s="272"/>
      <c r="HWO17" s="272"/>
      <c r="HWP17" s="272"/>
      <c r="HWQ17" s="272"/>
      <c r="HWR17" s="272"/>
      <c r="HWS17" s="272"/>
      <c r="HWT17" s="272"/>
      <c r="HWU17" s="272"/>
      <c r="HWV17" s="272"/>
      <c r="HWW17" s="272"/>
      <c r="HWX17" s="272"/>
      <c r="HWY17" s="272"/>
      <c r="HWZ17" s="272"/>
      <c r="HXA17" s="272"/>
      <c r="HXB17" s="272"/>
      <c r="HXC17" s="272"/>
      <c r="HXD17" s="272"/>
      <c r="HXE17" s="272"/>
      <c r="HXF17" s="272"/>
      <c r="HXG17" s="272"/>
      <c r="HXH17" s="272"/>
      <c r="HXI17" s="272"/>
      <c r="HXJ17" s="272"/>
      <c r="HXK17" s="272"/>
      <c r="HXL17" s="272"/>
      <c r="HXM17" s="272"/>
      <c r="HXN17" s="272"/>
      <c r="HXO17" s="272"/>
      <c r="HXP17" s="272"/>
      <c r="HXQ17" s="272"/>
      <c r="HXR17" s="272"/>
      <c r="HXS17" s="272"/>
      <c r="HXT17" s="272"/>
      <c r="HXU17" s="272"/>
      <c r="HXV17" s="272"/>
      <c r="HXW17" s="272"/>
      <c r="HXX17" s="272"/>
      <c r="HXY17" s="272"/>
      <c r="HXZ17" s="272"/>
      <c r="HYA17" s="272"/>
      <c r="HYB17" s="272"/>
      <c r="HYC17" s="272"/>
      <c r="HYD17" s="272"/>
      <c r="HYE17" s="272"/>
      <c r="HYF17" s="272"/>
      <c r="HYG17" s="272"/>
      <c r="HYH17" s="272"/>
      <c r="HYI17" s="272"/>
      <c r="HYJ17" s="272"/>
      <c r="HYK17" s="272"/>
      <c r="HYL17" s="272"/>
      <c r="HYM17" s="272"/>
      <c r="HYN17" s="272"/>
      <c r="HYO17" s="272"/>
      <c r="HYP17" s="272"/>
      <c r="HYQ17" s="272"/>
      <c r="HYR17" s="272"/>
      <c r="HYS17" s="272"/>
      <c r="HYT17" s="272"/>
      <c r="HYU17" s="272"/>
      <c r="HYV17" s="272"/>
      <c r="HYW17" s="272"/>
      <c r="HYX17" s="272"/>
      <c r="HYY17" s="272"/>
      <c r="HYZ17" s="272"/>
      <c r="HZA17" s="272"/>
      <c r="HZB17" s="272"/>
      <c r="HZC17" s="272"/>
      <c r="HZD17" s="272"/>
      <c r="HZE17" s="272"/>
      <c r="HZF17" s="272"/>
      <c r="HZG17" s="272"/>
      <c r="HZH17" s="272"/>
      <c r="HZI17" s="272"/>
      <c r="HZJ17" s="272"/>
      <c r="HZK17" s="272"/>
      <c r="HZL17" s="272"/>
      <c r="HZM17" s="272"/>
      <c r="HZN17" s="272"/>
      <c r="HZO17" s="272"/>
      <c r="HZP17" s="272"/>
      <c r="HZQ17" s="272"/>
      <c r="HZR17" s="272"/>
      <c r="HZS17" s="272"/>
      <c r="HZT17" s="272"/>
      <c r="HZU17" s="272"/>
      <c r="HZV17" s="272"/>
      <c r="HZW17" s="272"/>
      <c r="HZX17" s="272"/>
      <c r="HZY17" s="272"/>
      <c r="HZZ17" s="272"/>
      <c r="IAA17" s="272"/>
      <c r="IAB17" s="272"/>
      <c r="IAC17" s="272"/>
      <c r="IAD17" s="272"/>
      <c r="IAE17" s="272"/>
      <c r="IAF17" s="272"/>
      <c r="IAG17" s="272"/>
      <c r="IAH17" s="272"/>
      <c r="IAI17" s="272"/>
      <c r="IAJ17" s="272"/>
      <c r="IAK17" s="272"/>
      <c r="IAL17" s="272"/>
      <c r="IAM17" s="272"/>
      <c r="IAN17" s="272"/>
      <c r="IAO17" s="272"/>
      <c r="IAP17" s="272"/>
      <c r="IAQ17" s="272"/>
      <c r="IAR17" s="272"/>
      <c r="IAS17" s="272"/>
      <c r="IAT17" s="272"/>
      <c r="IAU17" s="272"/>
      <c r="IAV17" s="272"/>
      <c r="IAW17" s="272"/>
      <c r="IAX17" s="272"/>
      <c r="IAY17" s="272"/>
      <c r="IAZ17" s="272"/>
      <c r="IBA17" s="272"/>
      <c r="IBB17" s="272"/>
      <c r="IBC17" s="272"/>
      <c r="IBD17" s="272"/>
      <c r="IBE17" s="272"/>
      <c r="IBF17" s="272"/>
      <c r="IBG17" s="272"/>
      <c r="IBH17" s="272"/>
      <c r="IBI17" s="272"/>
      <c r="IBJ17" s="272"/>
      <c r="IBK17" s="272"/>
      <c r="IBL17" s="272"/>
      <c r="IBM17" s="272"/>
      <c r="IBN17" s="272"/>
      <c r="IBO17" s="272"/>
      <c r="IBP17" s="272"/>
      <c r="IBQ17" s="272"/>
      <c r="IBR17" s="272"/>
      <c r="IBS17" s="272"/>
      <c r="IBT17" s="272"/>
      <c r="IBU17" s="272"/>
      <c r="IBV17" s="272"/>
      <c r="IBW17" s="272"/>
      <c r="IBX17" s="272"/>
      <c r="IBY17" s="272"/>
      <c r="IBZ17" s="272"/>
      <c r="ICA17" s="272"/>
      <c r="ICB17" s="272"/>
      <c r="ICC17" s="272"/>
      <c r="ICD17" s="272"/>
      <c r="ICE17" s="272"/>
      <c r="ICF17" s="272"/>
      <c r="ICG17" s="272"/>
      <c r="ICH17" s="272"/>
      <c r="ICI17" s="272"/>
      <c r="ICJ17" s="272"/>
      <c r="ICK17" s="272"/>
      <c r="ICL17" s="272"/>
      <c r="ICM17" s="272"/>
      <c r="ICN17" s="272"/>
      <c r="ICO17" s="272"/>
      <c r="ICP17" s="272"/>
      <c r="ICQ17" s="272"/>
      <c r="ICR17" s="272"/>
      <c r="ICS17" s="272"/>
      <c r="ICT17" s="272"/>
      <c r="ICU17" s="272"/>
      <c r="ICV17" s="272"/>
      <c r="ICW17" s="272"/>
      <c r="ICX17" s="272"/>
      <c r="ICY17" s="272"/>
      <c r="ICZ17" s="272"/>
      <c r="IDA17" s="272"/>
      <c r="IDB17" s="272"/>
      <c r="IDC17" s="272"/>
      <c r="IDD17" s="272"/>
      <c r="IDE17" s="272"/>
      <c r="IDF17" s="272"/>
      <c r="IDG17" s="272"/>
      <c r="IDH17" s="272"/>
      <c r="IDI17" s="272"/>
      <c r="IDJ17" s="272"/>
      <c r="IDK17" s="272"/>
      <c r="IDL17" s="272"/>
      <c r="IDM17" s="272"/>
      <c r="IDN17" s="272"/>
      <c r="IDO17" s="272"/>
      <c r="IDP17" s="272"/>
      <c r="IDQ17" s="272"/>
      <c r="IDR17" s="272"/>
      <c r="IDS17" s="272"/>
      <c r="IDT17" s="272"/>
      <c r="IDU17" s="272"/>
      <c r="IDV17" s="272"/>
      <c r="IDW17" s="272"/>
      <c r="IDX17" s="272"/>
      <c r="IDY17" s="272"/>
      <c r="IDZ17" s="272"/>
      <c r="IEA17" s="272"/>
      <c r="IEB17" s="272"/>
      <c r="IEC17" s="272"/>
      <c r="IED17" s="272"/>
      <c r="IEE17" s="272"/>
      <c r="IEF17" s="272"/>
      <c r="IEG17" s="272"/>
      <c r="IEH17" s="272"/>
      <c r="IEI17" s="272"/>
      <c r="IEJ17" s="272"/>
      <c r="IEK17" s="272"/>
      <c r="IEL17" s="272"/>
      <c r="IEM17" s="272"/>
      <c r="IEN17" s="272"/>
      <c r="IEO17" s="272"/>
      <c r="IEP17" s="272"/>
      <c r="IEQ17" s="272"/>
      <c r="IER17" s="272"/>
      <c r="IES17" s="272"/>
      <c r="IET17" s="272"/>
      <c r="IEU17" s="272"/>
      <c r="IEV17" s="272"/>
      <c r="IEW17" s="272"/>
      <c r="IEX17" s="272"/>
      <c r="IEY17" s="272"/>
      <c r="IEZ17" s="272"/>
      <c r="IFA17" s="272"/>
      <c r="IFB17" s="272"/>
      <c r="IFC17" s="272"/>
      <c r="IFD17" s="272"/>
      <c r="IFE17" s="272"/>
      <c r="IFF17" s="272"/>
      <c r="IFG17" s="272"/>
      <c r="IFH17" s="272"/>
      <c r="IFI17" s="272"/>
      <c r="IFJ17" s="272"/>
      <c r="IFK17" s="272"/>
      <c r="IFL17" s="272"/>
      <c r="IFM17" s="272"/>
      <c r="IFN17" s="272"/>
      <c r="IFO17" s="272"/>
      <c r="IFP17" s="272"/>
      <c r="IFQ17" s="272"/>
      <c r="IFR17" s="272"/>
      <c r="IFS17" s="272"/>
      <c r="IFT17" s="272"/>
      <c r="IFU17" s="272"/>
      <c r="IFV17" s="272"/>
      <c r="IFW17" s="272"/>
      <c r="IFX17" s="272"/>
      <c r="IFY17" s="272"/>
      <c r="IFZ17" s="272"/>
      <c r="IGA17" s="272"/>
      <c r="IGB17" s="272"/>
      <c r="IGC17" s="272"/>
      <c r="IGD17" s="272"/>
      <c r="IGE17" s="272"/>
      <c r="IGF17" s="272"/>
      <c r="IGG17" s="272"/>
      <c r="IGH17" s="272"/>
      <c r="IGI17" s="272"/>
      <c r="IGJ17" s="272"/>
      <c r="IGK17" s="272"/>
      <c r="IGL17" s="272"/>
      <c r="IGM17" s="272"/>
      <c r="IGN17" s="272"/>
      <c r="IGO17" s="272"/>
      <c r="IGP17" s="272"/>
      <c r="IGQ17" s="272"/>
      <c r="IGR17" s="272"/>
      <c r="IGS17" s="272"/>
      <c r="IGT17" s="272"/>
      <c r="IGU17" s="272"/>
      <c r="IGV17" s="272"/>
      <c r="IGW17" s="272"/>
      <c r="IGX17" s="272"/>
      <c r="IGY17" s="272"/>
      <c r="IGZ17" s="272"/>
      <c r="IHA17" s="272"/>
      <c r="IHB17" s="272"/>
      <c r="IHC17" s="272"/>
      <c r="IHD17" s="272"/>
      <c r="IHE17" s="272"/>
      <c r="IHF17" s="272"/>
      <c r="IHG17" s="272"/>
      <c r="IHH17" s="272"/>
      <c r="IHI17" s="272"/>
      <c r="IHJ17" s="272"/>
      <c r="IHK17" s="272"/>
      <c r="IHL17" s="272"/>
      <c r="IHM17" s="272"/>
      <c r="IHN17" s="272"/>
      <c r="IHO17" s="272"/>
      <c r="IHP17" s="272"/>
      <c r="IHQ17" s="272"/>
      <c r="IHR17" s="272"/>
      <c r="IHS17" s="272"/>
      <c r="IHT17" s="272"/>
      <c r="IHU17" s="272"/>
      <c r="IHV17" s="272"/>
      <c r="IHW17" s="272"/>
      <c r="IHX17" s="272"/>
      <c r="IHY17" s="272"/>
      <c r="IHZ17" s="272"/>
      <c r="IIA17" s="272"/>
      <c r="IIB17" s="272"/>
      <c r="IIC17" s="272"/>
      <c r="IID17" s="272"/>
      <c r="IIE17" s="272"/>
      <c r="IIF17" s="272"/>
      <c r="IIG17" s="272"/>
      <c r="IIH17" s="272"/>
      <c r="III17" s="272"/>
      <c r="IIJ17" s="272"/>
      <c r="IIK17" s="272"/>
      <c r="IIL17" s="272"/>
      <c r="IIM17" s="272"/>
      <c r="IIN17" s="272"/>
      <c r="IIO17" s="272"/>
      <c r="IIP17" s="272"/>
      <c r="IIQ17" s="272"/>
      <c r="IIR17" s="272"/>
      <c r="IIS17" s="272"/>
      <c r="IIT17" s="272"/>
      <c r="IIU17" s="272"/>
      <c r="IIV17" s="272"/>
      <c r="IIW17" s="272"/>
      <c r="IIX17" s="272"/>
      <c r="IIY17" s="272"/>
      <c r="IIZ17" s="272"/>
      <c r="IJA17" s="272"/>
      <c r="IJB17" s="272"/>
      <c r="IJC17" s="272"/>
      <c r="IJD17" s="272"/>
      <c r="IJE17" s="272"/>
      <c r="IJF17" s="272"/>
      <c r="IJG17" s="272"/>
      <c r="IJH17" s="272"/>
      <c r="IJI17" s="272"/>
      <c r="IJJ17" s="272"/>
      <c r="IJK17" s="272"/>
      <c r="IJL17" s="272"/>
      <c r="IJM17" s="272"/>
      <c r="IJN17" s="272"/>
      <c r="IJO17" s="272"/>
      <c r="IJP17" s="272"/>
      <c r="IJQ17" s="272"/>
      <c r="IJR17" s="272"/>
      <c r="IJS17" s="272"/>
      <c r="IJT17" s="272"/>
      <c r="IJU17" s="272"/>
      <c r="IJV17" s="272"/>
      <c r="IJW17" s="272"/>
      <c r="IJX17" s="272"/>
      <c r="IJY17" s="272"/>
      <c r="IJZ17" s="272"/>
      <c r="IKA17" s="272"/>
      <c r="IKB17" s="272"/>
      <c r="IKC17" s="272"/>
      <c r="IKD17" s="272"/>
      <c r="IKE17" s="272"/>
      <c r="IKF17" s="272"/>
      <c r="IKG17" s="272"/>
      <c r="IKH17" s="272"/>
      <c r="IKI17" s="272"/>
      <c r="IKJ17" s="272"/>
      <c r="IKK17" s="272"/>
      <c r="IKL17" s="272"/>
      <c r="IKM17" s="272"/>
      <c r="IKN17" s="272"/>
      <c r="IKO17" s="272"/>
      <c r="IKP17" s="272"/>
      <c r="IKQ17" s="272"/>
      <c r="IKR17" s="272"/>
      <c r="IKS17" s="272"/>
      <c r="IKT17" s="272"/>
      <c r="IKU17" s="272"/>
      <c r="IKV17" s="272"/>
      <c r="IKW17" s="272"/>
      <c r="IKX17" s="272"/>
      <c r="IKY17" s="272"/>
      <c r="IKZ17" s="272"/>
      <c r="ILA17" s="272"/>
      <c r="ILB17" s="272"/>
      <c r="ILC17" s="272"/>
      <c r="ILD17" s="272"/>
      <c r="ILE17" s="272"/>
      <c r="ILF17" s="272"/>
      <c r="ILG17" s="272"/>
      <c r="ILH17" s="272"/>
      <c r="ILI17" s="272"/>
      <c r="ILJ17" s="272"/>
      <c r="ILK17" s="272"/>
      <c r="ILL17" s="272"/>
      <c r="ILM17" s="272"/>
      <c r="ILN17" s="272"/>
      <c r="ILO17" s="272"/>
      <c r="ILP17" s="272"/>
      <c r="ILQ17" s="272"/>
      <c r="ILR17" s="272"/>
      <c r="ILS17" s="272"/>
      <c r="ILT17" s="272"/>
      <c r="ILU17" s="272"/>
      <c r="ILV17" s="272"/>
      <c r="ILW17" s="272"/>
      <c r="ILX17" s="272"/>
      <c r="ILY17" s="272"/>
      <c r="ILZ17" s="272"/>
      <c r="IMA17" s="272"/>
      <c r="IMB17" s="272"/>
      <c r="IMC17" s="272"/>
      <c r="IMD17" s="272"/>
      <c r="IME17" s="272"/>
      <c r="IMF17" s="272"/>
      <c r="IMG17" s="272"/>
      <c r="IMH17" s="272"/>
      <c r="IMI17" s="272"/>
      <c r="IMJ17" s="272"/>
      <c r="IMK17" s="272"/>
      <c r="IML17" s="272"/>
      <c r="IMM17" s="272"/>
      <c r="IMN17" s="272"/>
      <c r="IMO17" s="272"/>
      <c r="IMP17" s="272"/>
      <c r="IMQ17" s="272"/>
      <c r="IMR17" s="272"/>
      <c r="IMS17" s="272"/>
      <c r="IMT17" s="272"/>
      <c r="IMU17" s="272"/>
      <c r="IMV17" s="272"/>
      <c r="IMW17" s="272"/>
      <c r="IMX17" s="272"/>
      <c r="IMY17" s="272"/>
      <c r="IMZ17" s="272"/>
      <c r="INA17" s="272"/>
      <c r="INB17" s="272"/>
      <c r="INC17" s="272"/>
      <c r="IND17" s="272"/>
      <c r="INE17" s="272"/>
      <c r="INF17" s="272"/>
      <c r="ING17" s="272"/>
      <c r="INH17" s="272"/>
      <c r="INI17" s="272"/>
      <c r="INJ17" s="272"/>
      <c r="INK17" s="272"/>
      <c r="INL17" s="272"/>
      <c r="INM17" s="272"/>
      <c r="INN17" s="272"/>
      <c r="INO17" s="272"/>
      <c r="INP17" s="272"/>
      <c r="INQ17" s="272"/>
      <c r="INR17" s="272"/>
      <c r="INS17" s="272"/>
      <c r="INT17" s="272"/>
      <c r="INU17" s="272"/>
      <c r="INV17" s="272"/>
      <c r="INW17" s="272"/>
      <c r="INX17" s="272"/>
      <c r="INY17" s="272"/>
      <c r="INZ17" s="272"/>
      <c r="IOA17" s="272"/>
      <c r="IOB17" s="272"/>
      <c r="IOC17" s="272"/>
      <c r="IOD17" s="272"/>
      <c r="IOE17" s="272"/>
      <c r="IOF17" s="272"/>
      <c r="IOG17" s="272"/>
      <c r="IOH17" s="272"/>
      <c r="IOI17" s="272"/>
      <c r="IOJ17" s="272"/>
      <c r="IOK17" s="272"/>
      <c r="IOL17" s="272"/>
      <c r="IOM17" s="272"/>
      <c r="ION17" s="272"/>
      <c r="IOO17" s="272"/>
      <c r="IOP17" s="272"/>
      <c r="IOQ17" s="272"/>
      <c r="IOR17" s="272"/>
      <c r="IOS17" s="272"/>
      <c r="IOT17" s="272"/>
      <c r="IOU17" s="272"/>
      <c r="IOV17" s="272"/>
      <c r="IOW17" s="272"/>
      <c r="IOX17" s="272"/>
      <c r="IOY17" s="272"/>
      <c r="IOZ17" s="272"/>
      <c r="IPA17" s="272"/>
      <c r="IPB17" s="272"/>
      <c r="IPC17" s="272"/>
      <c r="IPD17" s="272"/>
      <c r="IPE17" s="272"/>
      <c r="IPF17" s="272"/>
      <c r="IPG17" s="272"/>
      <c r="IPH17" s="272"/>
      <c r="IPI17" s="272"/>
      <c r="IPJ17" s="272"/>
      <c r="IPK17" s="272"/>
      <c r="IPL17" s="272"/>
      <c r="IPM17" s="272"/>
      <c r="IPN17" s="272"/>
      <c r="IPO17" s="272"/>
      <c r="IPP17" s="272"/>
      <c r="IPQ17" s="272"/>
      <c r="IPR17" s="272"/>
      <c r="IPS17" s="272"/>
      <c r="IPT17" s="272"/>
      <c r="IPU17" s="272"/>
      <c r="IPV17" s="272"/>
      <c r="IPW17" s="272"/>
      <c r="IPX17" s="272"/>
      <c r="IPY17" s="272"/>
      <c r="IPZ17" s="272"/>
      <c r="IQA17" s="272"/>
      <c r="IQB17" s="272"/>
      <c r="IQC17" s="272"/>
      <c r="IQD17" s="272"/>
      <c r="IQE17" s="272"/>
      <c r="IQF17" s="272"/>
      <c r="IQG17" s="272"/>
      <c r="IQH17" s="272"/>
      <c r="IQI17" s="272"/>
      <c r="IQJ17" s="272"/>
      <c r="IQK17" s="272"/>
      <c r="IQL17" s="272"/>
      <c r="IQM17" s="272"/>
      <c r="IQN17" s="272"/>
      <c r="IQO17" s="272"/>
      <c r="IQP17" s="272"/>
      <c r="IQQ17" s="272"/>
      <c r="IQR17" s="272"/>
      <c r="IQS17" s="272"/>
      <c r="IQT17" s="272"/>
      <c r="IQU17" s="272"/>
      <c r="IQV17" s="272"/>
      <c r="IQW17" s="272"/>
      <c r="IQX17" s="272"/>
      <c r="IQY17" s="272"/>
      <c r="IQZ17" s="272"/>
      <c r="IRA17" s="272"/>
      <c r="IRB17" s="272"/>
      <c r="IRC17" s="272"/>
      <c r="IRD17" s="272"/>
      <c r="IRE17" s="272"/>
      <c r="IRF17" s="272"/>
      <c r="IRG17" s="272"/>
      <c r="IRH17" s="272"/>
      <c r="IRI17" s="272"/>
      <c r="IRJ17" s="272"/>
      <c r="IRK17" s="272"/>
      <c r="IRL17" s="272"/>
      <c r="IRM17" s="272"/>
      <c r="IRN17" s="272"/>
      <c r="IRO17" s="272"/>
      <c r="IRP17" s="272"/>
      <c r="IRQ17" s="272"/>
      <c r="IRR17" s="272"/>
      <c r="IRS17" s="272"/>
      <c r="IRT17" s="272"/>
      <c r="IRU17" s="272"/>
      <c r="IRV17" s="272"/>
      <c r="IRW17" s="272"/>
      <c r="IRX17" s="272"/>
      <c r="IRY17" s="272"/>
      <c r="IRZ17" s="272"/>
      <c r="ISA17" s="272"/>
      <c r="ISB17" s="272"/>
      <c r="ISC17" s="272"/>
      <c r="ISD17" s="272"/>
      <c r="ISE17" s="272"/>
      <c r="ISF17" s="272"/>
      <c r="ISG17" s="272"/>
      <c r="ISH17" s="272"/>
      <c r="ISI17" s="272"/>
      <c r="ISJ17" s="272"/>
      <c r="ISK17" s="272"/>
      <c r="ISL17" s="272"/>
      <c r="ISM17" s="272"/>
      <c r="ISN17" s="272"/>
      <c r="ISO17" s="272"/>
      <c r="ISP17" s="272"/>
      <c r="ISQ17" s="272"/>
      <c r="ISR17" s="272"/>
      <c r="ISS17" s="272"/>
      <c r="IST17" s="272"/>
      <c r="ISU17" s="272"/>
      <c r="ISV17" s="272"/>
      <c r="ISW17" s="272"/>
      <c r="ISX17" s="272"/>
      <c r="ISY17" s="272"/>
      <c r="ISZ17" s="272"/>
      <c r="ITA17" s="272"/>
      <c r="ITB17" s="272"/>
      <c r="ITC17" s="272"/>
      <c r="ITD17" s="272"/>
      <c r="ITE17" s="272"/>
      <c r="ITF17" s="272"/>
      <c r="ITG17" s="272"/>
      <c r="ITH17" s="272"/>
      <c r="ITI17" s="272"/>
      <c r="ITJ17" s="272"/>
      <c r="ITK17" s="272"/>
      <c r="ITL17" s="272"/>
      <c r="ITM17" s="272"/>
      <c r="ITN17" s="272"/>
      <c r="ITO17" s="272"/>
      <c r="ITP17" s="272"/>
      <c r="ITQ17" s="272"/>
      <c r="ITR17" s="272"/>
      <c r="ITS17" s="272"/>
      <c r="ITT17" s="272"/>
      <c r="ITU17" s="272"/>
      <c r="ITV17" s="272"/>
      <c r="ITW17" s="272"/>
      <c r="ITX17" s="272"/>
      <c r="ITY17" s="272"/>
      <c r="ITZ17" s="272"/>
      <c r="IUA17" s="272"/>
      <c r="IUB17" s="272"/>
      <c r="IUC17" s="272"/>
      <c r="IUD17" s="272"/>
      <c r="IUE17" s="272"/>
      <c r="IUF17" s="272"/>
      <c r="IUG17" s="272"/>
      <c r="IUH17" s="272"/>
      <c r="IUI17" s="272"/>
      <c r="IUJ17" s="272"/>
      <c r="IUK17" s="272"/>
      <c r="IUL17" s="272"/>
      <c r="IUM17" s="272"/>
      <c r="IUN17" s="272"/>
      <c r="IUO17" s="272"/>
      <c r="IUP17" s="272"/>
      <c r="IUQ17" s="272"/>
      <c r="IUR17" s="272"/>
      <c r="IUS17" s="272"/>
      <c r="IUT17" s="272"/>
      <c r="IUU17" s="272"/>
      <c r="IUV17" s="272"/>
      <c r="IUW17" s="272"/>
      <c r="IUX17" s="272"/>
      <c r="IUY17" s="272"/>
      <c r="IUZ17" s="272"/>
      <c r="IVA17" s="272"/>
      <c r="IVB17" s="272"/>
      <c r="IVC17" s="272"/>
      <c r="IVD17" s="272"/>
      <c r="IVE17" s="272"/>
      <c r="IVF17" s="272"/>
      <c r="IVG17" s="272"/>
      <c r="IVH17" s="272"/>
      <c r="IVI17" s="272"/>
      <c r="IVJ17" s="272"/>
      <c r="IVK17" s="272"/>
      <c r="IVL17" s="272"/>
      <c r="IVM17" s="272"/>
      <c r="IVN17" s="272"/>
      <c r="IVO17" s="272"/>
      <c r="IVP17" s="272"/>
      <c r="IVQ17" s="272"/>
      <c r="IVR17" s="272"/>
      <c r="IVS17" s="272"/>
      <c r="IVT17" s="272"/>
      <c r="IVU17" s="272"/>
      <c r="IVV17" s="272"/>
      <c r="IVW17" s="272"/>
      <c r="IVX17" s="272"/>
      <c r="IVY17" s="272"/>
      <c r="IVZ17" s="272"/>
      <c r="IWA17" s="272"/>
      <c r="IWB17" s="272"/>
      <c r="IWC17" s="272"/>
      <c r="IWD17" s="272"/>
      <c r="IWE17" s="272"/>
      <c r="IWF17" s="272"/>
      <c r="IWG17" s="272"/>
      <c r="IWH17" s="272"/>
      <c r="IWI17" s="272"/>
      <c r="IWJ17" s="272"/>
      <c r="IWK17" s="272"/>
      <c r="IWL17" s="272"/>
      <c r="IWM17" s="272"/>
      <c r="IWN17" s="272"/>
      <c r="IWO17" s="272"/>
      <c r="IWP17" s="272"/>
      <c r="IWQ17" s="272"/>
      <c r="IWR17" s="272"/>
      <c r="IWS17" s="272"/>
      <c r="IWT17" s="272"/>
      <c r="IWU17" s="272"/>
      <c r="IWV17" s="272"/>
      <c r="IWW17" s="272"/>
      <c r="IWX17" s="272"/>
      <c r="IWY17" s="272"/>
      <c r="IWZ17" s="272"/>
      <c r="IXA17" s="272"/>
      <c r="IXB17" s="272"/>
      <c r="IXC17" s="272"/>
      <c r="IXD17" s="272"/>
      <c r="IXE17" s="272"/>
      <c r="IXF17" s="272"/>
      <c r="IXG17" s="272"/>
      <c r="IXH17" s="272"/>
      <c r="IXI17" s="272"/>
      <c r="IXJ17" s="272"/>
      <c r="IXK17" s="272"/>
      <c r="IXL17" s="272"/>
      <c r="IXM17" s="272"/>
      <c r="IXN17" s="272"/>
      <c r="IXO17" s="272"/>
      <c r="IXP17" s="272"/>
      <c r="IXQ17" s="272"/>
      <c r="IXR17" s="272"/>
      <c r="IXS17" s="272"/>
      <c r="IXT17" s="272"/>
      <c r="IXU17" s="272"/>
      <c r="IXV17" s="272"/>
      <c r="IXW17" s="272"/>
      <c r="IXX17" s="272"/>
      <c r="IXY17" s="272"/>
      <c r="IXZ17" s="272"/>
      <c r="IYA17" s="272"/>
      <c r="IYB17" s="272"/>
      <c r="IYC17" s="272"/>
      <c r="IYD17" s="272"/>
      <c r="IYE17" s="272"/>
      <c r="IYF17" s="272"/>
      <c r="IYG17" s="272"/>
      <c r="IYH17" s="272"/>
      <c r="IYI17" s="272"/>
      <c r="IYJ17" s="272"/>
      <c r="IYK17" s="272"/>
      <c r="IYL17" s="272"/>
      <c r="IYM17" s="272"/>
      <c r="IYN17" s="272"/>
      <c r="IYO17" s="272"/>
      <c r="IYP17" s="272"/>
      <c r="IYQ17" s="272"/>
      <c r="IYR17" s="272"/>
      <c r="IYS17" s="272"/>
      <c r="IYT17" s="272"/>
      <c r="IYU17" s="272"/>
      <c r="IYV17" s="272"/>
      <c r="IYW17" s="272"/>
      <c r="IYX17" s="272"/>
      <c r="IYY17" s="272"/>
      <c r="IYZ17" s="272"/>
      <c r="IZA17" s="272"/>
      <c r="IZB17" s="272"/>
      <c r="IZC17" s="272"/>
      <c r="IZD17" s="272"/>
      <c r="IZE17" s="272"/>
      <c r="IZF17" s="272"/>
      <c r="IZG17" s="272"/>
      <c r="IZH17" s="272"/>
      <c r="IZI17" s="272"/>
      <c r="IZJ17" s="272"/>
      <c r="IZK17" s="272"/>
      <c r="IZL17" s="272"/>
      <c r="IZM17" s="272"/>
      <c r="IZN17" s="272"/>
      <c r="IZO17" s="272"/>
      <c r="IZP17" s="272"/>
      <c r="IZQ17" s="272"/>
      <c r="IZR17" s="272"/>
      <c r="IZS17" s="272"/>
      <c r="IZT17" s="272"/>
      <c r="IZU17" s="272"/>
      <c r="IZV17" s="272"/>
      <c r="IZW17" s="272"/>
      <c r="IZX17" s="272"/>
      <c r="IZY17" s="272"/>
      <c r="IZZ17" s="272"/>
      <c r="JAA17" s="272"/>
      <c r="JAB17" s="272"/>
      <c r="JAC17" s="272"/>
      <c r="JAD17" s="272"/>
      <c r="JAE17" s="272"/>
      <c r="JAF17" s="272"/>
      <c r="JAG17" s="272"/>
      <c r="JAH17" s="272"/>
      <c r="JAI17" s="272"/>
      <c r="JAJ17" s="272"/>
      <c r="JAK17" s="272"/>
      <c r="JAL17" s="272"/>
      <c r="JAM17" s="272"/>
      <c r="JAN17" s="272"/>
      <c r="JAO17" s="272"/>
      <c r="JAP17" s="272"/>
      <c r="JAQ17" s="272"/>
      <c r="JAR17" s="272"/>
      <c r="JAS17" s="272"/>
      <c r="JAT17" s="272"/>
      <c r="JAU17" s="272"/>
      <c r="JAV17" s="272"/>
      <c r="JAW17" s="272"/>
      <c r="JAX17" s="272"/>
      <c r="JAY17" s="272"/>
      <c r="JAZ17" s="272"/>
      <c r="JBA17" s="272"/>
      <c r="JBB17" s="272"/>
      <c r="JBC17" s="272"/>
      <c r="JBD17" s="272"/>
      <c r="JBE17" s="272"/>
      <c r="JBF17" s="272"/>
      <c r="JBG17" s="272"/>
      <c r="JBH17" s="272"/>
      <c r="JBI17" s="272"/>
      <c r="JBJ17" s="272"/>
      <c r="JBK17" s="272"/>
      <c r="JBL17" s="272"/>
      <c r="JBM17" s="272"/>
      <c r="JBN17" s="272"/>
      <c r="JBO17" s="272"/>
      <c r="JBP17" s="272"/>
      <c r="JBQ17" s="272"/>
      <c r="JBR17" s="272"/>
      <c r="JBS17" s="272"/>
      <c r="JBT17" s="272"/>
      <c r="JBU17" s="272"/>
      <c r="JBV17" s="272"/>
      <c r="JBW17" s="272"/>
      <c r="JBX17" s="272"/>
      <c r="JBY17" s="272"/>
      <c r="JBZ17" s="272"/>
      <c r="JCA17" s="272"/>
      <c r="JCB17" s="272"/>
      <c r="JCC17" s="272"/>
      <c r="JCD17" s="272"/>
      <c r="JCE17" s="272"/>
      <c r="JCF17" s="272"/>
      <c r="JCG17" s="272"/>
      <c r="JCH17" s="272"/>
      <c r="JCI17" s="272"/>
      <c r="JCJ17" s="272"/>
      <c r="JCK17" s="272"/>
      <c r="JCL17" s="272"/>
      <c r="JCM17" s="272"/>
      <c r="JCN17" s="272"/>
      <c r="JCO17" s="272"/>
      <c r="JCP17" s="272"/>
      <c r="JCQ17" s="272"/>
      <c r="JCR17" s="272"/>
      <c r="JCS17" s="272"/>
      <c r="JCT17" s="272"/>
      <c r="JCU17" s="272"/>
      <c r="JCV17" s="272"/>
      <c r="JCW17" s="272"/>
      <c r="JCX17" s="272"/>
      <c r="JCY17" s="272"/>
      <c r="JCZ17" s="272"/>
      <c r="JDA17" s="272"/>
      <c r="JDB17" s="272"/>
      <c r="JDC17" s="272"/>
      <c r="JDD17" s="272"/>
      <c r="JDE17" s="272"/>
      <c r="JDF17" s="272"/>
      <c r="JDG17" s="272"/>
      <c r="JDH17" s="272"/>
      <c r="JDI17" s="272"/>
      <c r="JDJ17" s="272"/>
      <c r="JDK17" s="272"/>
      <c r="JDL17" s="272"/>
      <c r="JDM17" s="272"/>
      <c r="JDN17" s="272"/>
      <c r="JDO17" s="272"/>
      <c r="JDP17" s="272"/>
      <c r="JDQ17" s="272"/>
      <c r="JDR17" s="272"/>
      <c r="JDS17" s="272"/>
      <c r="JDT17" s="272"/>
      <c r="JDU17" s="272"/>
      <c r="JDV17" s="272"/>
      <c r="JDW17" s="272"/>
      <c r="JDX17" s="272"/>
      <c r="JDY17" s="272"/>
      <c r="JDZ17" s="272"/>
      <c r="JEA17" s="272"/>
      <c r="JEB17" s="272"/>
      <c r="JEC17" s="272"/>
      <c r="JED17" s="272"/>
      <c r="JEE17" s="272"/>
      <c r="JEF17" s="272"/>
      <c r="JEG17" s="272"/>
      <c r="JEH17" s="272"/>
      <c r="JEI17" s="272"/>
      <c r="JEJ17" s="272"/>
      <c r="JEK17" s="272"/>
      <c r="JEL17" s="272"/>
      <c r="JEM17" s="272"/>
      <c r="JEN17" s="272"/>
      <c r="JEO17" s="272"/>
      <c r="JEP17" s="272"/>
      <c r="JEQ17" s="272"/>
      <c r="JER17" s="272"/>
      <c r="JES17" s="272"/>
      <c r="JET17" s="272"/>
      <c r="JEU17" s="272"/>
      <c r="JEV17" s="272"/>
      <c r="JEW17" s="272"/>
      <c r="JEX17" s="272"/>
      <c r="JEY17" s="272"/>
      <c r="JEZ17" s="272"/>
      <c r="JFA17" s="272"/>
      <c r="JFB17" s="272"/>
      <c r="JFC17" s="272"/>
      <c r="JFD17" s="272"/>
      <c r="JFE17" s="272"/>
      <c r="JFF17" s="272"/>
      <c r="JFG17" s="272"/>
      <c r="JFH17" s="272"/>
      <c r="JFI17" s="272"/>
      <c r="JFJ17" s="272"/>
      <c r="JFK17" s="272"/>
      <c r="JFL17" s="272"/>
      <c r="JFM17" s="272"/>
      <c r="JFN17" s="272"/>
      <c r="JFO17" s="272"/>
      <c r="JFP17" s="272"/>
      <c r="JFQ17" s="272"/>
      <c r="JFR17" s="272"/>
      <c r="JFS17" s="272"/>
      <c r="JFT17" s="272"/>
      <c r="JFU17" s="272"/>
      <c r="JFV17" s="272"/>
      <c r="JFW17" s="272"/>
      <c r="JFX17" s="272"/>
      <c r="JFY17" s="272"/>
      <c r="JFZ17" s="272"/>
      <c r="JGA17" s="272"/>
      <c r="JGB17" s="272"/>
      <c r="JGC17" s="272"/>
      <c r="JGD17" s="272"/>
      <c r="JGE17" s="272"/>
      <c r="JGF17" s="272"/>
      <c r="JGG17" s="272"/>
      <c r="JGH17" s="272"/>
      <c r="JGI17" s="272"/>
      <c r="JGJ17" s="272"/>
      <c r="JGK17" s="272"/>
      <c r="JGL17" s="272"/>
      <c r="JGM17" s="272"/>
      <c r="JGN17" s="272"/>
      <c r="JGO17" s="272"/>
      <c r="JGP17" s="272"/>
      <c r="JGQ17" s="272"/>
      <c r="JGR17" s="272"/>
      <c r="JGS17" s="272"/>
      <c r="JGT17" s="272"/>
      <c r="JGU17" s="272"/>
      <c r="JGV17" s="272"/>
      <c r="JGW17" s="272"/>
      <c r="JGX17" s="272"/>
      <c r="JGY17" s="272"/>
      <c r="JGZ17" s="272"/>
      <c r="JHA17" s="272"/>
      <c r="JHB17" s="272"/>
      <c r="JHC17" s="272"/>
      <c r="JHD17" s="272"/>
      <c r="JHE17" s="272"/>
      <c r="JHF17" s="272"/>
      <c r="JHG17" s="272"/>
      <c r="JHH17" s="272"/>
      <c r="JHI17" s="272"/>
      <c r="JHJ17" s="272"/>
      <c r="JHK17" s="272"/>
      <c r="JHL17" s="272"/>
      <c r="JHM17" s="272"/>
      <c r="JHN17" s="272"/>
      <c r="JHO17" s="272"/>
      <c r="JHP17" s="272"/>
      <c r="JHQ17" s="272"/>
      <c r="JHR17" s="272"/>
      <c r="JHS17" s="272"/>
      <c r="JHT17" s="272"/>
      <c r="JHU17" s="272"/>
      <c r="JHV17" s="272"/>
      <c r="JHW17" s="272"/>
      <c r="JHX17" s="272"/>
      <c r="JHY17" s="272"/>
      <c r="JHZ17" s="272"/>
      <c r="JIA17" s="272"/>
      <c r="JIB17" s="272"/>
      <c r="JIC17" s="272"/>
      <c r="JID17" s="272"/>
      <c r="JIE17" s="272"/>
      <c r="JIF17" s="272"/>
      <c r="JIG17" s="272"/>
      <c r="JIH17" s="272"/>
      <c r="JII17" s="272"/>
      <c r="JIJ17" s="272"/>
      <c r="JIK17" s="272"/>
      <c r="JIL17" s="272"/>
      <c r="JIM17" s="272"/>
      <c r="JIN17" s="272"/>
      <c r="JIO17" s="272"/>
      <c r="JIP17" s="272"/>
      <c r="JIQ17" s="272"/>
      <c r="JIR17" s="272"/>
      <c r="JIS17" s="272"/>
      <c r="JIT17" s="272"/>
      <c r="JIU17" s="272"/>
      <c r="JIV17" s="272"/>
      <c r="JIW17" s="272"/>
      <c r="JIX17" s="272"/>
      <c r="JIY17" s="272"/>
      <c r="JIZ17" s="272"/>
      <c r="JJA17" s="272"/>
      <c r="JJB17" s="272"/>
      <c r="JJC17" s="272"/>
      <c r="JJD17" s="272"/>
      <c r="JJE17" s="272"/>
      <c r="JJF17" s="272"/>
      <c r="JJG17" s="272"/>
      <c r="JJH17" s="272"/>
      <c r="JJI17" s="272"/>
      <c r="JJJ17" s="272"/>
      <c r="JJK17" s="272"/>
      <c r="JJL17" s="272"/>
      <c r="JJM17" s="272"/>
      <c r="JJN17" s="272"/>
      <c r="JJO17" s="272"/>
      <c r="JJP17" s="272"/>
      <c r="JJQ17" s="272"/>
      <c r="JJR17" s="272"/>
      <c r="JJS17" s="272"/>
      <c r="JJT17" s="272"/>
      <c r="JJU17" s="272"/>
      <c r="JJV17" s="272"/>
      <c r="JJW17" s="272"/>
      <c r="JJX17" s="272"/>
      <c r="JJY17" s="272"/>
      <c r="JJZ17" s="272"/>
      <c r="JKA17" s="272"/>
      <c r="JKB17" s="272"/>
      <c r="JKC17" s="272"/>
      <c r="JKD17" s="272"/>
      <c r="JKE17" s="272"/>
      <c r="JKF17" s="272"/>
      <c r="JKG17" s="272"/>
      <c r="JKH17" s="272"/>
      <c r="JKI17" s="272"/>
      <c r="JKJ17" s="272"/>
      <c r="JKK17" s="272"/>
      <c r="JKL17" s="272"/>
      <c r="JKM17" s="272"/>
      <c r="JKN17" s="272"/>
      <c r="JKO17" s="272"/>
      <c r="JKP17" s="272"/>
      <c r="JKQ17" s="272"/>
      <c r="JKR17" s="272"/>
      <c r="JKS17" s="272"/>
      <c r="JKT17" s="272"/>
      <c r="JKU17" s="272"/>
      <c r="JKV17" s="272"/>
      <c r="JKW17" s="272"/>
      <c r="JKX17" s="272"/>
      <c r="JKY17" s="272"/>
      <c r="JKZ17" s="272"/>
      <c r="JLA17" s="272"/>
      <c r="JLB17" s="272"/>
      <c r="JLC17" s="272"/>
      <c r="JLD17" s="272"/>
      <c r="JLE17" s="272"/>
      <c r="JLF17" s="272"/>
      <c r="JLG17" s="272"/>
      <c r="JLH17" s="272"/>
      <c r="JLI17" s="272"/>
      <c r="JLJ17" s="272"/>
      <c r="JLK17" s="272"/>
      <c r="JLL17" s="272"/>
      <c r="JLM17" s="272"/>
      <c r="JLN17" s="272"/>
      <c r="JLO17" s="272"/>
      <c r="JLP17" s="272"/>
      <c r="JLQ17" s="272"/>
      <c r="JLR17" s="272"/>
      <c r="JLS17" s="272"/>
      <c r="JLT17" s="272"/>
      <c r="JLU17" s="272"/>
      <c r="JLV17" s="272"/>
      <c r="JLW17" s="272"/>
      <c r="JLX17" s="272"/>
      <c r="JLY17" s="272"/>
      <c r="JLZ17" s="272"/>
      <c r="JMA17" s="272"/>
      <c r="JMB17" s="272"/>
      <c r="JMC17" s="272"/>
      <c r="JMD17" s="272"/>
      <c r="JME17" s="272"/>
      <c r="JMF17" s="272"/>
      <c r="JMG17" s="272"/>
      <c r="JMH17" s="272"/>
      <c r="JMI17" s="272"/>
      <c r="JMJ17" s="272"/>
      <c r="JMK17" s="272"/>
      <c r="JML17" s="272"/>
      <c r="JMM17" s="272"/>
      <c r="JMN17" s="272"/>
      <c r="JMO17" s="272"/>
      <c r="JMP17" s="272"/>
      <c r="JMQ17" s="272"/>
      <c r="JMR17" s="272"/>
      <c r="JMS17" s="272"/>
      <c r="JMT17" s="272"/>
      <c r="JMU17" s="272"/>
      <c r="JMV17" s="272"/>
      <c r="JMW17" s="272"/>
      <c r="JMX17" s="272"/>
      <c r="JMY17" s="272"/>
      <c r="JMZ17" s="272"/>
      <c r="JNA17" s="272"/>
      <c r="JNB17" s="272"/>
      <c r="JNC17" s="272"/>
      <c r="JND17" s="272"/>
      <c r="JNE17" s="272"/>
      <c r="JNF17" s="272"/>
      <c r="JNG17" s="272"/>
      <c r="JNH17" s="272"/>
      <c r="JNI17" s="272"/>
      <c r="JNJ17" s="272"/>
      <c r="JNK17" s="272"/>
      <c r="JNL17" s="272"/>
      <c r="JNM17" s="272"/>
      <c r="JNN17" s="272"/>
      <c r="JNO17" s="272"/>
      <c r="JNP17" s="272"/>
      <c r="JNQ17" s="272"/>
      <c r="JNR17" s="272"/>
      <c r="JNS17" s="272"/>
      <c r="JNT17" s="272"/>
      <c r="JNU17" s="272"/>
      <c r="JNV17" s="272"/>
      <c r="JNW17" s="272"/>
      <c r="JNX17" s="272"/>
      <c r="JNY17" s="272"/>
      <c r="JNZ17" s="272"/>
      <c r="JOA17" s="272"/>
      <c r="JOB17" s="272"/>
      <c r="JOC17" s="272"/>
      <c r="JOD17" s="272"/>
      <c r="JOE17" s="272"/>
      <c r="JOF17" s="272"/>
      <c r="JOG17" s="272"/>
      <c r="JOH17" s="272"/>
      <c r="JOI17" s="272"/>
      <c r="JOJ17" s="272"/>
      <c r="JOK17" s="272"/>
      <c r="JOL17" s="272"/>
      <c r="JOM17" s="272"/>
      <c r="JON17" s="272"/>
      <c r="JOO17" s="272"/>
      <c r="JOP17" s="272"/>
      <c r="JOQ17" s="272"/>
      <c r="JOR17" s="272"/>
      <c r="JOS17" s="272"/>
      <c r="JOT17" s="272"/>
      <c r="JOU17" s="272"/>
      <c r="JOV17" s="272"/>
      <c r="JOW17" s="272"/>
      <c r="JOX17" s="272"/>
      <c r="JOY17" s="272"/>
      <c r="JOZ17" s="272"/>
      <c r="JPA17" s="272"/>
      <c r="JPB17" s="272"/>
      <c r="JPC17" s="272"/>
      <c r="JPD17" s="272"/>
      <c r="JPE17" s="272"/>
      <c r="JPF17" s="272"/>
      <c r="JPG17" s="272"/>
      <c r="JPH17" s="272"/>
      <c r="JPI17" s="272"/>
      <c r="JPJ17" s="272"/>
      <c r="JPK17" s="272"/>
      <c r="JPL17" s="272"/>
      <c r="JPM17" s="272"/>
      <c r="JPN17" s="272"/>
      <c r="JPO17" s="272"/>
      <c r="JPP17" s="272"/>
      <c r="JPQ17" s="272"/>
      <c r="JPR17" s="272"/>
      <c r="JPS17" s="272"/>
      <c r="JPT17" s="272"/>
      <c r="JPU17" s="272"/>
      <c r="JPV17" s="272"/>
      <c r="JPW17" s="272"/>
      <c r="JPX17" s="272"/>
      <c r="JPY17" s="272"/>
      <c r="JPZ17" s="272"/>
      <c r="JQA17" s="272"/>
      <c r="JQB17" s="272"/>
      <c r="JQC17" s="272"/>
      <c r="JQD17" s="272"/>
      <c r="JQE17" s="272"/>
      <c r="JQF17" s="272"/>
      <c r="JQG17" s="272"/>
      <c r="JQH17" s="272"/>
      <c r="JQI17" s="272"/>
      <c r="JQJ17" s="272"/>
      <c r="JQK17" s="272"/>
      <c r="JQL17" s="272"/>
      <c r="JQM17" s="272"/>
      <c r="JQN17" s="272"/>
      <c r="JQO17" s="272"/>
      <c r="JQP17" s="272"/>
      <c r="JQQ17" s="272"/>
      <c r="JQR17" s="272"/>
      <c r="JQS17" s="272"/>
      <c r="JQT17" s="272"/>
      <c r="JQU17" s="272"/>
      <c r="JQV17" s="272"/>
      <c r="JQW17" s="272"/>
      <c r="JQX17" s="272"/>
      <c r="JQY17" s="272"/>
      <c r="JQZ17" s="272"/>
      <c r="JRA17" s="272"/>
      <c r="JRB17" s="272"/>
      <c r="JRC17" s="272"/>
      <c r="JRD17" s="272"/>
      <c r="JRE17" s="272"/>
      <c r="JRF17" s="272"/>
      <c r="JRG17" s="272"/>
      <c r="JRH17" s="272"/>
      <c r="JRI17" s="272"/>
      <c r="JRJ17" s="272"/>
      <c r="JRK17" s="272"/>
      <c r="JRL17" s="272"/>
      <c r="JRM17" s="272"/>
      <c r="JRN17" s="272"/>
      <c r="JRO17" s="272"/>
      <c r="JRP17" s="272"/>
      <c r="JRQ17" s="272"/>
      <c r="JRR17" s="272"/>
      <c r="JRS17" s="272"/>
      <c r="JRT17" s="272"/>
      <c r="JRU17" s="272"/>
      <c r="JRV17" s="272"/>
      <c r="JRW17" s="272"/>
      <c r="JRX17" s="272"/>
      <c r="JRY17" s="272"/>
      <c r="JRZ17" s="272"/>
      <c r="JSA17" s="272"/>
      <c r="JSB17" s="272"/>
      <c r="JSC17" s="272"/>
      <c r="JSD17" s="272"/>
      <c r="JSE17" s="272"/>
      <c r="JSF17" s="272"/>
      <c r="JSG17" s="272"/>
      <c r="JSH17" s="272"/>
      <c r="JSI17" s="272"/>
      <c r="JSJ17" s="272"/>
      <c r="JSK17" s="272"/>
      <c r="JSL17" s="272"/>
      <c r="JSM17" s="272"/>
      <c r="JSN17" s="272"/>
      <c r="JSO17" s="272"/>
      <c r="JSP17" s="272"/>
      <c r="JSQ17" s="272"/>
      <c r="JSR17" s="272"/>
      <c r="JSS17" s="272"/>
      <c r="JST17" s="272"/>
      <c r="JSU17" s="272"/>
      <c r="JSV17" s="272"/>
      <c r="JSW17" s="272"/>
      <c r="JSX17" s="272"/>
      <c r="JSY17" s="272"/>
      <c r="JSZ17" s="272"/>
      <c r="JTA17" s="272"/>
      <c r="JTB17" s="272"/>
      <c r="JTC17" s="272"/>
      <c r="JTD17" s="272"/>
      <c r="JTE17" s="272"/>
      <c r="JTF17" s="272"/>
      <c r="JTG17" s="272"/>
      <c r="JTH17" s="272"/>
      <c r="JTI17" s="272"/>
      <c r="JTJ17" s="272"/>
      <c r="JTK17" s="272"/>
      <c r="JTL17" s="272"/>
      <c r="JTM17" s="272"/>
      <c r="JTN17" s="272"/>
      <c r="JTO17" s="272"/>
      <c r="JTP17" s="272"/>
      <c r="JTQ17" s="272"/>
      <c r="JTR17" s="272"/>
      <c r="JTS17" s="272"/>
      <c r="JTT17" s="272"/>
      <c r="JTU17" s="272"/>
      <c r="JTV17" s="272"/>
      <c r="JTW17" s="272"/>
      <c r="JTX17" s="272"/>
      <c r="JTY17" s="272"/>
      <c r="JTZ17" s="272"/>
      <c r="JUA17" s="272"/>
      <c r="JUB17" s="272"/>
      <c r="JUC17" s="272"/>
      <c r="JUD17" s="272"/>
      <c r="JUE17" s="272"/>
      <c r="JUF17" s="272"/>
      <c r="JUG17" s="272"/>
      <c r="JUH17" s="272"/>
      <c r="JUI17" s="272"/>
      <c r="JUJ17" s="272"/>
      <c r="JUK17" s="272"/>
      <c r="JUL17" s="272"/>
      <c r="JUM17" s="272"/>
      <c r="JUN17" s="272"/>
      <c r="JUO17" s="272"/>
      <c r="JUP17" s="272"/>
      <c r="JUQ17" s="272"/>
      <c r="JUR17" s="272"/>
      <c r="JUS17" s="272"/>
      <c r="JUT17" s="272"/>
      <c r="JUU17" s="272"/>
      <c r="JUV17" s="272"/>
      <c r="JUW17" s="272"/>
      <c r="JUX17" s="272"/>
      <c r="JUY17" s="272"/>
      <c r="JUZ17" s="272"/>
      <c r="JVA17" s="272"/>
      <c r="JVB17" s="272"/>
      <c r="JVC17" s="272"/>
      <c r="JVD17" s="272"/>
      <c r="JVE17" s="272"/>
      <c r="JVF17" s="272"/>
      <c r="JVG17" s="272"/>
      <c r="JVH17" s="272"/>
      <c r="JVI17" s="272"/>
      <c r="JVJ17" s="272"/>
      <c r="JVK17" s="272"/>
      <c r="JVL17" s="272"/>
      <c r="JVM17" s="272"/>
      <c r="JVN17" s="272"/>
      <c r="JVO17" s="272"/>
      <c r="JVP17" s="272"/>
      <c r="JVQ17" s="272"/>
      <c r="JVR17" s="272"/>
      <c r="JVS17" s="272"/>
      <c r="JVT17" s="272"/>
      <c r="JVU17" s="272"/>
      <c r="JVV17" s="272"/>
      <c r="JVW17" s="272"/>
      <c r="JVX17" s="272"/>
      <c r="JVY17" s="272"/>
      <c r="JVZ17" s="272"/>
      <c r="JWA17" s="272"/>
      <c r="JWB17" s="272"/>
      <c r="JWC17" s="272"/>
      <c r="JWD17" s="272"/>
      <c r="JWE17" s="272"/>
      <c r="JWF17" s="272"/>
      <c r="JWG17" s="272"/>
      <c r="JWH17" s="272"/>
      <c r="JWI17" s="272"/>
      <c r="JWJ17" s="272"/>
      <c r="JWK17" s="272"/>
      <c r="JWL17" s="272"/>
      <c r="JWM17" s="272"/>
      <c r="JWN17" s="272"/>
      <c r="JWO17" s="272"/>
      <c r="JWP17" s="272"/>
      <c r="JWQ17" s="272"/>
      <c r="JWR17" s="272"/>
      <c r="JWS17" s="272"/>
      <c r="JWT17" s="272"/>
      <c r="JWU17" s="272"/>
      <c r="JWV17" s="272"/>
      <c r="JWW17" s="272"/>
      <c r="JWX17" s="272"/>
      <c r="JWY17" s="272"/>
      <c r="JWZ17" s="272"/>
      <c r="JXA17" s="272"/>
      <c r="JXB17" s="272"/>
      <c r="JXC17" s="272"/>
      <c r="JXD17" s="272"/>
      <c r="JXE17" s="272"/>
      <c r="JXF17" s="272"/>
      <c r="JXG17" s="272"/>
      <c r="JXH17" s="272"/>
      <c r="JXI17" s="272"/>
      <c r="JXJ17" s="272"/>
      <c r="JXK17" s="272"/>
      <c r="JXL17" s="272"/>
      <c r="JXM17" s="272"/>
      <c r="JXN17" s="272"/>
      <c r="JXO17" s="272"/>
      <c r="JXP17" s="272"/>
      <c r="JXQ17" s="272"/>
      <c r="JXR17" s="272"/>
      <c r="JXS17" s="272"/>
      <c r="JXT17" s="272"/>
      <c r="JXU17" s="272"/>
      <c r="JXV17" s="272"/>
      <c r="JXW17" s="272"/>
      <c r="JXX17" s="272"/>
      <c r="JXY17" s="272"/>
      <c r="JXZ17" s="272"/>
      <c r="JYA17" s="272"/>
      <c r="JYB17" s="272"/>
      <c r="JYC17" s="272"/>
      <c r="JYD17" s="272"/>
      <c r="JYE17" s="272"/>
      <c r="JYF17" s="272"/>
      <c r="JYG17" s="272"/>
      <c r="JYH17" s="272"/>
      <c r="JYI17" s="272"/>
      <c r="JYJ17" s="272"/>
      <c r="JYK17" s="272"/>
      <c r="JYL17" s="272"/>
      <c r="JYM17" s="272"/>
      <c r="JYN17" s="272"/>
      <c r="JYO17" s="272"/>
      <c r="JYP17" s="272"/>
      <c r="JYQ17" s="272"/>
      <c r="JYR17" s="272"/>
      <c r="JYS17" s="272"/>
      <c r="JYT17" s="272"/>
      <c r="JYU17" s="272"/>
      <c r="JYV17" s="272"/>
      <c r="JYW17" s="272"/>
      <c r="JYX17" s="272"/>
      <c r="JYY17" s="272"/>
      <c r="JYZ17" s="272"/>
      <c r="JZA17" s="272"/>
      <c r="JZB17" s="272"/>
      <c r="JZC17" s="272"/>
      <c r="JZD17" s="272"/>
      <c r="JZE17" s="272"/>
      <c r="JZF17" s="272"/>
      <c r="JZG17" s="272"/>
      <c r="JZH17" s="272"/>
      <c r="JZI17" s="272"/>
      <c r="JZJ17" s="272"/>
      <c r="JZK17" s="272"/>
      <c r="JZL17" s="272"/>
      <c r="JZM17" s="272"/>
      <c r="JZN17" s="272"/>
      <c r="JZO17" s="272"/>
      <c r="JZP17" s="272"/>
      <c r="JZQ17" s="272"/>
      <c r="JZR17" s="272"/>
      <c r="JZS17" s="272"/>
      <c r="JZT17" s="272"/>
      <c r="JZU17" s="272"/>
      <c r="JZV17" s="272"/>
      <c r="JZW17" s="272"/>
      <c r="JZX17" s="272"/>
      <c r="JZY17" s="272"/>
      <c r="JZZ17" s="272"/>
      <c r="KAA17" s="272"/>
      <c r="KAB17" s="272"/>
      <c r="KAC17" s="272"/>
      <c r="KAD17" s="272"/>
      <c r="KAE17" s="272"/>
      <c r="KAF17" s="272"/>
      <c r="KAG17" s="272"/>
      <c r="KAH17" s="272"/>
      <c r="KAI17" s="272"/>
      <c r="KAJ17" s="272"/>
      <c r="KAK17" s="272"/>
      <c r="KAL17" s="272"/>
      <c r="KAM17" s="272"/>
      <c r="KAN17" s="272"/>
      <c r="KAO17" s="272"/>
      <c r="KAP17" s="272"/>
      <c r="KAQ17" s="272"/>
      <c r="KAR17" s="272"/>
      <c r="KAS17" s="272"/>
      <c r="KAT17" s="272"/>
      <c r="KAU17" s="272"/>
      <c r="KAV17" s="272"/>
      <c r="KAW17" s="272"/>
      <c r="KAX17" s="272"/>
      <c r="KAY17" s="272"/>
      <c r="KAZ17" s="272"/>
      <c r="KBA17" s="272"/>
      <c r="KBB17" s="272"/>
      <c r="KBC17" s="272"/>
      <c r="KBD17" s="272"/>
      <c r="KBE17" s="272"/>
      <c r="KBF17" s="272"/>
      <c r="KBG17" s="272"/>
      <c r="KBH17" s="272"/>
      <c r="KBI17" s="272"/>
      <c r="KBJ17" s="272"/>
      <c r="KBK17" s="272"/>
      <c r="KBL17" s="272"/>
      <c r="KBM17" s="272"/>
      <c r="KBN17" s="272"/>
      <c r="KBO17" s="272"/>
      <c r="KBP17" s="272"/>
      <c r="KBQ17" s="272"/>
      <c r="KBR17" s="272"/>
      <c r="KBS17" s="272"/>
      <c r="KBT17" s="272"/>
      <c r="KBU17" s="272"/>
      <c r="KBV17" s="272"/>
      <c r="KBW17" s="272"/>
      <c r="KBX17" s="272"/>
      <c r="KBY17" s="272"/>
      <c r="KBZ17" s="272"/>
      <c r="KCA17" s="272"/>
      <c r="KCB17" s="272"/>
      <c r="KCC17" s="272"/>
      <c r="KCD17" s="272"/>
      <c r="KCE17" s="272"/>
      <c r="KCF17" s="272"/>
      <c r="KCG17" s="272"/>
      <c r="KCH17" s="272"/>
      <c r="KCI17" s="272"/>
      <c r="KCJ17" s="272"/>
      <c r="KCK17" s="272"/>
      <c r="KCL17" s="272"/>
      <c r="KCM17" s="272"/>
      <c r="KCN17" s="272"/>
      <c r="KCO17" s="272"/>
      <c r="KCP17" s="272"/>
      <c r="KCQ17" s="272"/>
      <c r="KCR17" s="272"/>
      <c r="KCS17" s="272"/>
      <c r="KCT17" s="272"/>
      <c r="KCU17" s="272"/>
      <c r="KCV17" s="272"/>
      <c r="KCW17" s="272"/>
      <c r="KCX17" s="272"/>
      <c r="KCY17" s="272"/>
      <c r="KCZ17" s="272"/>
      <c r="KDA17" s="272"/>
      <c r="KDB17" s="272"/>
      <c r="KDC17" s="272"/>
      <c r="KDD17" s="272"/>
      <c r="KDE17" s="272"/>
      <c r="KDF17" s="272"/>
      <c r="KDG17" s="272"/>
      <c r="KDH17" s="272"/>
      <c r="KDI17" s="272"/>
      <c r="KDJ17" s="272"/>
      <c r="KDK17" s="272"/>
      <c r="KDL17" s="272"/>
      <c r="KDM17" s="272"/>
      <c r="KDN17" s="272"/>
      <c r="KDO17" s="272"/>
      <c r="KDP17" s="272"/>
      <c r="KDQ17" s="272"/>
      <c r="KDR17" s="272"/>
      <c r="KDS17" s="272"/>
      <c r="KDT17" s="272"/>
      <c r="KDU17" s="272"/>
      <c r="KDV17" s="272"/>
      <c r="KDW17" s="272"/>
      <c r="KDX17" s="272"/>
      <c r="KDY17" s="272"/>
      <c r="KDZ17" s="272"/>
      <c r="KEA17" s="272"/>
      <c r="KEB17" s="272"/>
      <c r="KEC17" s="272"/>
      <c r="KED17" s="272"/>
      <c r="KEE17" s="272"/>
      <c r="KEF17" s="272"/>
      <c r="KEG17" s="272"/>
      <c r="KEH17" s="272"/>
      <c r="KEI17" s="272"/>
      <c r="KEJ17" s="272"/>
      <c r="KEK17" s="272"/>
      <c r="KEL17" s="272"/>
      <c r="KEM17" s="272"/>
      <c r="KEN17" s="272"/>
      <c r="KEO17" s="272"/>
      <c r="KEP17" s="272"/>
      <c r="KEQ17" s="272"/>
      <c r="KER17" s="272"/>
      <c r="KES17" s="272"/>
      <c r="KET17" s="272"/>
      <c r="KEU17" s="272"/>
      <c r="KEV17" s="272"/>
      <c r="KEW17" s="272"/>
      <c r="KEX17" s="272"/>
      <c r="KEY17" s="272"/>
      <c r="KEZ17" s="272"/>
      <c r="KFA17" s="272"/>
      <c r="KFB17" s="272"/>
      <c r="KFC17" s="272"/>
      <c r="KFD17" s="272"/>
      <c r="KFE17" s="272"/>
      <c r="KFF17" s="272"/>
      <c r="KFG17" s="272"/>
      <c r="KFH17" s="272"/>
      <c r="KFI17" s="272"/>
      <c r="KFJ17" s="272"/>
      <c r="KFK17" s="272"/>
      <c r="KFL17" s="272"/>
      <c r="KFM17" s="272"/>
      <c r="KFN17" s="272"/>
      <c r="KFO17" s="272"/>
      <c r="KFP17" s="272"/>
      <c r="KFQ17" s="272"/>
      <c r="KFR17" s="272"/>
      <c r="KFS17" s="272"/>
      <c r="KFT17" s="272"/>
      <c r="KFU17" s="272"/>
      <c r="KFV17" s="272"/>
      <c r="KFW17" s="272"/>
      <c r="KFX17" s="272"/>
      <c r="KFY17" s="272"/>
      <c r="KFZ17" s="272"/>
      <c r="KGA17" s="272"/>
      <c r="KGB17" s="272"/>
      <c r="KGC17" s="272"/>
      <c r="KGD17" s="272"/>
      <c r="KGE17" s="272"/>
      <c r="KGF17" s="272"/>
      <c r="KGG17" s="272"/>
      <c r="KGH17" s="272"/>
      <c r="KGI17" s="272"/>
      <c r="KGJ17" s="272"/>
      <c r="KGK17" s="272"/>
      <c r="KGL17" s="272"/>
      <c r="KGM17" s="272"/>
      <c r="KGN17" s="272"/>
      <c r="KGO17" s="272"/>
      <c r="KGP17" s="272"/>
      <c r="KGQ17" s="272"/>
      <c r="KGR17" s="272"/>
      <c r="KGS17" s="272"/>
      <c r="KGT17" s="272"/>
      <c r="KGU17" s="272"/>
      <c r="KGV17" s="272"/>
      <c r="KGW17" s="272"/>
      <c r="KGX17" s="272"/>
      <c r="KGY17" s="272"/>
      <c r="KGZ17" s="272"/>
      <c r="KHA17" s="272"/>
      <c r="KHB17" s="272"/>
      <c r="KHC17" s="272"/>
      <c r="KHD17" s="272"/>
      <c r="KHE17" s="272"/>
      <c r="KHF17" s="272"/>
      <c r="KHG17" s="272"/>
      <c r="KHH17" s="272"/>
      <c r="KHI17" s="272"/>
      <c r="KHJ17" s="272"/>
      <c r="KHK17" s="272"/>
      <c r="KHL17" s="272"/>
      <c r="KHM17" s="272"/>
      <c r="KHN17" s="272"/>
      <c r="KHO17" s="272"/>
      <c r="KHP17" s="272"/>
      <c r="KHQ17" s="272"/>
      <c r="KHR17" s="272"/>
      <c r="KHS17" s="272"/>
      <c r="KHT17" s="272"/>
      <c r="KHU17" s="272"/>
      <c r="KHV17" s="272"/>
      <c r="KHW17" s="272"/>
      <c r="KHX17" s="272"/>
      <c r="KHY17" s="272"/>
      <c r="KHZ17" s="272"/>
      <c r="KIA17" s="272"/>
      <c r="KIB17" s="272"/>
      <c r="KIC17" s="272"/>
      <c r="KID17" s="272"/>
      <c r="KIE17" s="272"/>
      <c r="KIF17" s="272"/>
      <c r="KIG17" s="272"/>
      <c r="KIH17" s="272"/>
      <c r="KII17" s="272"/>
      <c r="KIJ17" s="272"/>
      <c r="KIK17" s="272"/>
      <c r="KIL17" s="272"/>
      <c r="KIM17" s="272"/>
      <c r="KIN17" s="272"/>
      <c r="KIO17" s="272"/>
      <c r="KIP17" s="272"/>
      <c r="KIQ17" s="272"/>
      <c r="KIR17" s="272"/>
      <c r="KIS17" s="272"/>
      <c r="KIT17" s="272"/>
      <c r="KIU17" s="272"/>
      <c r="KIV17" s="272"/>
      <c r="KIW17" s="272"/>
      <c r="KIX17" s="272"/>
      <c r="KIY17" s="272"/>
      <c r="KIZ17" s="272"/>
      <c r="KJA17" s="272"/>
      <c r="KJB17" s="272"/>
      <c r="KJC17" s="272"/>
      <c r="KJD17" s="272"/>
      <c r="KJE17" s="272"/>
      <c r="KJF17" s="272"/>
      <c r="KJG17" s="272"/>
      <c r="KJH17" s="272"/>
      <c r="KJI17" s="272"/>
      <c r="KJJ17" s="272"/>
      <c r="KJK17" s="272"/>
      <c r="KJL17" s="272"/>
      <c r="KJM17" s="272"/>
      <c r="KJN17" s="272"/>
      <c r="KJO17" s="272"/>
      <c r="KJP17" s="272"/>
      <c r="KJQ17" s="272"/>
      <c r="KJR17" s="272"/>
      <c r="KJS17" s="272"/>
      <c r="KJT17" s="272"/>
      <c r="KJU17" s="272"/>
      <c r="KJV17" s="272"/>
      <c r="KJW17" s="272"/>
      <c r="KJX17" s="272"/>
      <c r="KJY17" s="272"/>
      <c r="KJZ17" s="272"/>
      <c r="KKA17" s="272"/>
      <c r="KKB17" s="272"/>
      <c r="KKC17" s="272"/>
      <c r="KKD17" s="272"/>
      <c r="KKE17" s="272"/>
      <c r="KKF17" s="272"/>
      <c r="KKG17" s="272"/>
      <c r="KKH17" s="272"/>
      <c r="KKI17" s="272"/>
      <c r="KKJ17" s="272"/>
      <c r="KKK17" s="272"/>
      <c r="KKL17" s="272"/>
      <c r="KKM17" s="272"/>
      <c r="KKN17" s="272"/>
      <c r="KKO17" s="272"/>
      <c r="KKP17" s="272"/>
      <c r="KKQ17" s="272"/>
      <c r="KKR17" s="272"/>
      <c r="KKS17" s="272"/>
      <c r="KKT17" s="272"/>
      <c r="KKU17" s="272"/>
      <c r="KKV17" s="272"/>
      <c r="KKW17" s="272"/>
      <c r="KKX17" s="272"/>
      <c r="KKY17" s="272"/>
      <c r="KKZ17" s="272"/>
      <c r="KLA17" s="272"/>
      <c r="KLB17" s="272"/>
      <c r="KLC17" s="272"/>
      <c r="KLD17" s="272"/>
      <c r="KLE17" s="272"/>
      <c r="KLF17" s="272"/>
      <c r="KLG17" s="272"/>
      <c r="KLH17" s="272"/>
      <c r="KLI17" s="272"/>
      <c r="KLJ17" s="272"/>
      <c r="KLK17" s="272"/>
      <c r="KLL17" s="272"/>
      <c r="KLM17" s="272"/>
      <c r="KLN17" s="272"/>
      <c r="KLO17" s="272"/>
      <c r="KLP17" s="272"/>
      <c r="KLQ17" s="272"/>
      <c r="KLR17" s="272"/>
      <c r="KLS17" s="272"/>
      <c r="KLT17" s="272"/>
      <c r="KLU17" s="272"/>
      <c r="KLV17" s="272"/>
      <c r="KLW17" s="272"/>
      <c r="KLX17" s="272"/>
      <c r="KLY17" s="272"/>
      <c r="KLZ17" s="272"/>
      <c r="KMA17" s="272"/>
      <c r="KMB17" s="272"/>
      <c r="KMC17" s="272"/>
      <c r="KMD17" s="272"/>
      <c r="KME17" s="272"/>
      <c r="KMF17" s="272"/>
      <c r="KMG17" s="272"/>
      <c r="KMH17" s="272"/>
      <c r="KMI17" s="272"/>
      <c r="KMJ17" s="272"/>
      <c r="KMK17" s="272"/>
      <c r="KML17" s="272"/>
      <c r="KMM17" s="272"/>
      <c r="KMN17" s="272"/>
      <c r="KMO17" s="272"/>
      <c r="KMP17" s="272"/>
      <c r="KMQ17" s="272"/>
      <c r="KMR17" s="272"/>
      <c r="KMS17" s="272"/>
      <c r="KMT17" s="272"/>
      <c r="KMU17" s="272"/>
      <c r="KMV17" s="272"/>
      <c r="KMW17" s="272"/>
      <c r="KMX17" s="272"/>
      <c r="KMY17" s="272"/>
      <c r="KMZ17" s="272"/>
      <c r="KNA17" s="272"/>
      <c r="KNB17" s="272"/>
      <c r="KNC17" s="272"/>
      <c r="KND17" s="272"/>
      <c r="KNE17" s="272"/>
      <c r="KNF17" s="272"/>
      <c r="KNG17" s="272"/>
      <c r="KNH17" s="272"/>
      <c r="KNI17" s="272"/>
      <c r="KNJ17" s="272"/>
      <c r="KNK17" s="272"/>
      <c r="KNL17" s="272"/>
      <c r="KNM17" s="272"/>
      <c r="KNN17" s="272"/>
      <c r="KNO17" s="272"/>
      <c r="KNP17" s="272"/>
      <c r="KNQ17" s="272"/>
      <c r="KNR17" s="272"/>
      <c r="KNS17" s="272"/>
      <c r="KNT17" s="272"/>
      <c r="KNU17" s="272"/>
      <c r="KNV17" s="272"/>
      <c r="KNW17" s="272"/>
      <c r="KNX17" s="272"/>
      <c r="KNY17" s="272"/>
      <c r="KNZ17" s="272"/>
      <c r="KOA17" s="272"/>
      <c r="KOB17" s="272"/>
      <c r="KOC17" s="272"/>
      <c r="KOD17" s="272"/>
      <c r="KOE17" s="272"/>
      <c r="KOF17" s="272"/>
      <c r="KOG17" s="272"/>
      <c r="KOH17" s="272"/>
      <c r="KOI17" s="272"/>
      <c r="KOJ17" s="272"/>
      <c r="KOK17" s="272"/>
      <c r="KOL17" s="272"/>
      <c r="KOM17" s="272"/>
      <c r="KON17" s="272"/>
      <c r="KOO17" s="272"/>
      <c r="KOP17" s="272"/>
      <c r="KOQ17" s="272"/>
      <c r="KOR17" s="272"/>
      <c r="KOS17" s="272"/>
      <c r="KOT17" s="272"/>
      <c r="KOU17" s="272"/>
      <c r="KOV17" s="272"/>
      <c r="KOW17" s="272"/>
      <c r="KOX17" s="272"/>
      <c r="KOY17" s="272"/>
      <c r="KOZ17" s="272"/>
      <c r="KPA17" s="272"/>
      <c r="KPB17" s="272"/>
      <c r="KPC17" s="272"/>
      <c r="KPD17" s="272"/>
      <c r="KPE17" s="272"/>
      <c r="KPF17" s="272"/>
      <c r="KPG17" s="272"/>
      <c r="KPH17" s="272"/>
      <c r="KPI17" s="272"/>
      <c r="KPJ17" s="272"/>
      <c r="KPK17" s="272"/>
      <c r="KPL17" s="272"/>
      <c r="KPM17" s="272"/>
      <c r="KPN17" s="272"/>
      <c r="KPO17" s="272"/>
      <c r="KPP17" s="272"/>
      <c r="KPQ17" s="272"/>
      <c r="KPR17" s="272"/>
      <c r="KPS17" s="272"/>
      <c r="KPT17" s="272"/>
      <c r="KPU17" s="272"/>
      <c r="KPV17" s="272"/>
      <c r="KPW17" s="272"/>
      <c r="KPX17" s="272"/>
      <c r="KPY17" s="272"/>
      <c r="KPZ17" s="272"/>
      <c r="KQA17" s="272"/>
      <c r="KQB17" s="272"/>
      <c r="KQC17" s="272"/>
      <c r="KQD17" s="272"/>
      <c r="KQE17" s="272"/>
      <c r="KQF17" s="272"/>
      <c r="KQG17" s="272"/>
      <c r="KQH17" s="272"/>
      <c r="KQI17" s="272"/>
      <c r="KQJ17" s="272"/>
      <c r="KQK17" s="272"/>
      <c r="KQL17" s="272"/>
      <c r="KQM17" s="272"/>
      <c r="KQN17" s="272"/>
      <c r="KQO17" s="272"/>
      <c r="KQP17" s="272"/>
      <c r="KQQ17" s="272"/>
      <c r="KQR17" s="272"/>
      <c r="KQS17" s="272"/>
      <c r="KQT17" s="272"/>
      <c r="KQU17" s="272"/>
      <c r="KQV17" s="272"/>
      <c r="KQW17" s="272"/>
      <c r="KQX17" s="272"/>
      <c r="KQY17" s="272"/>
      <c r="KQZ17" s="272"/>
      <c r="KRA17" s="272"/>
      <c r="KRB17" s="272"/>
      <c r="KRC17" s="272"/>
      <c r="KRD17" s="272"/>
      <c r="KRE17" s="272"/>
      <c r="KRF17" s="272"/>
      <c r="KRG17" s="272"/>
      <c r="KRH17" s="272"/>
      <c r="KRI17" s="272"/>
      <c r="KRJ17" s="272"/>
      <c r="KRK17" s="272"/>
      <c r="KRL17" s="272"/>
      <c r="KRM17" s="272"/>
      <c r="KRN17" s="272"/>
      <c r="KRO17" s="272"/>
      <c r="KRP17" s="272"/>
      <c r="KRQ17" s="272"/>
      <c r="KRR17" s="272"/>
      <c r="KRS17" s="272"/>
      <c r="KRT17" s="272"/>
      <c r="KRU17" s="272"/>
      <c r="KRV17" s="272"/>
      <c r="KRW17" s="272"/>
      <c r="KRX17" s="272"/>
      <c r="KRY17" s="272"/>
      <c r="KRZ17" s="272"/>
      <c r="KSA17" s="272"/>
      <c r="KSB17" s="272"/>
      <c r="KSC17" s="272"/>
      <c r="KSD17" s="272"/>
      <c r="KSE17" s="272"/>
      <c r="KSF17" s="272"/>
      <c r="KSG17" s="272"/>
      <c r="KSH17" s="272"/>
      <c r="KSI17" s="272"/>
      <c r="KSJ17" s="272"/>
      <c r="KSK17" s="272"/>
      <c r="KSL17" s="272"/>
      <c r="KSM17" s="272"/>
      <c r="KSN17" s="272"/>
      <c r="KSO17" s="272"/>
      <c r="KSP17" s="272"/>
      <c r="KSQ17" s="272"/>
      <c r="KSR17" s="272"/>
      <c r="KSS17" s="272"/>
      <c r="KST17" s="272"/>
      <c r="KSU17" s="272"/>
      <c r="KSV17" s="272"/>
      <c r="KSW17" s="272"/>
      <c r="KSX17" s="272"/>
      <c r="KSY17" s="272"/>
      <c r="KSZ17" s="272"/>
      <c r="KTA17" s="272"/>
      <c r="KTB17" s="272"/>
      <c r="KTC17" s="272"/>
      <c r="KTD17" s="272"/>
      <c r="KTE17" s="272"/>
      <c r="KTF17" s="272"/>
      <c r="KTG17" s="272"/>
      <c r="KTH17" s="272"/>
      <c r="KTI17" s="272"/>
      <c r="KTJ17" s="272"/>
      <c r="KTK17" s="272"/>
      <c r="KTL17" s="272"/>
      <c r="KTM17" s="272"/>
      <c r="KTN17" s="272"/>
      <c r="KTO17" s="272"/>
      <c r="KTP17" s="272"/>
      <c r="KTQ17" s="272"/>
      <c r="KTR17" s="272"/>
      <c r="KTS17" s="272"/>
      <c r="KTT17" s="272"/>
      <c r="KTU17" s="272"/>
      <c r="KTV17" s="272"/>
      <c r="KTW17" s="272"/>
      <c r="KTX17" s="272"/>
      <c r="KTY17" s="272"/>
      <c r="KTZ17" s="272"/>
      <c r="KUA17" s="272"/>
      <c r="KUB17" s="272"/>
      <c r="KUC17" s="272"/>
      <c r="KUD17" s="272"/>
      <c r="KUE17" s="272"/>
      <c r="KUF17" s="272"/>
      <c r="KUG17" s="272"/>
      <c r="KUH17" s="272"/>
      <c r="KUI17" s="272"/>
      <c r="KUJ17" s="272"/>
      <c r="KUK17" s="272"/>
      <c r="KUL17" s="272"/>
      <c r="KUM17" s="272"/>
      <c r="KUN17" s="272"/>
      <c r="KUO17" s="272"/>
      <c r="KUP17" s="272"/>
      <c r="KUQ17" s="272"/>
      <c r="KUR17" s="272"/>
      <c r="KUS17" s="272"/>
      <c r="KUT17" s="272"/>
      <c r="KUU17" s="272"/>
      <c r="KUV17" s="272"/>
      <c r="KUW17" s="272"/>
      <c r="KUX17" s="272"/>
      <c r="KUY17" s="272"/>
      <c r="KUZ17" s="272"/>
      <c r="KVA17" s="272"/>
      <c r="KVB17" s="272"/>
      <c r="KVC17" s="272"/>
      <c r="KVD17" s="272"/>
      <c r="KVE17" s="272"/>
      <c r="KVF17" s="272"/>
      <c r="KVG17" s="272"/>
      <c r="KVH17" s="272"/>
      <c r="KVI17" s="272"/>
      <c r="KVJ17" s="272"/>
      <c r="KVK17" s="272"/>
      <c r="KVL17" s="272"/>
      <c r="KVM17" s="272"/>
      <c r="KVN17" s="272"/>
      <c r="KVO17" s="272"/>
      <c r="KVP17" s="272"/>
      <c r="KVQ17" s="272"/>
      <c r="KVR17" s="272"/>
      <c r="KVS17" s="272"/>
      <c r="KVT17" s="272"/>
      <c r="KVU17" s="272"/>
      <c r="KVV17" s="272"/>
      <c r="KVW17" s="272"/>
      <c r="KVX17" s="272"/>
      <c r="KVY17" s="272"/>
      <c r="KVZ17" s="272"/>
      <c r="KWA17" s="272"/>
      <c r="KWB17" s="272"/>
      <c r="KWC17" s="272"/>
      <c r="KWD17" s="272"/>
      <c r="KWE17" s="272"/>
      <c r="KWF17" s="272"/>
      <c r="KWG17" s="272"/>
      <c r="KWH17" s="272"/>
      <c r="KWI17" s="272"/>
      <c r="KWJ17" s="272"/>
      <c r="KWK17" s="272"/>
      <c r="KWL17" s="272"/>
      <c r="KWM17" s="272"/>
      <c r="KWN17" s="272"/>
      <c r="KWO17" s="272"/>
      <c r="KWP17" s="272"/>
      <c r="KWQ17" s="272"/>
      <c r="KWR17" s="272"/>
      <c r="KWS17" s="272"/>
      <c r="KWT17" s="272"/>
      <c r="KWU17" s="272"/>
      <c r="KWV17" s="272"/>
      <c r="KWW17" s="272"/>
      <c r="KWX17" s="272"/>
      <c r="KWY17" s="272"/>
      <c r="KWZ17" s="272"/>
      <c r="KXA17" s="272"/>
      <c r="KXB17" s="272"/>
      <c r="KXC17" s="272"/>
      <c r="KXD17" s="272"/>
      <c r="KXE17" s="272"/>
      <c r="KXF17" s="272"/>
      <c r="KXG17" s="272"/>
      <c r="KXH17" s="272"/>
      <c r="KXI17" s="272"/>
      <c r="KXJ17" s="272"/>
      <c r="KXK17" s="272"/>
      <c r="KXL17" s="272"/>
      <c r="KXM17" s="272"/>
      <c r="KXN17" s="272"/>
      <c r="KXO17" s="272"/>
      <c r="KXP17" s="272"/>
      <c r="KXQ17" s="272"/>
      <c r="KXR17" s="272"/>
      <c r="KXS17" s="272"/>
      <c r="KXT17" s="272"/>
      <c r="KXU17" s="272"/>
      <c r="KXV17" s="272"/>
      <c r="KXW17" s="272"/>
      <c r="KXX17" s="272"/>
      <c r="KXY17" s="272"/>
      <c r="KXZ17" s="272"/>
      <c r="KYA17" s="272"/>
      <c r="KYB17" s="272"/>
      <c r="KYC17" s="272"/>
      <c r="KYD17" s="272"/>
      <c r="KYE17" s="272"/>
      <c r="KYF17" s="272"/>
      <c r="KYG17" s="272"/>
      <c r="KYH17" s="272"/>
      <c r="KYI17" s="272"/>
      <c r="KYJ17" s="272"/>
      <c r="KYK17" s="272"/>
      <c r="KYL17" s="272"/>
      <c r="KYM17" s="272"/>
      <c r="KYN17" s="272"/>
      <c r="KYO17" s="272"/>
      <c r="KYP17" s="272"/>
      <c r="KYQ17" s="272"/>
      <c r="KYR17" s="272"/>
      <c r="KYS17" s="272"/>
      <c r="KYT17" s="272"/>
      <c r="KYU17" s="272"/>
      <c r="KYV17" s="272"/>
      <c r="KYW17" s="272"/>
      <c r="KYX17" s="272"/>
      <c r="KYY17" s="272"/>
      <c r="KYZ17" s="272"/>
      <c r="KZA17" s="272"/>
      <c r="KZB17" s="272"/>
      <c r="KZC17" s="272"/>
      <c r="KZD17" s="272"/>
      <c r="KZE17" s="272"/>
      <c r="KZF17" s="272"/>
      <c r="KZG17" s="272"/>
      <c r="KZH17" s="272"/>
      <c r="KZI17" s="272"/>
      <c r="KZJ17" s="272"/>
      <c r="KZK17" s="272"/>
      <c r="KZL17" s="272"/>
      <c r="KZM17" s="272"/>
      <c r="KZN17" s="272"/>
      <c r="KZO17" s="272"/>
      <c r="KZP17" s="272"/>
      <c r="KZQ17" s="272"/>
      <c r="KZR17" s="272"/>
      <c r="KZS17" s="272"/>
      <c r="KZT17" s="272"/>
      <c r="KZU17" s="272"/>
      <c r="KZV17" s="272"/>
      <c r="KZW17" s="272"/>
      <c r="KZX17" s="272"/>
      <c r="KZY17" s="272"/>
      <c r="KZZ17" s="272"/>
      <c r="LAA17" s="272"/>
      <c r="LAB17" s="272"/>
      <c r="LAC17" s="272"/>
      <c r="LAD17" s="272"/>
      <c r="LAE17" s="272"/>
      <c r="LAF17" s="272"/>
      <c r="LAG17" s="272"/>
      <c r="LAH17" s="272"/>
      <c r="LAI17" s="272"/>
      <c r="LAJ17" s="272"/>
      <c r="LAK17" s="272"/>
      <c r="LAL17" s="272"/>
      <c r="LAM17" s="272"/>
      <c r="LAN17" s="272"/>
      <c r="LAO17" s="272"/>
      <c r="LAP17" s="272"/>
      <c r="LAQ17" s="272"/>
      <c r="LAR17" s="272"/>
      <c r="LAS17" s="272"/>
      <c r="LAT17" s="272"/>
      <c r="LAU17" s="272"/>
      <c r="LAV17" s="272"/>
      <c r="LAW17" s="272"/>
      <c r="LAX17" s="272"/>
      <c r="LAY17" s="272"/>
      <c r="LAZ17" s="272"/>
      <c r="LBA17" s="272"/>
      <c r="LBB17" s="272"/>
      <c r="LBC17" s="272"/>
      <c r="LBD17" s="272"/>
      <c r="LBE17" s="272"/>
      <c r="LBF17" s="272"/>
      <c r="LBG17" s="272"/>
      <c r="LBH17" s="272"/>
      <c r="LBI17" s="272"/>
      <c r="LBJ17" s="272"/>
      <c r="LBK17" s="272"/>
      <c r="LBL17" s="272"/>
      <c r="LBM17" s="272"/>
      <c r="LBN17" s="272"/>
      <c r="LBO17" s="272"/>
      <c r="LBP17" s="272"/>
      <c r="LBQ17" s="272"/>
      <c r="LBR17" s="272"/>
      <c r="LBS17" s="272"/>
      <c r="LBT17" s="272"/>
      <c r="LBU17" s="272"/>
      <c r="LBV17" s="272"/>
      <c r="LBW17" s="272"/>
      <c r="LBX17" s="272"/>
      <c r="LBY17" s="272"/>
      <c r="LBZ17" s="272"/>
      <c r="LCA17" s="272"/>
      <c r="LCB17" s="272"/>
      <c r="LCC17" s="272"/>
      <c r="LCD17" s="272"/>
      <c r="LCE17" s="272"/>
      <c r="LCF17" s="272"/>
      <c r="LCG17" s="272"/>
      <c r="LCH17" s="272"/>
      <c r="LCI17" s="272"/>
      <c r="LCJ17" s="272"/>
      <c r="LCK17" s="272"/>
      <c r="LCL17" s="272"/>
      <c r="LCM17" s="272"/>
      <c r="LCN17" s="272"/>
      <c r="LCO17" s="272"/>
      <c r="LCP17" s="272"/>
      <c r="LCQ17" s="272"/>
      <c r="LCR17" s="272"/>
      <c r="LCS17" s="272"/>
      <c r="LCT17" s="272"/>
      <c r="LCU17" s="272"/>
      <c r="LCV17" s="272"/>
      <c r="LCW17" s="272"/>
      <c r="LCX17" s="272"/>
      <c r="LCY17" s="272"/>
      <c r="LCZ17" s="272"/>
      <c r="LDA17" s="272"/>
      <c r="LDB17" s="272"/>
      <c r="LDC17" s="272"/>
      <c r="LDD17" s="272"/>
      <c r="LDE17" s="272"/>
      <c r="LDF17" s="272"/>
      <c r="LDG17" s="272"/>
      <c r="LDH17" s="272"/>
      <c r="LDI17" s="272"/>
      <c r="LDJ17" s="272"/>
      <c r="LDK17" s="272"/>
      <c r="LDL17" s="272"/>
      <c r="LDM17" s="272"/>
      <c r="LDN17" s="272"/>
      <c r="LDO17" s="272"/>
      <c r="LDP17" s="272"/>
      <c r="LDQ17" s="272"/>
      <c r="LDR17" s="272"/>
      <c r="LDS17" s="272"/>
      <c r="LDT17" s="272"/>
      <c r="LDU17" s="272"/>
      <c r="LDV17" s="272"/>
      <c r="LDW17" s="272"/>
      <c r="LDX17" s="272"/>
      <c r="LDY17" s="272"/>
      <c r="LDZ17" s="272"/>
      <c r="LEA17" s="272"/>
      <c r="LEB17" s="272"/>
      <c r="LEC17" s="272"/>
      <c r="LED17" s="272"/>
      <c r="LEE17" s="272"/>
      <c r="LEF17" s="272"/>
      <c r="LEG17" s="272"/>
      <c r="LEH17" s="272"/>
      <c r="LEI17" s="272"/>
      <c r="LEJ17" s="272"/>
      <c r="LEK17" s="272"/>
      <c r="LEL17" s="272"/>
      <c r="LEM17" s="272"/>
      <c r="LEN17" s="272"/>
      <c r="LEO17" s="272"/>
      <c r="LEP17" s="272"/>
      <c r="LEQ17" s="272"/>
      <c r="LER17" s="272"/>
      <c r="LES17" s="272"/>
      <c r="LET17" s="272"/>
      <c r="LEU17" s="272"/>
      <c r="LEV17" s="272"/>
      <c r="LEW17" s="272"/>
      <c r="LEX17" s="272"/>
      <c r="LEY17" s="272"/>
      <c r="LEZ17" s="272"/>
      <c r="LFA17" s="272"/>
      <c r="LFB17" s="272"/>
      <c r="LFC17" s="272"/>
      <c r="LFD17" s="272"/>
      <c r="LFE17" s="272"/>
      <c r="LFF17" s="272"/>
      <c r="LFG17" s="272"/>
      <c r="LFH17" s="272"/>
      <c r="LFI17" s="272"/>
      <c r="LFJ17" s="272"/>
      <c r="LFK17" s="272"/>
      <c r="LFL17" s="272"/>
      <c r="LFM17" s="272"/>
      <c r="LFN17" s="272"/>
      <c r="LFO17" s="272"/>
      <c r="LFP17" s="272"/>
      <c r="LFQ17" s="272"/>
      <c r="LFR17" s="272"/>
      <c r="LFS17" s="272"/>
      <c r="LFT17" s="272"/>
      <c r="LFU17" s="272"/>
      <c r="LFV17" s="272"/>
      <c r="LFW17" s="272"/>
      <c r="LFX17" s="272"/>
      <c r="LFY17" s="272"/>
      <c r="LFZ17" s="272"/>
      <c r="LGA17" s="272"/>
      <c r="LGB17" s="272"/>
      <c r="LGC17" s="272"/>
      <c r="LGD17" s="272"/>
      <c r="LGE17" s="272"/>
      <c r="LGF17" s="272"/>
      <c r="LGG17" s="272"/>
      <c r="LGH17" s="272"/>
      <c r="LGI17" s="272"/>
      <c r="LGJ17" s="272"/>
      <c r="LGK17" s="272"/>
      <c r="LGL17" s="272"/>
      <c r="LGM17" s="272"/>
      <c r="LGN17" s="272"/>
      <c r="LGO17" s="272"/>
      <c r="LGP17" s="272"/>
      <c r="LGQ17" s="272"/>
      <c r="LGR17" s="272"/>
      <c r="LGS17" s="272"/>
      <c r="LGT17" s="272"/>
      <c r="LGU17" s="272"/>
      <c r="LGV17" s="272"/>
      <c r="LGW17" s="272"/>
      <c r="LGX17" s="272"/>
      <c r="LGY17" s="272"/>
      <c r="LGZ17" s="272"/>
      <c r="LHA17" s="272"/>
      <c r="LHB17" s="272"/>
      <c r="LHC17" s="272"/>
      <c r="LHD17" s="272"/>
      <c r="LHE17" s="272"/>
      <c r="LHF17" s="272"/>
      <c r="LHG17" s="272"/>
      <c r="LHH17" s="272"/>
      <c r="LHI17" s="272"/>
      <c r="LHJ17" s="272"/>
      <c r="LHK17" s="272"/>
      <c r="LHL17" s="272"/>
      <c r="LHM17" s="272"/>
      <c r="LHN17" s="272"/>
      <c r="LHO17" s="272"/>
      <c r="LHP17" s="272"/>
      <c r="LHQ17" s="272"/>
      <c r="LHR17" s="272"/>
      <c r="LHS17" s="272"/>
      <c r="LHT17" s="272"/>
      <c r="LHU17" s="272"/>
      <c r="LHV17" s="272"/>
      <c r="LHW17" s="272"/>
      <c r="LHX17" s="272"/>
      <c r="LHY17" s="272"/>
      <c r="LHZ17" s="272"/>
      <c r="LIA17" s="272"/>
      <c r="LIB17" s="272"/>
      <c r="LIC17" s="272"/>
      <c r="LID17" s="272"/>
      <c r="LIE17" s="272"/>
      <c r="LIF17" s="272"/>
      <c r="LIG17" s="272"/>
      <c r="LIH17" s="272"/>
      <c r="LII17" s="272"/>
      <c r="LIJ17" s="272"/>
      <c r="LIK17" s="272"/>
      <c r="LIL17" s="272"/>
      <c r="LIM17" s="272"/>
      <c r="LIN17" s="272"/>
      <c r="LIO17" s="272"/>
      <c r="LIP17" s="272"/>
      <c r="LIQ17" s="272"/>
      <c r="LIR17" s="272"/>
      <c r="LIS17" s="272"/>
      <c r="LIT17" s="272"/>
      <c r="LIU17" s="272"/>
      <c r="LIV17" s="272"/>
      <c r="LIW17" s="272"/>
      <c r="LIX17" s="272"/>
      <c r="LIY17" s="272"/>
      <c r="LIZ17" s="272"/>
      <c r="LJA17" s="272"/>
      <c r="LJB17" s="272"/>
      <c r="LJC17" s="272"/>
      <c r="LJD17" s="272"/>
      <c r="LJE17" s="272"/>
      <c r="LJF17" s="272"/>
      <c r="LJG17" s="272"/>
      <c r="LJH17" s="272"/>
      <c r="LJI17" s="272"/>
      <c r="LJJ17" s="272"/>
      <c r="LJK17" s="272"/>
      <c r="LJL17" s="272"/>
      <c r="LJM17" s="272"/>
      <c r="LJN17" s="272"/>
      <c r="LJO17" s="272"/>
      <c r="LJP17" s="272"/>
      <c r="LJQ17" s="272"/>
      <c r="LJR17" s="272"/>
      <c r="LJS17" s="272"/>
      <c r="LJT17" s="272"/>
      <c r="LJU17" s="272"/>
      <c r="LJV17" s="272"/>
      <c r="LJW17" s="272"/>
      <c r="LJX17" s="272"/>
      <c r="LJY17" s="272"/>
      <c r="LJZ17" s="272"/>
      <c r="LKA17" s="272"/>
      <c r="LKB17" s="272"/>
      <c r="LKC17" s="272"/>
      <c r="LKD17" s="272"/>
      <c r="LKE17" s="272"/>
      <c r="LKF17" s="272"/>
      <c r="LKG17" s="272"/>
      <c r="LKH17" s="272"/>
      <c r="LKI17" s="272"/>
      <c r="LKJ17" s="272"/>
      <c r="LKK17" s="272"/>
      <c r="LKL17" s="272"/>
      <c r="LKM17" s="272"/>
      <c r="LKN17" s="272"/>
      <c r="LKO17" s="272"/>
      <c r="LKP17" s="272"/>
      <c r="LKQ17" s="272"/>
      <c r="LKR17" s="272"/>
      <c r="LKS17" s="272"/>
      <c r="LKT17" s="272"/>
      <c r="LKU17" s="272"/>
      <c r="LKV17" s="272"/>
      <c r="LKW17" s="272"/>
      <c r="LKX17" s="272"/>
      <c r="LKY17" s="272"/>
      <c r="LKZ17" s="272"/>
      <c r="LLA17" s="272"/>
      <c r="LLB17" s="272"/>
      <c r="LLC17" s="272"/>
      <c r="LLD17" s="272"/>
      <c r="LLE17" s="272"/>
      <c r="LLF17" s="272"/>
      <c r="LLG17" s="272"/>
      <c r="LLH17" s="272"/>
      <c r="LLI17" s="272"/>
      <c r="LLJ17" s="272"/>
      <c r="LLK17" s="272"/>
      <c r="LLL17" s="272"/>
      <c r="LLM17" s="272"/>
      <c r="LLN17" s="272"/>
      <c r="LLO17" s="272"/>
      <c r="LLP17" s="272"/>
      <c r="LLQ17" s="272"/>
      <c r="LLR17" s="272"/>
      <c r="LLS17" s="272"/>
      <c r="LLT17" s="272"/>
      <c r="LLU17" s="272"/>
      <c r="LLV17" s="272"/>
      <c r="LLW17" s="272"/>
      <c r="LLX17" s="272"/>
      <c r="LLY17" s="272"/>
      <c r="LLZ17" s="272"/>
      <c r="LMA17" s="272"/>
      <c r="LMB17" s="272"/>
      <c r="LMC17" s="272"/>
      <c r="LMD17" s="272"/>
      <c r="LME17" s="272"/>
      <c r="LMF17" s="272"/>
      <c r="LMG17" s="272"/>
      <c r="LMH17" s="272"/>
      <c r="LMI17" s="272"/>
      <c r="LMJ17" s="272"/>
      <c r="LMK17" s="272"/>
      <c r="LML17" s="272"/>
      <c r="LMM17" s="272"/>
      <c r="LMN17" s="272"/>
      <c r="LMO17" s="272"/>
      <c r="LMP17" s="272"/>
      <c r="LMQ17" s="272"/>
      <c r="LMR17" s="272"/>
      <c r="LMS17" s="272"/>
      <c r="LMT17" s="272"/>
      <c r="LMU17" s="272"/>
      <c r="LMV17" s="272"/>
      <c r="LMW17" s="272"/>
      <c r="LMX17" s="272"/>
      <c r="LMY17" s="272"/>
      <c r="LMZ17" s="272"/>
      <c r="LNA17" s="272"/>
      <c r="LNB17" s="272"/>
      <c r="LNC17" s="272"/>
      <c r="LND17" s="272"/>
      <c r="LNE17" s="272"/>
      <c r="LNF17" s="272"/>
      <c r="LNG17" s="272"/>
      <c r="LNH17" s="272"/>
      <c r="LNI17" s="272"/>
      <c r="LNJ17" s="272"/>
      <c r="LNK17" s="272"/>
      <c r="LNL17" s="272"/>
      <c r="LNM17" s="272"/>
      <c r="LNN17" s="272"/>
      <c r="LNO17" s="272"/>
      <c r="LNP17" s="272"/>
      <c r="LNQ17" s="272"/>
      <c r="LNR17" s="272"/>
      <c r="LNS17" s="272"/>
      <c r="LNT17" s="272"/>
      <c r="LNU17" s="272"/>
      <c r="LNV17" s="272"/>
      <c r="LNW17" s="272"/>
      <c r="LNX17" s="272"/>
      <c r="LNY17" s="272"/>
      <c r="LNZ17" s="272"/>
      <c r="LOA17" s="272"/>
      <c r="LOB17" s="272"/>
      <c r="LOC17" s="272"/>
      <c r="LOD17" s="272"/>
      <c r="LOE17" s="272"/>
      <c r="LOF17" s="272"/>
      <c r="LOG17" s="272"/>
      <c r="LOH17" s="272"/>
      <c r="LOI17" s="272"/>
      <c r="LOJ17" s="272"/>
      <c r="LOK17" s="272"/>
      <c r="LOL17" s="272"/>
      <c r="LOM17" s="272"/>
      <c r="LON17" s="272"/>
      <c r="LOO17" s="272"/>
      <c r="LOP17" s="272"/>
      <c r="LOQ17" s="272"/>
      <c r="LOR17" s="272"/>
      <c r="LOS17" s="272"/>
      <c r="LOT17" s="272"/>
      <c r="LOU17" s="272"/>
      <c r="LOV17" s="272"/>
      <c r="LOW17" s="272"/>
      <c r="LOX17" s="272"/>
      <c r="LOY17" s="272"/>
      <c r="LOZ17" s="272"/>
      <c r="LPA17" s="272"/>
      <c r="LPB17" s="272"/>
      <c r="LPC17" s="272"/>
      <c r="LPD17" s="272"/>
      <c r="LPE17" s="272"/>
      <c r="LPF17" s="272"/>
      <c r="LPG17" s="272"/>
      <c r="LPH17" s="272"/>
      <c r="LPI17" s="272"/>
      <c r="LPJ17" s="272"/>
      <c r="LPK17" s="272"/>
      <c r="LPL17" s="272"/>
      <c r="LPM17" s="272"/>
      <c r="LPN17" s="272"/>
      <c r="LPO17" s="272"/>
      <c r="LPP17" s="272"/>
      <c r="LPQ17" s="272"/>
      <c r="LPR17" s="272"/>
      <c r="LPS17" s="272"/>
      <c r="LPT17" s="272"/>
      <c r="LPU17" s="272"/>
      <c r="LPV17" s="272"/>
      <c r="LPW17" s="272"/>
      <c r="LPX17" s="272"/>
      <c r="LPY17" s="272"/>
      <c r="LPZ17" s="272"/>
      <c r="LQA17" s="272"/>
      <c r="LQB17" s="272"/>
      <c r="LQC17" s="272"/>
      <c r="LQD17" s="272"/>
      <c r="LQE17" s="272"/>
      <c r="LQF17" s="272"/>
      <c r="LQG17" s="272"/>
      <c r="LQH17" s="272"/>
      <c r="LQI17" s="272"/>
      <c r="LQJ17" s="272"/>
      <c r="LQK17" s="272"/>
      <c r="LQL17" s="272"/>
      <c r="LQM17" s="272"/>
      <c r="LQN17" s="272"/>
      <c r="LQO17" s="272"/>
      <c r="LQP17" s="272"/>
      <c r="LQQ17" s="272"/>
      <c r="LQR17" s="272"/>
      <c r="LQS17" s="272"/>
      <c r="LQT17" s="272"/>
      <c r="LQU17" s="272"/>
      <c r="LQV17" s="272"/>
      <c r="LQW17" s="272"/>
      <c r="LQX17" s="272"/>
      <c r="LQY17" s="272"/>
      <c r="LQZ17" s="272"/>
      <c r="LRA17" s="272"/>
      <c r="LRB17" s="272"/>
      <c r="LRC17" s="272"/>
      <c r="LRD17" s="272"/>
      <c r="LRE17" s="272"/>
      <c r="LRF17" s="272"/>
      <c r="LRG17" s="272"/>
      <c r="LRH17" s="272"/>
      <c r="LRI17" s="272"/>
      <c r="LRJ17" s="272"/>
      <c r="LRK17" s="272"/>
      <c r="LRL17" s="272"/>
      <c r="LRM17" s="272"/>
      <c r="LRN17" s="272"/>
      <c r="LRO17" s="272"/>
      <c r="LRP17" s="272"/>
      <c r="LRQ17" s="272"/>
      <c r="LRR17" s="272"/>
      <c r="LRS17" s="272"/>
      <c r="LRT17" s="272"/>
      <c r="LRU17" s="272"/>
      <c r="LRV17" s="272"/>
      <c r="LRW17" s="272"/>
      <c r="LRX17" s="272"/>
      <c r="LRY17" s="272"/>
      <c r="LRZ17" s="272"/>
      <c r="LSA17" s="272"/>
      <c r="LSB17" s="272"/>
      <c r="LSC17" s="272"/>
      <c r="LSD17" s="272"/>
      <c r="LSE17" s="272"/>
      <c r="LSF17" s="272"/>
      <c r="LSG17" s="272"/>
      <c r="LSH17" s="272"/>
      <c r="LSI17" s="272"/>
      <c r="LSJ17" s="272"/>
      <c r="LSK17" s="272"/>
      <c r="LSL17" s="272"/>
      <c r="LSM17" s="272"/>
      <c r="LSN17" s="272"/>
      <c r="LSO17" s="272"/>
      <c r="LSP17" s="272"/>
      <c r="LSQ17" s="272"/>
      <c r="LSR17" s="272"/>
      <c r="LSS17" s="272"/>
      <c r="LST17" s="272"/>
      <c r="LSU17" s="272"/>
      <c r="LSV17" s="272"/>
      <c r="LSW17" s="272"/>
      <c r="LSX17" s="272"/>
      <c r="LSY17" s="272"/>
      <c r="LSZ17" s="272"/>
      <c r="LTA17" s="272"/>
      <c r="LTB17" s="272"/>
      <c r="LTC17" s="272"/>
      <c r="LTD17" s="272"/>
      <c r="LTE17" s="272"/>
      <c r="LTF17" s="272"/>
      <c r="LTG17" s="272"/>
      <c r="LTH17" s="272"/>
      <c r="LTI17" s="272"/>
      <c r="LTJ17" s="272"/>
      <c r="LTK17" s="272"/>
      <c r="LTL17" s="272"/>
      <c r="LTM17" s="272"/>
      <c r="LTN17" s="272"/>
      <c r="LTO17" s="272"/>
      <c r="LTP17" s="272"/>
      <c r="LTQ17" s="272"/>
      <c r="LTR17" s="272"/>
      <c r="LTS17" s="272"/>
      <c r="LTT17" s="272"/>
      <c r="LTU17" s="272"/>
      <c r="LTV17" s="272"/>
      <c r="LTW17" s="272"/>
      <c r="LTX17" s="272"/>
      <c r="LTY17" s="272"/>
      <c r="LTZ17" s="272"/>
      <c r="LUA17" s="272"/>
      <c r="LUB17" s="272"/>
      <c r="LUC17" s="272"/>
      <c r="LUD17" s="272"/>
      <c r="LUE17" s="272"/>
      <c r="LUF17" s="272"/>
      <c r="LUG17" s="272"/>
      <c r="LUH17" s="272"/>
      <c r="LUI17" s="272"/>
      <c r="LUJ17" s="272"/>
      <c r="LUK17" s="272"/>
      <c r="LUL17" s="272"/>
      <c r="LUM17" s="272"/>
      <c r="LUN17" s="272"/>
      <c r="LUO17" s="272"/>
      <c r="LUP17" s="272"/>
      <c r="LUQ17" s="272"/>
      <c r="LUR17" s="272"/>
      <c r="LUS17" s="272"/>
      <c r="LUT17" s="272"/>
      <c r="LUU17" s="272"/>
      <c r="LUV17" s="272"/>
      <c r="LUW17" s="272"/>
      <c r="LUX17" s="272"/>
      <c r="LUY17" s="272"/>
      <c r="LUZ17" s="272"/>
      <c r="LVA17" s="272"/>
      <c r="LVB17" s="272"/>
      <c r="LVC17" s="272"/>
      <c r="LVD17" s="272"/>
      <c r="LVE17" s="272"/>
      <c r="LVF17" s="272"/>
      <c r="LVG17" s="272"/>
      <c r="LVH17" s="272"/>
      <c r="LVI17" s="272"/>
      <c r="LVJ17" s="272"/>
      <c r="LVK17" s="272"/>
      <c r="LVL17" s="272"/>
      <c r="LVM17" s="272"/>
      <c r="LVN17" s="272"/>
      <c r="LVO17" s="272"/>
      <c r="LVP17" s="272"/>
      <c r="LVQ17" s="272"/>
      <c r="LVR17" s="272"/>
      <c r="LVS17" s="272"/>
      <c r="LVT17" s="272"/>
      <c r="LVU17" s="272"/>
      <c r="LVV17" s="272"/>
      <c r="LVW17" s="272"/>
      <c r="LVX17" s="272"/>
      <c r="LVY17" s="272"/>
      <c r="LVZ17" s="272"/>
      <c r="LWA17" s="272"/>
      <c r="LWB17" s="272"/>
      <c r="LWC17" s="272"/>
      <c r="LWD17" s="272"/>
      <c r="LWE17" s="272"/>
      <c r="LWF17" s="272"/>
      <c r="LWG17" s="272"/>
      <c r="LWH17" s="272"/>
      <c r="LWI17" s="272"/>
      <c r="LWJ17" s="272"/>
      <c r="LWK17" s="272"/>
      <c r="LWL17" s="272"/>
      <c r="LWM17" s="272"/>
      <c r="LWN17" s="272"/>
      <c r="LWO17" s="272"/>
      <c r="LWP17" s="272"/>
      <c r="LWQ17" s="272"/>
      <c r="LWR17" s="272"/>
      <c r="LWS17" s="272"/>
      <c r="LWT17" s="272"/>
      <c r="LWU17" s="272"/>
      <c r="LWV17" s="272"/>
      <c r="LWW17" s="272"/>
      <c r="LWX17" s="272"/>
      <c r="LWY17" s="272"/>
      <c r="LWZ17" s="272"/>
      <c r="LXA17" s="272"/>
      <c r="LXB17" s="272"/>
      <c r="LXC17" s="272"/>
      <c r="LXD17" s="272"/>
      <c r="LXE17" s="272"/>
      <c r="LXF17" s="272"/>
      <c r="LXG17" s="272"/>
      <c r="LXH17" s="272"/>
      <c r="LXI17" s="272"/>
      <c r="LXJ17" s="272"/>
      <c r="LXK17" s="272"/>
      <c r="LXL17" s="272"/>
      <c r="LXM17" s="272"/>
      <c r="LXN17" s="272"/>
      <c r="LXO17" s="272"/>
      <c r="LXP17" s="272"/>
      <c r="LXQ17" s="272"/>
      <c r="LXR17" s="272"/>
      <c r="LXS17" s="272"/>
      <c r="LXT17" s="272"/>
      <c r="LXU17" s="272"/>
      <c r="LXV17" s="272"/>
      <c r="LXW17" s="272"/>
      <c r="LXX17" s="272"/>
      <c r="LXY17" s="272"/>
      <c r="LXZ17" s="272"/>
      <c r="LYA17" s="272"/>
      <c r="LYB17" s="272"/>
      <c r="LYC17" s="272"/>
      <c r="LYD17" s="272"/>
      <c r="LYE17" s="272"/>
      <c r="LYF17" s="272"/>
      <c r="LYG17" s="272"/>
      <c r="LYH17" s="272"/>
      <c r="LYI17" s="272"/>
      <c r="LYJ17" s="272"/>
      <c r="LYK17" s="272"/>
      <c r="LYL17" s="272"/>
      <c r="LYM17" s="272"/>
      <c r="LYN17" s="272"/>
      <c r="LYO17" s="272"/>
      <c r="LYP17" s="272"/>
      <c r="LYQ17" s="272"/>
      <c r="LYR17" s="272"/>
      <c r="LYS17" s="272"/>
      <c r="LYT17" s="272"/>
      <c r="LYU17" s="272"/>
      <c r="LYV17" s="272"/>
      <c r="LYW17" s="272"/>
      <c r="LYX17" s="272"/>
      <c r="LYY17" s="272"/>
      <c r="LYZ17" s="272"/>
      <c r="LZA17" s="272"/>
      <c r="LZB17" s="272"/>
      <c r="LZC17" s="272"/>
      <c r="LZD17" s="272"/>
      <c r="LZE17" s="272"/>
      <c r="LZF17" s="272"/>
      <c r="LZG17" s="272"/>
      <c r="LZH17" s="272"/>
      <c r="LZI17" s="272"/>
      <c r="LZJ17" s="272"/>
      <c r="LZK17" s="272"/>
      <c r="LZL17" s="272"/>
      <c r="LZM17" s="272"/>
      <c r="LZN17" s="272"/>
      <c r="LZO17" s="272"/>
      <c r="LZP17" s="272"/>
      <c r="LZQ17" s="272"/>
      <c r="LZR17" s="272"/>
      <c r="LZS17" s="272"/>
      <c r="LZT17" s="272"/>
      <c r="LZU17" s="272"/>
      <c r="LZV17" s="272"/>
      <c r="LZW17" s="272"/>
      <c r="LZX17" s="272"/>
      <c r="LZY17" s="272"/>
      <c r="LZZ17" s="272"/>
      <c r="MAA17" s="272"/>
      <c r="MAB17" s="272"/>
      <c r="MAC17" s="272"/>
      <c r="MAD17" s="272"/>
      <c r="MAE17" s="272"/>
      <c r="MAF17" s="272"/>
      <c r="MAG17" s="272"/>
      <c r="MAH17" s="272"/>
      <c r="MAI17" s="272"/>
      <c r="MAJ17" s="272"/>
      <c r="MAK17" s="272"/>
      <c r="MAL17" s="272"/>
      <c r="MAM17" s="272"/>
      <c r="MAN17" s="272"/>
      <c r="MAO17" s="272"/>
      <c r="MAP17" s="272"/>
      <c r="MAQ17" s="272"/>
      <c r="MAR17" s="272"/>
      <c r="MAS17" s="272"/>
      <c r="MAT17" s="272"/>
      <c r="MAU17" s="272"/>
      <c r="MAV17" s="272"/>
      <c r="MAW17" s="272"/>
      <c r="MAX17" s="272"/>
      <c r="MAY17" s="272"/>
      <c r="MAZ17" s="272"/>
      <c r="MBA17" s="272"/>
      <c r="MBB17" s="272"/>
      <c r="MBC17" s="272"/>
      <c r="MBD17" s="272"/>
      <c r="MBE17" s="272"/>
      <c r="MBF17" s="272"/>
      <c r="MBG17" s="272"/>
      <c r="MBH17" s="272"/>
      <c r="MBI17" s="272"/>
      <c r="MBJ17" s="272"/>
      <c r="MBK17" s="272"/>
      <c r="MBL17" s="272"/>
      <c r="MBM17" s="272"/>
      <c r="MBN17" s="272"/>
      <c r="MBO17" s="272"/>
      <c r="MBP17" s="272"/>
      <c r="MBQ17" s="272"/>
      <c r="MBR17" s="272"/>
      <c r="MBS17" s="272"/>
      <c r="MBT17" s="272"/>
      <c r="MBU17" s="272"/>
      <c r="MBV17" s="272"/>
      <c r="MBW17" s="272"/>
      <c r="MBX17" s="272"/>
      <c r="MBY17" s="272"/>
      <c r="MBZ17" s="272"/>
      <c r="MCA17" s="272"/>
      <c r="MCB17" s="272"/>
      <c r="MCC17" s="272"/>
      <c r="MCD17" s="272"/>
      <c r="MCE17" s="272"/>
      <c r="MCF17" s="272"/>
      <c r="MCG17" s="272"/>
      <c r="MCH17" s="272"/>
      <c r="MCI17" s="272"/>
      <c r="MCJ17" s="272"/>
      <c r="MCK17" s="272"/>
      <c r="MCL17" s="272"/>
      <c r="MCM17" s="272"/>
      <c r="MCN17" s="272"/>
      <c r="MCO17" s="272"/>
      <c r="MCP17" s="272"/>
      <c r="MCQ17" s="272"/>
      <c r="MCR17" s="272"/>
      <c r="MCS17" s="272"/>
      <c r="MCT17" s="272"/>
      <c r="MCU17" s="272"/>
      <c r="MCV17" s="272"/>
      <c r="MCW17" s="272"/>
      <c r="MCX17" s="272"/>
      <c r="MCY17" s="272"/>
      <c r="MCZ17" s="272"/>
      <c r="MDA17" s="272"/>
      <c r="MDB17" s="272"/>
      <c r="MDC17" s="272"/>
      <c r="MDD17" s="272"/>
      <c r="MDE17" s="272"/>
      <c r="MDF17" s="272"/>
      <c r="MDG17" s="272"/>
      <c r="MDH17" s="272"/>
      <c r="MDI17" s="272"/>
      <c r="MDJ17" s="272"/>
      <c r="MDK17" s="272"/>
      <c r="MDL17" s="272"/>
      <c r="MDM17" s="272"/>
      <c r="MDN17" s="272"/>
      <c r="MDO17" s="272"/>
      <c r="MDP17" s="272"/>
      <c r="MDQ17" s="272"/>
      <c r="MDR17" s="272"/>
      <c r="MDS17" s="272"/>
      <c r="MDT17" s="272"/>
      <c r="MDU17" s="272"/>
      <c r="MDV17" s="272"/>
      <c r="MDW17" s="272"/>
      <c r="MDX17" s="272"/>
      <c r="MDY17" s="272"/>
      <c r="MDZ17" s="272"/>
      <c r="MEA17" s="272"/>
      <c r="MEB17" s="272"/>
      <c r="MEC17" s="272"/>
      <c r="MED17" s="272"/>
      <c r="MEE17" s="272"/>
      <c r="MEF17" s="272"/>
      <c r="MEG17" s="272"/>
      <c r="MEH17" s="272"/>
      <c r="MEI17" s="272"/>
      <c r="MEJ17" s="272"/>
      <c r="MEK17" s="272"/>
      <c r="MEL17" s="272"/>
      <c r="MEM17" s="272"/>
      <c r="MEN17" s="272"/>
      <c r="MEO17" s="272"/>
      <c r="MEP17" s="272"/>
      <c r="MEQ17" s="272"/>
      <c r="MER17" s="272"/>
      <c r="MES17" s="272"/>
      <c r="MET17" s="272"/>
      <c r="MEU17" s="272"/>
      <c r="MEV17" s="272"/>
      <c r="MEW17" s="272"/>
      <c r="MEX17" s="272"/>
      <c r="MEY17" s="272"/>
      <c r="MEZ17" s="272"/>
      <c r="MFA17" s="272"/>
      <c r="MFB17" s="272"/>
      <c r="MFC17" s="272"/>
      <c r="MFD17" s="272"/>
      <c r="MFE17" s="272"/>
      <c r="MFF17" s="272"/>
      <c r="MFG17" s="272"/>
      <c r="MFH17" s="272"/>
      <c r="MFI17" s="272"/>
      <c r="MFJ17" s="272"/>
      <c r="MFK17" s="272"/>
      <c r="MFL17" s="272"/>
      <c r="MFM17" s="272"/>
      <c r="MFN17" s="272"/>
      <c r="MFO17" s="272"/>
      <c r="MFP17" s="272"/>
      <c r="MFQ17" s="272"/>
      <c r="MFR17" s="272"/>
      <c r="MFS17" s="272"/>
      <c r="MFT17" s="272"/>
      <c r="MFU17" s="272"/>
      <c r="MFV17" s="272"/>
      <c r="MFW17" s="272"/>
      <c r="MFX17" s="272"/>
      <c r="MFY17" s="272"/>
      <c r="MFZ17" s="272"/>
      <c r="MGA17" s="272"/>
      <c r="MGB17" s="272"/>
      <c r="MGC17" s="272"/>
      <c r="MGD17" s="272"/>
      <c r="MGE17" s="272"/>
      <c r="MGF17" s="272"/>
      <c r="MGG17" s="272"/>
      <c r="MGH17" s="272"/>
      <c r="MGI17" s="272"/>
      <c r="MGJ17" s="272"/>
      <c r="MGK17" s="272"/>
      <c r="MGL17" s="272"/>
      <c r="MGM17" s="272"/>
      <c r="MGN17" s="272"/>
      <c r="MGO17" s="272"/>
      <c r="MGP17" s="272"/>
      <c r="MGQ17" s="272"/>
      <c r="MGR17" s="272"/>
      <c r="MGS17" s="272"/>
      <c r="MGT17" s="272"/>
      <c r="MGU17" s="272"/>
      <c r="MGV17" s="272"/>
      <c r="MGW17" s="272"/>
      <c r="MGX17" s="272"/>
      <c r="MGY17" s="272"/>
      <c r="MGZ17" s="272"/>
      <c r="MHA17" s="272"/>
      <c r="MHB17" s="272"/>
      <c r="MHC17" s="272"/>
      <c r="MHD17" s="272"/>
      <c r="MHE17" s="272"/>
      <c r="MHF17" s="272"/>
      <c r="MHG17" s="272"/>
      <c r="MHH17" s="272"/>
      <c r="MHI17" s="272"/>
      <c r="MHJ17" s="272"/>
      <c r="MHK17" s="272"/>
      <c r="MHL17" s="272"/>
      <c r="MHM17" s="272"/>
      <c r="MHN17" s="272"/>
      <c r="MHO17" s="272"/>
      <c r="MHP17" s="272"/>
      <c r="MHQ17" s="272"/>
      <c r="MHR17" s="272"/>
      <c r="MHS17" s="272"/>
      <c r="MHT17" s="272"/>
      <c r="MHU17" s="272"/>
      <c r="MHV17" s="272"/>
      <c r="MHW17" s="272"/>
      <c r="MHX17" s="272"/>
      <c r="MHY17" s="272"/>
      <c r="MHZ17" s="272"/>
      <c r="MIA17" s="272"/>
      <c r="MIB17" s="272"/>
      <c r="MIC17" s="272"/>
      <c r="MID17" s="272"/>
      <c r="MIE17" s="272"/>
      <c r="MIF17" s="272"/>
      <c r="MIG17" s="272"/>
      <c r="MIH17" s="272"/>
      <c r="MII17" s="272"/>
      <c r="MIJ17" s="272"/>
      <c r="MIK17" s="272"/>
      <c r="MIL17" s="272"/>
      <c r="MIM17" s="272"/>
      <c r="MIN17" s="272"/>
      <c r="MIO17" s="272"/>
      <c r="MIP17" s="272"/>
      <c r="MIQ17" s="272"/>
      <c r="MIR17" s="272"/>
      <c r="MIS17" s="272"/>
      <c r="MIT17" s="272"/>
      <c r="MIU17" s="272"/>
      <c r="MIV17" s="272"/>
      <c r="MIW17" s="272"/>
      <c r="MIX17" s="272"/>
      <c r="MIY17" s="272"/>
      <c r="MIZ17" s="272"/>
      <c r="MJA17" s="272"/>
      <c r="MJB17" s="272"/>
      <c r="MJC17" s="272"/>
      <c r="MJD17" s="272"/>
      <c r="MJE17" s="272"/>
      <c r="MJF17" s="272"/>
      <c r="MJG17" s="272"/>
      <c r="MJH17" s="272"/>
      <c r="MJI17" s="272"/>
      <c r="MJJ17" s="272"/>
      <c r="MJK17" s="272"/>
      <c r="MJL17" s="272"/>
      <c r="MJM17" s="272"/>
      <c r="MJN17" s="272"/>
      <c r="MJO17" s="272"/>
      <c r="MJP17" s="272"/>
      <c r="MJQ17" s="272"/>
      <c r="MJR17" s="272"/>
      <c r="MJS17" s="272"/>
      <c r="MJT17" s="272"/>
      <c r="MJU17" s="272"/>
      <c r="MJV17" s="272"/>
      <c r="MJW17" s="272"/>
      <c r="MJX17" s="272"/>
      <c r="MJY17" s="272"/>
      <c r="MJZ17" s="272"/>
      <c r="MKA17" s="272"/>
      <c r="MKB17" s="272"/>
      <c r="MKC17" s="272"/>
      <c r="MKD17" s="272"/>
      <c r="MKE17" s="272"/>
      <c r="MKF17" s="272"/>
      <c r="MKG17" s="272"/>
      <c r="MKH17" s="272"/>
      <c r="MKI17" s="272"/>
      <c r="MKJ17" s="272"/>
      <c r="MKK17" s="272"/>
      <c r="MKL17" s="272"/>
      <c r="MKM17" s="272"/>
      <c r="MKN17" s="272"/>
      <c r="MKO17" s="272"/>
      <c r="MKP17" s="272"/>
      <c r="MKQ17" s="272"/>
      <c r="MKR17" s="272"/>
      <c r="MKS17" s="272"/>
      <c r="MKT17" s="272"/>
      <c r="MKU17" s="272"/>
      <c r="MKV17" s="272"/>
      <c r="MKW17" s="272"/>
      <c r="MKX17" s="272"/>
      <c r="MKY17" s="272"/>
      <c r="MKZ17" s="272"/>
      <c r="MLA17" s="272"/>
      <c r="MLB17" s="272"/>
      <c r="MLC17" s="272"/>
      <c r="MLD17" s="272"/>
      <c r="MLE17" s="272"/>
      <c r="MLF17" s="272"/>
      <c r="MLG17" s="272"/>
      <c r="MLH17" s="272"/>
      <c r="MLI17" s="272"/>
      <c r="MLJ17" s="272"/>
      <c r="MLK17" s="272"/>
      <c r="MLL17" s="272"/>
      <c r="MLM17" s="272"/>
      <c r="MLN17" s="272"/>
      <c r="MLO17" s="272"/>
      <c r="MLP17" s="272"/>
      <c r="MLQ17" s="272"/>
      <c r="MLR17" s="272"/>
      <c r="MLS17" s="272"/>
      <c r="MLT17" s="272"/>
      <c r="MLU17" s="272"/>
      <c r="MLV17" s="272"/>
      <c r="MLW17" s="272"/>
      <c r="MLX17" s="272"/>
      <c r="MLY17" s="272"/>
      <c r="MLZ17" s="272"/>
      <c r="MMA17" s="272"/>
      <c r="MMB17" s="272"/>
      <c r="MMC17" s="272"/>
      <c r="MMD17" s="272"/>
      <c r="MME17" s="272"/>
      <c r="MMF17" s="272"/>
      <c r="MMG17" s="272"/>
      <c r="MMH17" s="272"/>
      <c r="MMI17" s="272"/>
      <c r="MMJ17" s="272"/>
      <c r="MMK17" s="272"/>
      <c r="MML17" s="272"/>
      <c r="MMM17" s="272"/>
      <c r="MMN17" s="272"/>
      <c r="MMO17" s="272"/>
      <c r="MMP17" s="272"/>
      <c r="MMQ17" s="272"/>
      <c r="MMR17" s="272"/>
      <c r="MMS17" s="272"/>
      <c r="MMT17" s="272"/>
      <c r="MMU17" s="272"/>
      <c r="MMV17" s="272"/>
      <c r="MMW17" s="272"/>
      <c r="MMX17" s="272"/>
      <c r="MMY17" s="272"/>
      <c r="MMZ17" s="272"/>
      <c r="MNA17" s="272"/>
      <c r="MNB17" s="272"/>
      <c r="MNC17" s="272"/>
      <c r="MND17" s="272"/>
      <c r="MNE17" s="272"/>
      <c r="MNF17" s="272"/>
      <c r="MNG17" s="272"/>
      <c r="MNH17" s="272"/>
      <c r="MNI17" s="272"/>
      <c r="MNJ17" s="272"/>
      <c r="MNK17" s="272"/>
      <c r="MNL17" s="272"/>
      <c r="MNM17" s="272"/>
      <c r="MNN17" s="272"/>
      <c r="MNO17" s="272"/>
      <c r="MNP17" s="272"/>
      <c r="MNQ17" s="272"/>
      <c r="MNR17" s="272"/>
      <c r="MNS17" s="272"/>
      <c r="MNT17" s="272"/>
      <c r="MNU17" s="272"/>
      <c r="MNV17" s="272"/>
      <c r="MNW17" s="272"/>
      <c r="MNX17" s="272"/>
      <c r="MNY17" s="272"/>
      <c r="MNZ17" s="272"/>
      <c r="MOA17" s="272"/>
      <c r="MOB17" s="272"/>
      <c r="MOC17" s="272"/>
      <c r="MOD17" s="272"/>
      <c r="MOE17" s="272"/>
      <c r="MOF17" s="272"/>
      <c r="MOG17" s="272"/>
      <c r="MOH17" s="272"/>
      <c r="MOI17" s="272"/>
      <c r="MOJ17" s="272"/>
      <c r="MOK17" s="272"/>
      <c r="MOL17" s="272"/>
      <c r="MOM17" s="272"/>
      <c r="MON17" s="272"/>
      <c r="MOO17" s="272"/>
      <c r="MOP17" s="272"/>
      <c r="MOQ17" s="272"/>
      <c r="MOR17" s="272"/>
      <c r="MOS17" s="272"/>
      <c r="MOT17" s="272"/>
      <c r="MOU17" s="272"/>
      <c r="MOV17" s="272"/>
      <c r="MOW17" s="272"/>
      <c r="MOX17" s="272"/>
      <c r="MOY17" s="272"/>
      <c r="MOZ17" s="272"/>
      <c r="MPA17" s="272"/>
      <c r="MPB17" s="272"/>
      <c r="MPC17" s="272"/>
      <c r="MPD17" s="272"/>
      <c r="MPE17" s="272"/>
      <c r="MPF17" s="272"/>
      <c r="MPG17" s="272"/>
      <c r="MPH17" s="272"/>
      <c r="MPI17" s="272"/>
      <c r="MPJ17" s="272"/>
      <c r="MPK17" s="272"/>
      <c r="MPL17" s="272"/>
      <c r="MPM17" s="272"/>
      <c r="MPN17" s="272"/>
      <c r="MPO17" s="272"/>
      <c r="MPP17" s="272"/>
      <c r="MPQ17" s="272"/>
      <c r="MPR17" s="272"/>
      <c r="MPS17" s="272"/>
      <c r="MPT17" s="272"/>
      <c r="MPU17" s="272"/>
      <c r="MPV17" s="272"/>
      <c r="MPW17" s="272"/>
      <c r="MPX17" s="272"/>
      <c r="MPY17" s="272"/>
      <c r="MPZ17" s="272"/>
      <c r="MQA17" s="272"/>
      <c r="MQB17" s="272"/>
      <c r="MQC17" s="272"/>
      <c r="MQD17" s="272"/>
      <c r="MQE17" s="272"/>
      <c r="MQF17" s="272"/>
      <c r="MQG17" s="272"/>
      <c r="MQH17" s="272"/>
      <c r="MQI17" s="272"/>
      <c r="MQJ17" s="272"/>
      <c r="MQK17" s="272"/>
      <c r="MQL17" s="272"/>
      <c r="MQM17" s="272"/>
      <c r="MQN17" s="272"/>
      <c r="MQO17" s="272"/>
      <c r="MQP17" s="272"/>
      <c r="MQQ17" s="272"/>
      <c r="MQR17" s="272"/>
      <c r="MQS17" s="272"/>
      <c r="MQT17" s="272"/>
      <c r="MQU17" s="272"/>
      <c r="MQV17" s="272"/>
      <c r="MQW17" s="272"/>
      <c r="MQX17" s="272"/>
      <c r="MQY17" s="272"/>
      <c r="MQZ17" s="272"/>
      <c r="MRA17" s="272"/>
      <c r="MRB17" s="272"/>
      <c r="MRC17" s="272"/>
      <c r="MRD17" s="272"/>
      <c r="MRE17" s="272"/>
      <c r="MRF17" s="272"/>
      <c r="MRG17" s="272"/>
      <c r="MRH17" s="272"/>
      <c r="MRI17" s="272"/>
      <c r="MRJ17" s="272"/>
      <c r="MRK17" s="272"/>
      <c r="MRL17" s="272"/>
      <c r="MRM17" s="272"/>
      <c r="MRN17" s="272"/>
      <c r="MRO17" s="272"/>
      <c r="MRP17" s="272"/>
      <c r="MRQ17" s="272"/>
      <c r="MRR17" s="272"/>
      <c r="MRS17" s="272"/>
      <c r="MRT17" s="272"/>
      <c r="MRU17" s="272"/>
      <c r="MRV17" s="272"/>
      <c r="MRW17" s="272"/>
      <c r="MRX17" s="272"/>
      <c r="MRY17" s="272"/>
      <c r="MRZ17" s="272"/>
      <c r="MSA17" s="272"/>
      <c r="MSB17" s="272"/>
      <c r="MSC17" s="272"/>
      <c r="MSD17" s="272"/>
      <c r="MSE17" s="272"/>
      <c r="MSF17" s="272"/>
      <c r="MSG17" s="272"/>
      <c r="MSH17" s="272"/>
      <c r="MSI17" s="272"/>
      <c r="MSJ17" s="272"/>
      <c r="MSK17" s="272"/>
      <c r="MSL17" s="272"/>
      <c r="MSM17" s="272"/>
      <c r="MSN17" s="272"/>
      <c r="MSO17" s="272"/>
      <c r="MSP17" s="272"/>
      <c r="MSQ17" s="272"/>
      <c r="MSR17" s="272"/>
      <c r="MSS17" s="272"/>
      <c r="MST17" s="272"/>
      <c r="MSU17" s="272"/>
      <c r="MSV17" s="272"/>
      <c r="MSW17" s="272"/>
      <c r="MSX17" s="272"/>
      <c r="MSY17" s="272"/>
      <c r="MSZ17" s="272"/>
      <c r="MTA17" s="272"/>
      <c r="MTB17" s="272"/>
      <c r="MTC17" s="272"/>
      <c r="MTD17" s="272"/>
      <c r="MTE17" s="272"/>
      <c r="MTF17" s="272"/>
      <c r="MTG17" s="272"/>
      <c r="MTH17" s="272"/>
      <c r="MTI17" s="272"/>
      <c r="MTJ17" s="272"/>
      <c r="MTK17" s="272"/>
      <c r="MTL17" s="272"/>
      <c r="MTM17" s="272"/>
      <c r="MTN17" s="272"/>
      <c r="MTO17" s="272"/>
      <c r="MTP17" s="272"/>
      <c r="MTQ17" s="272"/>
      <c r="MTR17" s="272"/>
      <c r="MTS17" s="272"/>
      <c r="MTT17" s="272"/>
      <c r="MTU17" s="272"/>
      <c r="MTV17" s="272"/>
      <c r="MTW17" s="272"/>
      <c r="MTX17" s="272"/>
      <c r="MTY17" s="272"/>
      <c r="MTZ17" s="272"/>
      <c r="MUA17" s="272"/>
      <c r="MUB17" s="272"/>
      <c r="MUC17" s="272"/>
      <c r="MUD17" s="272"/>
      <c r="MUE17" s="272"/>
      <c r="MUF17" s="272"/>
      <c r="MUG17" s="272"/>
      <c r="MUH17" s="272"/>
      <c r="MUI17" s="272"/>
      <c r="MUJ17" s="272"/>
      <c r="MUK17" s="272"/>
      <c r="MUL17" s="272"/>
      <c r="MUM17" s="272"/>
      <c r="MUN17" s="272"/>
      <c r="MUO17" s="272"/>
      <c r="MUP17" s="272"/>
      <c r="MUQ17" s="272"/>
      <c r="MUR17" s="272"/>
      <c r="MUS17" s="272"/>
      <c r="MUT17" s="272"/>
      <c r="MUU17" s="272"/>
      <c r="MUV17" s="272"/>
      <c r="MUW17" s="272"/>
      <c r="MUX17" s="272"/>
      <c r="MUY17" s="272"/>
      <c r="MUZ17" s="272"/>
      <c r="MVA17" s="272"/>
      <c r="MVB17" s="272"/>
      <c r="MVC17" s="272"/>
      <c r="MVD17" s="272"/>
      <c r="MVE17" s="272"/>
      <c r="MVF17" s="272"/>
      <c r="MVG17" s="272"/>
      <c r="MVH17" s="272"/>
      <c r="MVI17" s="272"/>
      <c r="MVJ17" s="272"/>
      <c r="MVK17" s="272"/>
      <c r="MVL17" s="272"/>
      <c r="MVM17" s="272"/>
      <c r="MVN17" s="272"/>
      <c r="MVO17" s="272"/>
      <c r="MVP17" s="272"/>
      <c r="MVQ17" s="272"/>
      <c r="MVR17" s="272"/>
      <c r="MVS17" s="272"/>
      <c r="MVT17" s="272"/>
      <c r="MVU17" s="272"/>
      <c r="MVV17" s="272"/>
      <c r="MVW17" s="272"/>
      <c r="MVX17" s="272"/>
      <c r="MVY17" s="272"/>
      <c r="MVZ17" s="272"/>
      <c r="MWA17" s="272"/>
      <c r="MWB17" s="272"/>
      <c r="MWC17" s="272"/>
      <c r="MWD17" s="272"/>
      <c r="MWE17" s="272"/>
      <c r="MWF17" s="272"/>
      <c r="MWG17" s="272"/>
      <c r="MWH17" s="272"/>
      <c r="MWI17" s="272"/>
      <c r="MWJ17" s="272"/>
      <c r="MWK17" s="272"/>
      <c r="MWL17" s="272"/>
      <c r="MWM17" s="272"/>
      <c r="MWN17" s="272"/>
      <c r="MWO17" s="272"/>
      <c r="MWP17" s="272"/>
      <c r="MWQ17" s="272"/>
      <c r="MWR17" s="272"/>
      <c r="MWS17" s="272"/>
      <c r="MWT17" s="272"/>
      <c r="MWU17" s="272"/>
      <c r="MWV17" s="272"/>
      <c r="MWW17" s="272"/>
      <c r="MWX17" s="272"/>
      <c r="MWY17" s="272"/>
      <c r="MWZ17" s="272"/>
      <c r="MXA17" s="272"/>
      <c r="MXB17" s="272"/>
      <c r="MXC17" s="272"/>
      <c r="MXD17" s="272"/>
      <c r="MXE17" s="272"/>
      <c r="MXF17" s="272"/>
      <c r="MXG17" s="272"/>
      <c r="MXH17" s="272"/>
      <c r="MXI17" s="272"/>
      <c r="MXJ17" s="272"/>
      <c r="MXK17" s="272"/>
      <c r="MXL17" s="272"/>
      <c r="MXM17" s="272"/>
      <c r="MXN17" s="272"/>
      <c r="MXO17" s="272"/>
      <c r="MXP17" s="272"/>
      <c r="MXQ17" s="272"/>
      <c r="MXR17" s="272"/>
      <c r="MXS17" s="272"/>
      <c r="MXT17" s="272"/>
      <c r="MXU17" s="272"/>
      <c r="MXV17" s="272"/>
      <c r="MXW17" s="272"/>
      <c r="MXX17" s="272"/>
      <c r="MXY17" s="272"/>
      <c r="MXZ17" s="272"/>
      <c r="MYA17" s="272"/>
      <c r="MYB17" s="272"/>
      <c r="MYC17" s="272"/>
      <c r="MYD17" s="272"/>
      <c r="MYE17" s="272"/>
      <c r="MYF17" s="272"/>
      <c r="MYG17" s="272"/>
      <c r="MYH17" s="272"/>
      <c r="MYI17" s="272"/>
      <c r="MYJ17" s="272"/>
      <c r="MYK17" s="272"/>
      <c r="MYL17" s="272"/>
      <c r="MYM17" s="272"/>
      <c r="MYN17" s="272"/>
      <c r="MYO17" s="272"/>
      <c r="MYP17" s="272"/>
      <c r="MYQ17" s="272"/>
      <c r="MYR17" s="272"/>
      <c r="MYS17" s="272"/>
      <c r="MYT17" s="272"/>
      <c r="MYU17" s="272"/>
      <c r="MYV17" s="272"/>
      <c r="MYW17" s="272"/>
      <c r="MYX17" s="272"/>
      <c r="MYY17" s="272"/>
      <c r="MYZ17" s="272"/>
      <c r="MZA17" s="272"/>
      <c r="MZB17" s="272"/>
      <c r="MZC17" s="272"/>
      <c r="MZD17" s="272"/>
      <c r="MZE17" s="272"/>
      <c r="MZF17" s="272"/>
      <c r="MZG17" s="272"/>
      <c r="MZH17" s="272"/>
      <c r="MZI17" s="272"/>
      <c r="MZJ17" s="272"/>
      <c r="MZK17" s="272"/>
      <c r="MZL17" s="272"/>
      <c r="MZM17" s="272"/>
      <c r="MZN17" s="272"/>
      <c r="MZO17" s="272"/>
      <c r="MZP17" s="272"/>
      <c r="MZQ17" s="272"/>
      <c r="MZR17" s="272"/>
      <c r="MZS17" s="272"/>
      <c r="MZT17" s="272"/>
      <c r="MZU17" s="272"/>
      <c r="MZV17" s="272"/>
      <c r="MZW17" s="272"/>
      <c r="MZX17" s="272"/>
      <c r="MZY17" s="272"/>
      <c r="MZZ17" s="272"/>
      <c r="NAA17" s="272"/>
      <c r="NAB17" s="272"/>
      <c r="NAC17" s="272"/>
      <c r="NAD17" s="272"/>
      <c r="NAE17" s="272"/>
      <c r="NAF17" s="272"/>
      <c r="NAG17" s="272"/>
      <c r="NAH17" s="272"/>
      <c r="NAI17" s="272"/>
      <c r="NAJ17" s="272"/>
      <c r="NAK17" s="272"/>
      <c r="NAL17" s="272"/>
      <c r="NAM17" s="272"/>
      <c r="NAN17" s="272"/>
      <c r="NAO17" s="272"/>
      <c r="NAP17" s="272"/>
      <c r="NAQ17" s="272"/>
      <c r="NAR17" s="272"/>
      <c r="NAS17" s="272"/>
      <c r="NAT17" s="272"/>
      <c r="NAU17" s="272"/>
      <c r="NAV17" s="272"/>
      <c r="NAW17" s="272"/>
      <c r="NAX17" s="272"/>
      <c r="NAY17" s="272"/>
      <c r="NAZ17" s="272"/>
      <c r="NBA17" s="272"/>
      <c r="NBB17" s="272"/>
      <c r="NBC17" s="272"/>
      <c r="NBD17" s="272"/>
      <c r="NBE17" s="272"/>
      <c r="NBF17" s="272"/>
      <c r="NBG17" s="272"/>
      <c r="NBH17" s="272"/>
      <c r="NBI17" s="272"/>
      <c r="NBJ17" s="272"/>
      <c r="NBK17" s="272"/>
      <c r="NBL17" s="272"/>
      <c r="NBM17" s="272"/>
      <c r="NBN17" s="272"/>
      <c r="NBO17" s="272"/>
      <c r="NBP17" s="272"/>
      <c r="NBQ17" s="272"/>
      <c r="NBR17" s="272"/>
      <c r="NBS17" s="272"/>
      <c r="NBT17" s="272"/>
      <c r="NBU17" s="272"/>
      <c r="NBV17" s="272"/>
      <c r="NBW17" s="272"/>
      <c r="NBX17" s="272"/>
      <c r="NBY17" s="272"/>
      <c r="NBZ17" s="272"/>
      <c r="NCA17" s="272"/>
      <c r="NCB17" s="272"/>
      <c r="NCC17" s="272"/>
      <c r="NCD17" s="272"/>
      <c r="NCE17" s="272"/>
      <c r="NCF17" s="272"/>
      <c r="NCG17" s="272"/>
      <c r="NCH17" s="272"/>
      <c r="NCI17" s="272"/>
      <c r="NCJ17" s="272"/>
      <c r="NCK17" s="272"/>
      <c r="NCL17" s="272"/>
      <c r="NCM17" s="272"/>
      <c r="NCN17" s="272"/>
      <c r="NCO17" s="272"/>
      <c r="NCP17" s="272"/>
      <c r="NCQ17" s="272"/>
      <c r="NCR17" s="272"/>
      <c r="NCS17" s="272"/>
      <c r="NCT17" s="272"/>
      <c r="NCU17" s="272"/>
      <c r="NCV17" s="272"/>
      <c r="NCW17" s="272"/>
      <c r="NCX17" s="272"/>
      <c r="NCY17" s="272"/>
      <c r="NCZ17" s="272"/>
      <c r="NDA17" s="272"/>
      <c r="NDB17" s="272"/>
      <c r="NDC17" s="272"/>
      <c r="NDD17" s="272"/>
      <c r="NDE17" s="272"/>
      <c r="NDF17" s="272"/>
      <c r="NDG17" s="272"/>
      <c r="NDH17" s="272"/>
      <c r="NDI17" s="272"/>
      <c r="NDJ17" s="272"/>
      <c r="NDK17" s="272"/>
      <c r="NDL17" s="272"/>
      <c r="NDM17" s="272"/>
      <c r="NDN17" s="272"/>
      <c r="NDO17" s="272"/>
      <c r="NDP17" s="272"/>
      <c r="NDQ17" s="272"/>
      <c r="NDR17" s="272"/>
      <c r="NDS17" s="272"/>
      <c r="NDT17" s="272"/>
      <c r="NDU17" s="272"/>
      <c r="NDV17" s="272"/>
      <c r="NDW17" s="272"/>
      <c r="NDX17" s="272"/>
      <c r="NDY17" s="272"/>
      <c r="NDZ17" s="272"/>
      <c r="NEA17" s="272"/>
      <c r="NEB17" s="272"/>
      <c r="NEC17" s="272"/>
      <c r="NED17" s="272"/>
      <c r="NEE17" s="272"/>
      <c r="NEF17" s="272"/>
      <c r="NEG17" s="272"/>
      <c r="NEH17" s="272"/>
      <c r="NEI17" s="272"/>
      <c r="NEJ17" s="272"/>
      <c r="NEK17" s="272"/>
      <c r="NEL17" s="272"/>
      <c r="NEM17" s="272"/>
      <c r="NEN17" s="272"/>
      <c r="NEO17" s="272"/>
      <c r="NEP17" s="272"/>
      <c r="NEQ17" s="272"/>
      <c r="NER17" s="272"/>
      <c r="NES17" s="272"/>
      <c r="NET17" s="272"/>
      <c r="NEU17" s="272"/>
      <c r="NEV17" s="272"/>
      <c r="NEW17" s="272"/>
      <c r="NEX17" s="272"/>
      <c r="NEY17" s="272"/>
      <c r="NEZ17" s="272"/>
      <c r="NFA17" s="272"/>
      <c r="NFB17" s="272"/>
      <c r="NFC17" s="272"/>
      <c r="NFD17" s="272"/>
      <c r="NFE17" s="272"/>
      <c r="NFF17" s="272"/>
      <c r="NFG17" s="272"/>
      <c r="NFH17" s="272"/>
      <c r="NFI17" s="272"/>
      <c r="NFJ17" s="272"/>
      <c r="NFK17" s="272"/>
      <c r="NFL17" s="272"/>
      <c r="NFM17" s="272"/>
      <c r="NFN17" s="272"/>
      <c r="NFO17" s="272"/>
      <c r="NFP17" s="272"/>
      <c r="NFQ17" s="272"/>
      <c r="NFR17" s="272"/>
      <c r="NFS17" s="272"/>
      <c r="NFT17" s="272"/>
      <c r="NFU17" s="272"/>
      <c r="NFV17" s="272"/>
      <c r="NFW17" s="272"/>
      <c r="NFX17" s="272"/>
      <c r="NFY17" s="272"/>
      <c r="NFZ17" s="272"/>
      <c r="NGA17" s="272"/>
      <c r="NGB17" s="272"/>
      <c r="NGC17" s="272"/>
      <c r="NGD17" s="272"/>
      <c r="NGE17" s="272"/>
      <c r="NGF17" s="272"/>
      <c r="NGG17" s="272"/>
      <c r="NGH17" s="272"/>
      <c r="NGI17" s="272"/>
      <c r="NGJ17" s="272"/>
      <c r="NGK17" s="272"/>
      <c r="NGL17" s="272"/>
      <c r="NGM17" s="272"/>
      <c r="NGN17" s="272"/>
      <c r="NGO17" s="272"/>
      <c r="NGP17" s="272"/>
      <c r="NGQ17" s="272"/>
      <c r="NGR17" s="272"/>
      <c r="NGS17" s="272"/>
      <c r="NGT17" s="272"/>
      <c r="NGU17" s="272"/>
      <c r="NGV17" s="272"/>
      <c r="NGW17" s="272"/>
      <c r="NGX17" s="272"/>
      <c r="NGY17" s="272"/>
      <c r="NGZ17" s="272"/>
      <c r="NHA17" s="272"/>
      <c r="NHB17" s="272"/>
      <c r="NHC17" s="272"/>
      <c r="NHD17" s="272"/>
      <c r="NHE17" s="272"/>
      <c r="NHF17" s="272"/>
      <c r="NHG17" s="272"/>
      <c r="NHH17" s="272"/>
      <c r="NHI17" s="272"/>
      <c r="NHJ17" s="272"/>
      <c r="NHK17" s="272"/>
      <c r="NHL17" s="272"/>
      <c r="NHM17" s="272"/>
      <c r="NHN17" s="272"/>
      <c r="NHO17" s="272"/>
      <c r="NHP17" s="272"/>
      <c r="NHQ17" s="272"/>
      <c r="NHR17" s="272"/>
      <c r="NHS17" s="272"/>
      <c r="NHT17" s="272"/>
      <c r="NHU17" s="272"/>
      <c r="NHV17" s="272"/>
      <c r="NHW17" s="272"/>
      <c r="NHX17" s="272"/>
      <c r="NHY17" s="272"/>
      <c r="NHZ17" s="272"/>
      <c r="NIA17" s="272"/>
      <c r="NIB17" s="272"/>
      <c r="NIC17" s="272"/>
      <c r="NID17" s="272"/>
      <c r="NIE17" s="272"/>
      <c r="NIF17" s="272"/>
      <c r="NIG17" s="272"/>
      <c r="NIH17" s="272"/>
      <c r="NII17" s="272"/>
      <c r="NIJ17" s="272"/>
      <c r="NIK17" s="272"/>
      <c r="NIL17" s="272"/>
      <c r="NIM17" s="272"/>
      <c r="NIN17" s="272"/>
      <c r="NIO17" s="272"/>
      <c r="NIP17" s="272"/>
      <c r="NIQ17" s="272"/>
      <c r="NIR17" s="272"/>
      <c r="NIS17" s="272"/>
      <c r="NIT17" s="272"/>
      <c r="NIU17" s="272"/>
      <c r="NIV17" s="272"/>
      <c r="NIW17" s="272"/>
      <c r="NIX17" s="272"/>
      <c r="NIY17" s="272"/>
      <c r="NIZ17" s="272"/>
      <c r="NJA17" s="272"/>
      <c r="NJB17" s="272"/>
      <c r="NJC17" s="272"/>
      <c r="NJD17" s="272"/>
      <c r="NJE17" s="272"/>
      <c r="NJF17" s="272"/>
      <c r="NJG17" s="272"/>
      <c r="NJH17" s="272"/>
      <c r="NJI17" s="272"/>
      <c r="NJJ17" s="272"/>
      <c r="NJK17" s="272"/>
      <c r="NJL17" s="272"/>
      <c r="NJM17" s="272"/>
      <c r="NJN17" s="272"/>
      <c r="NJO17" s="272"/>
      <c r="NJP17" s="272"/>
      <c r="NJQ17" s="272"/>
      <c r="NJR17" s="272"/>
      <c r="NJS17" s="272"/>
      <c r="NJT17" s="272"/>
      <c r="NJU17" s="272"/>
      <c r="NJV17" s="272"/>
      <c r="NJW17" s="272"/>
      <c r="NJX17" s="272"/>
      <c r="NJY17" s="272"/>
      <c r="NJZ17" s="272"/>
      <c r="NKA17" s="272"/>
      <c r="NKB17" s="272"/>
      <c r="NKC17" s="272"/>
      <c r="NKD17" s="272"/>
      <c r="NKE17" s="272"/>
      <c r="NKF17" s="272"/>
      <c r="NKG17" s="272"/>
      <c r="NKH17" s="272"/>
      <c r="NKI17" s="272"/>
      <c r="NKJ17" s="272"/>
      <c r="NKK17" s="272"/>
      <c r="NKL17" s="272"/>
      <c r="NKM17" s="272"/>
      <c r="NKN17" s="272"/>
      <c r="NKO17" s="272"/>
      <c r="NKP17" s="272"/>
      <c r="NKQ17" s="272"/>
      <c r="NKR17" s="272"/>
      <c r="NKS17" s="272"/>
      <c r="NKT17" s="272"/>
      <c r="NKU17" s="272"/>
      <c r="NKV17" s="272"/>
      <c r="NKW17" s="272"/>
      <c r="NKX17" s="272"/>
      <c r="NKY17" s="272"/>
      <c r="NKZ17" s="272"/>
      <c r="NLA17" s="272"/>
      <c r="NLB17" s="272"/>
      <c r="NLC17" s="272"/>
      <c r="NLD17" s="272"/>
      <c r="NLE17" s="272"/>
      <c r="NLF17" s="272"/>
      <c r="NLG17" s="272"/>
      <c r="NLH17" s="272"/>
      <c r="NLI17" s="272"/>
      <c r="NLJ17" s="272"/>
      <c r="NLK17" s="272"/>
      <c r="NLL17" s="272"/>
      <c r="NLM17" s="272"/>
      <c r="NLN17" s="272"/>
      <c r="NLO17" s="272"/>
      <c r="NLP17" s="272"/>
      <c r="NLQ17" s="272"/>
      <c r="NLR17" s="272"/>
      <c r="NLS17" s="272"/>
      <c r="NLT17" s="272"/>
      <c r="NLU17" s="272"/>
      <c r="NLV17" s="272"/>
      <c r="NLW17" s="272"/>
      <c r="NLX17" s="272"/>
      <c r="NLY17" s="272"/>
      <c r="NLZ17" s="272"/>
      <c r="NMA17" s="272"/>
      <c r="NMB17" s="272"/>
      <c r="NMC17" s="272"/>
      <c r="NMD17" s="272"/>
      <c r="NME17" s="272"/>
      <c r="NMF17" s="272"/>
      <c r="NMG17" s="272"/>
      <c r="NMH17" s="272"/>
      <c r="NMI17" s="272"/>
      <c r="NMJ17" s="272"/>
      <c r="NMK17" s="272"/>
      <c r="NML17" s="272"/>
      <c r="NMM17" s="272"/>
      <c r="NMN17" s="272"/>
      <c r="NMO17" s="272"/>
      <c r="NMP17" s="272"/>
      <c r="NMQ17" s="272"/>
      <c r="NMR17" s="272"/>
      <c r="NMS17" s="272"/>
      <c r="NMT17" s="272"/>
      <c r="NMU17" s="272"/>
      <c r="NMV17" s="272"/>
      <c r="NMW17" s="272"/>
      <c r="NMX17" s="272"/>
      <c r="NMY17" s="272"/>
      <c r="NMZ17" s="272"/>
      <c r="NNA17" s="272"/>
      <c r="NNB17" s="272"/>
      <c r="NNC17" s="272"/>
      <c r="NND17" s="272"/>
      <c r="NNE17" s="272"/>
      <c r="NNF17" s="272"/>
      <c r="NNG17" s="272"/>
      <c r="NNH17" s="272"/>
      <c r="NNI17" s="272"/>
      <c r="NNJ17" s="272"/>
      <c r="NNK17" s="272"/>
      <c r="NNL17" s="272"/>
      <c r="NNM17" s="272"/>
      <c r="NNN17" s="272"/>
      <c r="NNO17" s="272"/>
      <c r="NNP17" s="272"/>
      <c r="NNQ17" s="272"/>
      <c r="NNR17" s="272"/>
      <c r="NNS17" s="272"/>
      <c r="NNT17" s="272"/>
      <c r="NNU17" s="272"/>
      <c r="NNV17" s="272"/>
      <c r="NNW17" s="272"/>
      <c r="NNX17" s="272"/>
      <c r="NNY17" s="272"/>
      <c r="NNZ17" s="272"/>
      <c r="NOA17" s="272"/>
      <c r="NOB17" s="272"/>
      <c r="NOC17" s="272"/>
      <c r="NOD17" s="272"/>
      <c r="NOE17" s="272"/>
      <c r="NOF17" s="272"/>
      <c r="NOG17" s="272"/>
      <c r="NOH17" s="272"/>
      <c r="NOI17" s="272"/>
      <c r="NOJ17" s="272"/>
      <c r="NOK17" s="272"/>
      <c r="NOL17" s="272"/>
      <c r="NOM17" s="272"/>
      <c r="NON17" s="272"/>
      <c r="NOO17" s="272"/>
      <c r="NOP17" s="272"/>
      <c r="NOQ17" s="272"/>
      <c r="NOR17" s="272"/>
      <c r="NOS17" s="272"/>
      <c r="NOT17" s="272"/>
      <c r="NOU17" s="272"/>
      <c r="NOV17" s="272"/>
      <c r="NOW17" s="272"/>
      <c r="NOX17" s="272"/>
      <c r="NOY17" s="272"/>
      <c r="NOZ17" s="272"/>
      <c r="NPA17" s="272"/>
      <c r="NPB17" s="272"/>
      <c r="NPC17" s="272"/>
      <c r="NPD17" s="272"/>
      <c r="NPE17" s="272"/>
      <c r="NPF17" s="272"/>
      <c r="NPG17" s="272"/>
      <c r="NPH17" s="272"/>
      <c r="NPI17" s="272"/>
      <c r="NPJ17" s="272"/>
      <c r="NPK17" s="272"/>
      <c r="NPL17" s="272"/>
      <c r="NPM17" s="272"/>
      <c r="NPN17" s="272"/>
      <c r="NPO17" s="272"/>
      <c r="NPP17" s="272"/>
      <c r="NPQ17" s="272"/>
      <c r="NPR17" s="272"/>
      <c r="NPS17" s="272"/>
      <c r="NPT17" s="272"/>
      <c r="NPU17" s="272"/>
      <c r="NPV17" s="272"/>
      <c r="NPW17" s="272"/>
      <c r="NPX17" s="272"/>
      <c r="NPY17" s="272"/>
      <c r="NPZ17" s="272"/>
      <c r="NQA17" s="272"/>
      <c r="NQB17" s="272"/>
      <c r="NQC17" s="272"/>
      <c r="NQD17" s="272"/>
      <c r="NQE17" s="272"/>
      <c r="NQF17" s="272"/>
      <c r="NQG17" s="272"/>
      <c r="NQH17" s="272"/>
      <c r="NQI17" s="272"/>
      <c r="NQJ17" s="272"/>
      <c r="NQK17" s="272"/>
      <c r="NQL17" s="272"/>
      <c r="NQM17" s="272"/>
      <c r="NQN17" s="272"/>
      <c r="NQO17" s="272"/>
      <c r="NQP17" s="272"/>
      <c r="NQQ17" s="272"/>
      <c r="NQR17" s="272"/>
      <c r="NQS17" s="272"/>
      <c r="NQT17" s="272"/>
      <c r="NQU17" s="272"/>
      <c r="NQV17" s="272"/>
      <c r="NQW17" s="272"/>
      <c r="NQX17" s="272"/>
      <c r="NQY17" s="272"/>
      <c r="NQZ17" s="272"/>
      <c r="NRA17" s="272"/>
      <c r="NRB17" s="272"/>
      <c r="NRC17" s="272"/>
      <c r="NRD17" s="272"/>
      <c r="NRE17" s="272"/>
      <c r="NRF17" s="272"/>
      <c r="NRG17" s="272"/>
      <c r="NRH17" s="272"/>
      <c r="NRI17" s="272"/>
      <c r="NRJ17" s="272"/>
      <c r="NRK17" s="272"/>
      <c r="NRL17" s="272"/>
      <c r="NRM17" s="272"/>
      <c r="NRN17" s="272"/>
      <c r="NRO17" s="272"/>
      <c r="NRP17" s="272"/>
      <c r="NRQ17" s="272"/>
      <c r="NRR17" s="272"/>
      <c r="NRS17" s="272"/>
      <c r="NRT17" s="272"/>
      <c r="NRU17" s="272"/>
      <c r="NRV17" s="272"/>
      <c r="NRW17" s="272"/>
      <c r="NRX17" s="272"/>
      <c r="NRY17" s="272"/>
      <c r="NRZ17" s="272"/>
      <c r="NSA17" s="272"/>
      <c r="NSB17" s="272"/>
      <c r="NSC17" s="272"/>
      <c r="NSD17" s="272"/>
      <c r="NSE17" s="272"/>
      <c r="NSF17" s="272"/>
      <c r="NSG17" s="272"/>
      <c r="NSH17" s="272"/>
      <c r="NSI17" s="272"/>
      <c r="NSJ17" s="272"/>
      <c r="NSK17" s="272"/>
      <c r="NSL17" s="272"/>
      <c r="NSM17" s="272"/>
      <c r="NSN17" s="272"/>
      <c r="NSO17" s="272"/>
      <c r="NSP17" s="272"/>
      <c r="NSQ17" s="272"/>
      <c r="NSR17" s="272"/>
      <c r="NSS17" s="272"/>
      <c r="NST17" s="272"/>
      <c r="NSU17" s="272"/>
      <c r="NSV17" s="272"/>
      <c r="NSW17" s="272"/>
      <c r="NSX17" s="272"/>
      <c r="NSY17" s="272"/>
      <c r="NSZ17" s="272"/>
      <c r="NTA17" s="272"/>
      <c r="NTB17" s="272"/>
      <c r="NTC17" s="272"/>
      <c r="NTD17" s="272"/>
      <c r="NTE17" s="272"/>
      <c r="NTF17" s="272"/>
      <c r="NTG17" s="272"/>
      <c r="NTH17" s="272"/>
      <c r="NTI17" s="272"/>
      <c r="NTJ17" s="272"/>
      <c r="NTK17" s="272"/>
      <c r="NTL17" s="272"/>
      <c r="NTM17" s="272"/>
      <c r="NTN17" s="272"/>
      <c r="NTO17" s="272"/>
      <c r="NTP17" s="272"/>
      <c r="NTQ17" s="272"/>
      <c r="NTR17" s="272"/>
      <c r="NTS17" s="272"/>
      <c r="NTT17" s="272"/>
      <c r="NTU17" s="272"/>
      <c r="NTV17" s="272"/>
      <c r="NTW17" s="272"/>
      <c r="NTX17" s="272"/>
      <c r="NTY17" s="272"/>
      <c r="NTZ17" s="272"/>
      <c r="NUA17" s="272"/>
      <c r="NUB17" s="272"/>
      <c r="NUC17" s="272"/>
      <c r="NUD17" s="272"/>
      <c r="NUE17" s="272"/>
      <c r="NUF17" s="272"/>
      <c r="NUG17" s="272"/>
      <c r="NUH17" s="272"/>
      <c r="NUI17" s="272"/>
      <c r="NUJ17" s="272"/>
      <c r="NUK17" s="272"/>
      <c r="NUL17" s="272"/>
      <c r="NUM17" s="272"/>
      <c r="NUN17" s="272"/>
      <c r="NUO17" s="272"/>
      <c r="NUP17" s="272"/>
      <c r="NUQ17" s="272"/>
      <c r="NUR17" s="272"/>
      <c r="NUS17" s="272"/>
      <c r="NUT17" s="272"/>
      <c r="NUU17" s="272"/>
      <c r="NUV17" s="272"/>
      <c r="NUW17" s="272"/>
      <c r="NUX17" s="272"/>
      <c r="NUY17" s="272"/>
      <c r="NUZ17" s="272"/>
      <c r="NVA17" s="272"/>
      <c r="NVB17" s="272"/>
      <c r="NVC17" s="272"/>
      <c r="NVD17" s="272"/>
      <c r="NVE17" s="272"/>
      <c r="NVF17" s="272"/>
      <c r="NVG17" s="272"/>
      <c r="NVH17" s="272"/>
      <c r="NVI17" s="272"/>
      <c r="NVJ17" s="272"/>
      <c r="NVK17" s="272"/>
      <c r="NVL17" s="272"/>
      <c r="NVM17" s="272"/>
      <c r="NVN17" s="272"/>
      <c r="NVO17" s="272"/>
      <c r="NVP17" s="272"/>
      <c r="NVQ17" s="272"/>
      <c r="NVR17" s="272"/>
      <c r="NVS17" s="272"/>
      <c r="NVT17" s="272"/>
      <c r="NVU17" s="272"/>
      <c r="NVV17" s="272"/>
      <c r="NVW17" s="272"/>
      <c r="NVX17" s="272"/>
      <c r="NVY17" s="272"/>
      <c r="NVZ17" s="272"/>
      <c r="NWA17" s="272"/>
      <c r="NWB17" s="272"/>
      <c r="NWC17" s="272"/>
      <c r="NWD17" s="272"/>
      <c r="NWE17" s="272"/>
      <c r="NWF17" s="272"/>
      <c r="NWG17" s="272"/>
      <c r="NWH17" s="272"/>
      <c r="NWI17" s="272"/>
      <c r="NWJ17" s="272"/>
      <c r="NWK17" s="272"/>
      <c r="NWL17" s="272"/>
      <c r="NWM17" s="272"/>
      <c r="NWN17" s="272"/>
      <c r="NWO17" s="272"/>
      <c r="NWP17" s="272"/>
      <c r="NWQ17" s="272"/>
      <c r="NWR17" s="272"/>
      <c r="NWS17" s="272"/>
      <c r="NWT17" s="272"/>
      <c r="NWU17" s="272"/>
      <c r="NWV17" s="272"/>
      <c r="NWW17" s="272"/>
      <c r="NWX17" s="272"/>
      <c r="NWY17" s="272"/>
      <c r="NWZ17" s="272"/>
      <c r="NXA17" s="272"/>
      <c r="NXB17" s="272"/>
      <c r="NXC17" s="272"/>
      <c r="NXD17" s="272"/>
      <c r="NXE17" s="272"/>
      <c r="NXF17" s="272"/>
      <c r="NXG17" s="272"/>
      <c r="NXH17" s="272"/>
      <c r="NXI17" s="272"/>
      <c r="NXJ17" s="272"/>
      <c r="NXK17" s="272"/>
      <c r="NXL17" s="272"/>
      <c r="NXM17" s="272"/>
      <c r="NXN17" s="272"/>
      <c r="NXO17" s="272"/>
      <c r="NXP17" s="272"/>
      <c r="NXQ17" s="272"/>
      <c r="NXR17" s="272"/>
      <c r="NXS17" s="272"/>
      <c r="NXT17" s="272"/>
      <c r="NXU17" s="272"/>
      <c r="NXV17" s="272"/>
      <c r="NXW17" s="272"/>
      <c r="NXX17" s="272"/>
      <c r="NXY17" s="272"/>
      <c r="NXZ17" s="272"/>
      <c r="NYA17" s="272"/>
      <c r="NYB17" s="272"/>
      <c r="NYC17" s="272"/>
      <c r="NYD17" s="272"/>
      <c r="NYE17" s="272"/>
      <c r="NYF17" s="272"/>
      <c r="NYG17" s="272"/>
      <c r="NYH17" s="272"/>
      <c r="NYI17" s="272"/>
      <c r="NYJ17" s="272"/>
      <c r="NYK17" s="272"/>
      <c r="NYL17" s="272"/>
      <c r="NYM17" s="272"/>
      <c r="NYN17" s="272"/>
      <c r="NYO17" s="272"/>
      <c r="NYP17" s="272"/>
      <c r="NYQ17" s="272"/>
      <c r="NYR17" s="272"/>
      <c r="NYS17" s="272"/>
      <c r="NYT17" s="272"/>
      <c r="NYU17" s="272"/>
      <c r="NYV17" s="272"/>
      <c r="NYW17" s="272"/>
      <c r="NYX17" s="272"/>
      <c r="NYY17" s="272"/>
      <c r="NYZ17" s="272"/>
      <c r="NZA17" s="272"/>
      <c r="NZB17" s="272"/>
      <c r="NZC17" s="272"/>
      <c r="NZD17" s="272"/>
      <c r="NZE17" s="272"/>
      <c r="NZF17" s="272"/>
      <c r="NZG17" s="272"/>
      <c r="NZH17" s="272"/>
      <c r="NZI17" s="272"/>
      <c r="NZJ17" s="272"/>
      <c r="NZK17" s="272"/>
      <c r="NZL17" s="272"/>
      <c r="NZM17" s="272"/>
      <c r="NZN17" s="272"/>
      <c r="NZO17" s="272"/>
      <c r="NZP17" s="272"/>
      <c r="NZQ17" s="272"/>
      <c r="NZR17" s="272"/>
      <c r="NZS17" s="272"/>
      <c r="NZT17" s="272"/>
      <c r="NZU17" s="272"/>
      <c r="NZV17" s="272"/>
      <c r="NZW17" s="272"/>
      <c r="NZX17" s="272"/>
      <c r="NZY17" s="272"/>
      <c r="NZZ17" s="272"/>
      <c r="OAA17" s="272"/>
      <c r="OAB17" s="272"/>
      <c r="OAC17" s="272"/>
      <c r="OAD17" s="272"/>
      <c r="OAE17" s="272"/>
      <c r="OAF17" s="272"/>
      <c r="OAG17" s="272"/>
      <c r="OAH17" s="272"/>
      <c r="OAI17" s="272"/>
      <c r="OAJ17" s="272"/>
      <c r="OAK17" s="272"/>
      <c r="OAL17" s="272"/>
      <c r="OAM17" s="272"/>
      <c r="OAN17" s="272"/>
      <c r="OAO17" s="272"/>
      <c r="OAP17" s="272"/>
      <c r="OAQ17" s="272"/>
      <c r="OAR17" s="272"/>
      <c r="OAS17" s="272"/>
      <c r="OAT17" s="272"/>
      <c r="OAU17" s="272"/>
      <c r="OAV17" s="272"/>
      <c r="OAW17" s="272"/>
      <c r="OAX17" s="272"/>
      <c r="OAY17" s="272"/>
      <c r="OAZ17" s="272"/>
      <c r="OBA17" s="272"/>
      <c r="OBB17" s="272"/>
      <c r="OBC17" s="272"/>
      <c r="OBD17" s="272"/>
      <c r="OBE17" s="272"/>
      <c r="OBF17" s="272"/>
      <c r="OBG17" s="272"/>
      <c r="OBH17" s="272"/>
      <c r="OBI17" s="272"/>
      <c r="OBJ17" s="272"/>
      <c r="OBK17" s="272"/>
      <c r="OBL17" s="272"/>
      <c r="OBM17" s="272"/>
      <c r="OBN17" s="272"/>
      <c r="OBO17" s="272"/>
      <c r="OBP17" s="272"/>
      <c r="OBQ17" s="272"/>
      <c r="OBR17" s="272"/>
      <c r="OBS17" s="272"/>
      <c r="OBT17" s="272"/>
      <c r="OBU17" s="272"/>
      <c r="OBV17" s="272"/>
      <c r="OBW17" s="272"/>
      <c r="OBX17" s="272"/>
      <c r="OBY17" s="272"/>
      <c r="OBZ17" s="272"/>
      <c r="OCA17" s="272"/>
      <c r="OCB17" s="272"/>
      <c r="OCC17" s="272"/>
      <c r="OCD17" s="272"/>
      <c r="OCE17" s="272"/>
      <c r="OCF17" s="272"/>
      <c r="OCG17" s="272"/>
      <c r="OCH17" s="272"/>
      <c r="OCI17" s="272"/>
      <c r="OCJ17" s="272"/>
      <c r="OCK17" s="272"/>
      <c r="OCL17" s="272"/>
      <c r="OCM17" s="272"/>
      <c r="OCN17" s="272"/>
      <c r="OCO17" s="272"/>
      <c r="OCP17" s="272"/>
      <c r="OCQ17" s="272"/>
      <c r="OCR17" s="272"/>
      <c r="OCS17" s="272"/>
      <c r="OCT17" s="272"/>
      <c r="OCU17" s="272"/>
      <c r="OCV17" s="272"/>
      <c r="OCW17" s="272"/>
      <c r="OCX17" s="272"/>
      <c r="OCY17" s="272"/>
      <c r="OCZ17" s="272"/>
      <c r="ODA17" s="272"/>
      <c r="ODB17" s="272"/>
      <c r="ODC17" s="272"/>
      <c r="ODD17" s="272"/>
      <c r="ODE17" s="272"/>
      <c r="ODF17" s="272"/>
      <c r="ODG17" s="272"/>
      <c r="ODH17" s="272"/>
      <c r="ODI17" s="272"/>
      <c r="ODJ17" s="272"/>
      <c r="ODK17" s="272"/>
      <c r="ODL17" s="272"/>
      <c r="ODM17" s="272"/>
      <c r="ODN17" s="272"/>
      <c r="ODO17" s="272"/>
      <c r="ODP17" s="272"/>
      <c r="ODQ17" s="272"/>
      <c r="ODR17" s="272"/>
      <c r="ODS17" s="272"/>
      <c r="ODT17" s="272"/>
      <c r="ODU17" s="272"/>
      <c r="ODV17" s="272"/>
      <c r="ODW17" s="272"/>
      <c r="ODX17" s="272"/>
      <c r="ODY17" s="272"/>
      <c r="ODZ17" s="272"/>
      <c r="OEA17" s="272"/>
      <c r="OEB17" s="272"/>
      <c r="OEC17" s="272"/>
      <c r="OED17" s="272"/>
      <c r="OEE17" s="272"/>
      <c r="OEF17" s="272"/>
      <c r="OEG17" s="272"/>
      <c r="OEH17" s="272"/>
      <c r="OEI17" s="272"/>
      <c r="OEJ17" s="272"/>
      <c r="OEK17" s="272"/>
      <c r="OEL17" s="272"/>
      <c r="OEM17" s="272"/>
      <c r="OEN17" s="272"/>
      <c r="OEO17" s="272"/>
      <c r="OEP17" s="272"/>
      <c r="OEQ17" s="272"/>
      <c r="OER17" s="272"/>
      <c r="OES17" s="272"/>
      <c r="OET17" s="272"/>
      <c r="OEU17" s="272"/>
      <c r="OEV17" s="272"/>
      <c r="OEW17" s="272"/>
      <c r="OEX17" s="272"/>
      <c r="OEY17" s="272"/>
      <c r="OEZ17" s="272"/>
      <c r="OFA17" s="272"/>
      <c r="OFB17" s="272"/>
      <c r="OFC17" s="272"/>
      <c r="OFD17" s="272"/>
      <c r="OFE17" s="272"/>
      <c r="OFF17" s="272"/>
      <c r="OFG17" s="272"/>
      <c r="OFH17" s="272"/>
      <c r="OFI17" s="272"/>
      <c r="OFJ17" s="272"/>
      <c r="OFK17" s="272"/>
      <c r="OFL17" s="272"/>
      <c r="OFM17" s="272"/>
      <c r="OFN17" s="272"/>
      <c r="OFO17" s="272"/>
      <c r="OFP17" s="272"/>
      <c r="OFQ17" s="272"/>
      <c r="OFR17" s="272"/>
      <c r="OFS17" s="272"/>
      <c r="OFT17" s="272"/>
      <c r="OFU17" s="272"/>
      <c r="OFV17" s="272"/>
      <c r="OFW17" s="272"/>
      <c r="OFX17" s="272"/>
      <c r="OFY17" s="272"/>
      <c r="OFZ17" s="272"/>
      <c r="OGA17" s="272"/>
      <c r="OGB17" s="272"/>
      <c r="OGC17" s="272"/>
      <c r="OGD17" s="272"/>
      <c r="OGE17" s="272"/>
      <c r="OGF17" s="272"/>
      <c r="OGG17" s="272"/>
      <c r="OGH17" s="272"/>
      <c r="OGI17" s="272"/>
      <c r="OGJ17" s="272"/>
      <c r="OGK17" s="272"/>
      <c r="OGL17" s="272"/>
      <c r="OGM17" s="272"/>
      <c r="OGN17" s="272"/>
      <c r="OGO17" s="272"/>
      <c r="OGP17" s="272"/>
      <c r="OGQ17" s="272"/>
      <c r="OGR17" s="272"/>
      <c r="OGS17" s="272"/>
      <c r="OGT17" s="272"/>
      <c r="OGU17" s="272"/>
      <c r="OGV17" s="272"/>
      <c r="OGW17" s="272"/>
      <c r="OGX17" s="272"/>
      <c r="OGY17" s="272"/>
      <c r="OGZ17" s="272"/>
      <c r="OHA17" s="272"/>
      <c r="OHB17" s="272"/>
      <c r="OHC17" s="272"/>
      <c r="OHD17" s="272"/>
      <c r="OHE17" s="272"/>
      <c r="OHF17" s="272"/>
      <c r="OHG17" s="272"/>
      <c r="OHH17" s="272"/>
      <c r="OHI17" s="272"/>
      <c r="OHJ17" s="272"/>
      <c r="OHK17" s="272"/>
      <c r="OHL17" s="272"/>
      <c r="OHM17" s="272"/>
      <c r="OHN17" s="272"/>
      <c r="OHO17" s="272"/>
      <c r="OHP17" s="272"/>
      <c r="OHQ17" s="272"/>
      <c r="OHR17" s="272"/>
      <c r="OHS17" s="272"/>
      <c r="OHT17" s="272"/>
      <c r="OHU17" s="272"/>
      <c r="OHV17" s="272"/>
      <c r="OHW17" s="272"/>
      <c r="OHX17" s="272"/>
      <c r="OHY17" s="272"/>
      <c r="OHZ17" s="272"/>
      <c r="OIA17" s="272"/>
      <c r="OIB17" s="272"/>
      <c r="OIC17" s="272"/>
      <c r="OID17" s="272"/>
      <c r="OIE17" s="272"/>
      <c r="OIF17" s="272"/>
      <c r="OIG17" s="272"/>
      <c r="OIH17" s="272"/>
      <c r="OII17" s="272"/>
      <c r="OIJ17" s="272"/>
      <c r="OIK17" s="272"/>
      <c r="OIL17" s="272"/>
      <c r="OIM17" s="272"/>
      <c r="OIN17" s="272"/>
      <c r="OIO17" s="272"/>
      <c r="OIP17" s="272"/>
      <c r="OIQ17" s="272"/>
      <c r="OIR17" s="272"/>
      <c r="OIS17" s="272"/>
      <c r="OIT17" s="272"/>
      <c r="OIU17" s="272"/>
      <c r="OIV17" s="272"/>
      <c r="OIW17" s="272"/>
      <c r="OIX17" s="272"/>
      <c r="OIY17" s="272"/>
      <c r="OIZ17" s="272"/>
      <c r="OJA17" s="272"/>
      <c r="OJB17" s="272"/>
      <c r="OJC17" s="272"/>
      <c r="OJD17" s="272"/>
      <c r="OJE17" s="272"/>
      <c r="OJF17" s="272"/>
      <c r="OJG17" s="272"/>
      <c r="OJH17" s="272"/>
      <c r="OJI17" s="272"/>
      <c r="OJJ17" s="272"/>
      <c r="OJK17" s="272"/>
      <c r="OJL17" s="272"/>
      <c r="OJM17" s="272"/>
      <c r="OJN17" s="272"/>
      <c r="OJO17" s="272"/>
      <c r="OJP17" s="272"/>
      <c r="OJQ17" s="272"/>
      <c r="OJR17" s="272"/>
      <c r="OJS17" s="272"/>
      <c r="OJT17" s="272"/>
      <c r="OJU17" s="272"/>
      <c r="OJV17" s="272"/>
      <c r="OJW17" s="272"/>
      <c r="OJX17" s="272"/>
      <c r="OJY17" s="272"/>
      <c r="OJZ17" s="272"/>
      <c r="OKA17" s="272"/>
      <c r="OKB17" s="272"/>
      <c r="OKC17" s="272"/>
      <c r="OKD17" s="272"/>
      <c r="OKE17" s="272"/>
      <c r="OKF17" s="272"/>
      <c r="OKG17" s="272"/>
      <c r="OKH17" s="272"/>
      <c r="OKI17" s="272"/>
      <c r="OKJ17" s="272"/>
      <c r="OKK17" s="272"/>
      <c r="OKL17" s="272"/>
      <c r="OKM17" s="272"/>
      <c r="OKN17" s="272"/>
      <c r="OKO17" s="272"/>
      <c r="OKP17" s="272"/>
      <c r="OKQ17" s="272"/>
      <c r="OKR17" s="272"/>
      <c r="OKS17" s="272"/>
      <c r="OKT17" s="272"/>
      <c r="OKU17" s="272"/>
      <c r="OKV17" s="272"/>
      <c r="OKW17" s="272"/>
      <c r="OKX17" s="272"/>
      <c r="OKY17" s="272"/>
      <c r="OKZ17" s="272"/>
      <c r="OLA17" s="272"/>
      <c r="OLB17" s="272"/>
      <c r="OLC17" s="272"/>
      <c r="OLD17" s="272"/>
      <c r="OLE17" s="272"/>
      <c r="OLF17" s="272"/>
      <c r="OLG17" s="272"/>
      <c r="OLH17" s="272"/>
      <c r="OLI17" s="272"/>
      <c r="OLJ17" s="272"/>
      <c r="OLK17" s="272"/>
      <c r="OLL17" s="272"/>
      <c r="OLM17" s="272"/>
      <c r="OLN17" s="272"/>
      <c r="OLO17" s="272"/>
      <c r="OLP17" s="272"/>
      <c r="OLQ17" s="272"/>
      <c r="OLR17" s="272"/>
      <c r="OLS17" s="272"/>
      <c r="OLT17" s="272"/>
      <c r="OLU17" s="272"/>
      <c r="OLV17" s="272"/>
      <c r="OLW17" s="272"/>
      <c r="OLX17" s="272"/>
      <c r="OLY17" s="272"/>
      <c r="OLZ17" s="272"/>
      <c r="OMA17" s="272"/>
      <c r="OMB17" s="272"/>
      <c r="OMC17" s="272"/>
      <c r="OMD17" s="272"/>
      <c r="OME17" s="272"/>
      <c r="OMF17" s="272"/>
      <c r="OMG17" s="272"/>
      <c r="OMH17" s="272"/>
      <c r="OMI17" s="272"/>
      <c r="OMJ17" s="272"/>
      <c r="OMK17" s="272"/>
      <c r="OML17" s="272"/>
      <c r="OMM17" s="272"/>
      <c r="OMN17" s="272"/>
      <c r="OMO17" s="272"/>
      <c r="OMP17" s="272"/>
      <c r="OMQ17" s="272"/>
      <c r="OMR17" s="272"/>
      <c r="OMS17" s="272"/>
      <c r="OMT17" s="272"/>
      <c r="OMU17" s="272"/>
      <c r="OMV17" s="272"/>
      <c r="OMW17" s="272"/>
      <c r="OMX17" s="272"/>
      <c r="OMY17" s="272"/>
      <c r="OMZ17" s="272"/>
      <c r="ONA17" s="272"/>
      <c r="ONB17" s="272"/>
      <c r="ONC17" s="272"/>
      <c r="OND17" s="272"/>
      <c r="ONE17" s="272"/>
      <c r="ONF17" s="272"/>
      <c r="ONG17" s="272"/>
      <c r="ONH17" s="272"/>
      <c r="ONI17" s="272"/>
      <c r="ONJ17" s="272"/>
      <c r="ONK17" s="272"/>
      <c r="ONL17" s="272"/>
      <c r="ONM17" s="272"/>
      <c r="ONN17" s="272"/>
      <c r="ONO17" s="272"/>
      <c r="ONP17" s="272"/>
      <c r="ONQ17" s="272"/>
      <c r="ONR17" s="272"/>
      <c r="ONS17" s="272"/>
      <c r="ONT17" s="272"/>
      <c r="ONU17" s="272"/>
      <c r="ONV17" s="272"/>
      <c r="ONW17" s="272"/>
      <c r="ONX17" s="272"/>
      <c r="ONY17" s="272"/>
      <c r="ONZ17" s="272"/>
      <c r="OOA17" s="272"/>
      <c r="OOB17" s="272"/>
      <c r="OOC17" s="272"/>
      <c r="OOD17" s="272"/>
      <c r="OOE17" s="272"/>
      <c r="OOF17" s="272"/>
      <c r="OOG17" s="272"/>
      <c r="OOH17" s="272"/>
      <c r="OOI17" s="272"/>
      <c r="OOJ17" s="272"/>
      <c r="OOK17" s="272"/>
      <c r="OOL17" s="272"/>
      <c r="OOM17" s="272"/>
      <c r="OON17" s="272"/>
      <c r="OOO17" s="272"/>
      <c r="OOP17" s="272"/>
      <c r="OOQ17" s="272"/>
      <c r="OOR17" s="272"/>
      <c r="OOS17" s="272"/>
      <c r="OOT17" s="272"/>
      <c r="OOU17" s="272"/>
      <c r="OOV17" s="272"/>
      <c r="OOW17" s="272"/>
      <c r="OOX17" s="272"/>
      <c r="OOY17" s="272"/>
      <c r="OOZ17" s="272"/>
      <c r="OPA17" s="272"/>
      <c r="OPB17" s="272"/>
      <c r="OPC17" s="272"/>
      <c r="OPD17" s="272"/>
      <c r="OPE17" s="272"/>
      <c r="OPF17" s="272"/>
      <c r="OPG17" s="272"/>
      <c r="OPH17" s="272"/>
      <c r="OPI17" s="272"/>
      <c r="OPJ17" s="272"/>
      <c r="OPK17" s="272"/>
      <c r="OPL17" s="272"/>
      <c r="OPM17" s="272"/>
      <c r="OPN17" s="272"/>
      <c r="OPO17" s="272"/>
      <c r="OPP17" s="272"/>
      <c r="OPQ17" s="272"/>
      <c r="OPR17" s="272"/>
      <c r="OPS17" s="272"/>
      <c r="OPT17" s="272"/>
      <c r="OPU17" s="272"/>
      <c r="OPV17" s="272"/>
      <c r="OPW17" s="272"/>
      <c r="OPX17" s="272"/>
      <c r="OPY17" s="272"/>
      <c r="OPZ17" s="272"/>
      <c r="OQA17" s="272"/>
      <c r="OQB17" s="272"/>
      <c r="OQC17" s="272"/>
      <c r="OQD17" s="272"/>
      <c r="OQE17" s="272"/>
      <c r="OQF17" s="272"/>
      <c r="OQG17" s="272"/>
      <c r="OQH17" s="272"/>
      <c r="OQI17" s="272"/>
      <c r="OQJ17" s="272"/>
      <c r="OQK17" s="272"/>
      <c r="OQL17" s="272"/>
      <c r="OQM17" s="272"/>
      <c r="OQN17" s="272"/>
      <c r="OQO17" s="272"/>
      <c r="OQP17" s="272"/>
      <c r="OQQ17" s="272"/>
      <c r="OQR17" s="272"/>
      <c r="OQS17" s="272"/>
      <c r="OQT17" s="272"/>
      <c r="OQU17" s="272"/>
      <c r="OQV17" s="272"/>
      <c r="OQW17" s="272"/>
      <c r="OQX17" s="272"/>
      <c r="OQY17" s="272"/>
      <c r="OQZ17" s="272"/>
      <c r="ORA17" s="272"/>
      <c r="ORB17" s="272"/>
      <c r="ORC17" s="272"/>
      <c r="ORD17" s="272"/>
      <c r="ORE17" s="272"/>
      <c r="ORF17" s="272"/>
      <c r="ORG17" s="272"/>
      <c r="ORH17" s="272"/>
      <c r="ORI17" s="272"/>
      <c r="ORJ17" s="272"/>
      <c r="ORK17" s="272"/>
      <c r="ORL17" s="272"/>
      <c r="ORM17" s="272"/>
      <c r="ORN17" s="272"/>
      <c r="ORO17" s="272"/>
      <c r="ORP17" s="272"/>
      <c r="ORQ17" s="272"/>
      <c r="ORR17" s="272"/>
      <c r="ORS17" s="272"/>
      <c r="ORT17" s="272"/>
      <c r="ORU17" s="272"/>
      <c r="ORV17" s="272"/>
      <c r="ORW17" s="272"/>
      <c r="ORX17" s="272"/>
      <c r="ORY17" s="272"/>
      <c r="ORZ17" s="272"/>
      <c r="OSA17" s="272"/>
      <c r="OSB17" s="272"/>
      <c r="OSC17" s="272"/>
      <c r="OSD17" s="272"/>
      <c r="OSE17" s="272"/>
      <c r="OSF17" s="272"/>
      <c r="OSG17" s="272"/>
      <c r="OSH17" s="272"/>
      <c r="OSI17" s="272"/>
      <c r="OSJ17" s="272"/>
      <c r="OSK17" s="272"/>
      <c r="OSL17" s="272"/>
      <c r="OSM17" s="272"/>
      <c r="OSN17" s="272"/>
      <c r="OSO17" s="272"/>
      <c r="OSP17" s="272"/>
      <c r="OSQ17" s="272"/>
      <c r="OSR17" s="272"/>
      <c r="OSS17" s="272"/>
      <c r="OST17" s="272"/>
      <c r="OSU17" s="272"/>
      <c r="OSV17" s="272"/>
      <c r="OSW17" s="272"/>
      <c r="OSX17" s="272"/>
      <c r="OSY17" s="272"/>
      <c r="OSZ17" s="272"/>
      <c r="OTA17" s="272"/>
      <c r="OTB17" s="272"/>
      <c r="OTC17" s="272"/>
      <c r="OTD17" s="272"/>
      <c r="OTE17" s="272"/>
      <c r="OTF17" s="272"/>
      <c r="OTG17" s="272"/>
      <c r="OTH17" s="272"/>
      <c r="OTI17" s="272"/>
      <c r="OTJ17" s="272"/>
      <c r="OTK17" s="272"/>
      <c r="OTL17" s="272"/>
      <c r="OTM17" s="272"/>
      <c r="OTN17" s="272"/>
      <c r="OTO17" s="272"/>
      <c r="OTP17" s="272"/>
      <c r="OTQ17" s="272"/>
      <c r="OTR17" s="272"/>
      <c r="OTS17" s="272"/>
      <c r="OTT17" s="272"/>
      <c r="OTU17" s="272"/>
      <c r="OTV17" s="272"/>
      <c r="OTW17" s="272"/>
      <c r="OTX17" s="272"/>
      <c r="OTY17" s="272"/>
      <c r="OTZ17" s="272"/>
      <c r="OUA17" s="272"/>
      <c r="OUB17" s="272"/>
      <c r="OUC17" s="272"/>
      <c r="OUD17" s="272"/>
      <c r="OUE17" s="272"/>
      <c r="OUF17" s="272"/>
      <c r="OUG17" s="272"/>
      <c r="OUH17" s="272"/>
      <c r="OUI17" s="272"/>
      <c r="OUJ17" s="272"/>
      <c r="OUK17" s="272"/>
      <c r="OUL17" s="272"/>
      <c r="OUM17" s="272"/>
      <c r="OUN17" s="272"/>
      <c r="OUO17" s="272"/>
      <c r="OUP17" s="272"/>
      <c r="OUQ17" s="272"/>
      <c r="OUR17" s="272"/>
      <c r="OUS17" s="272"/>
      <c r="OUT17" s="272"/>
      <c r="OUU17" s="272"/>
      <c r="OUV17" s="272"/>
      <c r="OUW17" s="272"/>
      <c r="OUX17" s="272"/>
      <c r="OUY17" s="272"/>
      <c r="OUZ17" s="272"/>
      <c r="OVA17" s="272"/>
      <c r="OVB17" s="272"/>
      <c r="OVC17" s="272"/>
      <c r="OVD17" s="272"/>
      <c r="OVE17" s="272"/>
      <c r="OVF17" s="272"/>
      <c r="OVG17" s="272"/>
      <c r="OVH17" s="272"/>
      <c r="OVI17" s="272"/>
      <c r="OVJ17" s="272"/>
      <c r="OVK17" s="272"/>
      <c r="OVL17" s="272"/>
      <c r="OVM17" s="272"/>
      <c r="OVN17" s="272"/>
      <c r="OVO17" s="272"/>
      <c r="OVP17" s="272"/>
      <c r="OVQ17" s="272"/>
      <c r="OVR17" s="272"/>
      <c r="OVS17" s="272"/>
      <c r="OVT17" s="272"/>
      <c r="OVU17" s="272"/>
      <c r="OVV17" s="272"/>
      <c r="OVW17" s="272"/>
      <c r="OVX17" s="272"/>
      <c r="OVY17" s="272"/>
      <c r="OVZ17" s="272"/>
      <c r="OWA17" s="272"/>
      <c r="OWB17" s="272"/>
      <c r="OWC17" s="272"/>
      <c r="OWD17" s="272"/>
      <c r="OWE17" s="272"/>
      <c r="OWF17" s="272"/>
      <c r="OWG17" s="272"/>
      <c r="OWH17" s="272"/>
      <c r="OWI17" s="272"/>
      <c r="OWJ17" s="272"/>
      <c r="OWK17" s="272"/>
      <c r="OWL17" s="272"/>
      <c r="OWM17" s="272"/>
      <c r="OWN17" s="272"/>
      <c r="OWO17" s="272"/>
      <c r="OWP17" s="272"/>
      <c r="OWQ17" s="272"/>
      <c r="OWR17" s="272"/>
      <c r="OWS17" s="272"/>
      <c r="OWT17" s="272"/>
      <c r="OWU17" s="272"/>
      <c r="OWV17" s="272"/>
      <c r="OWW17" s="272"/>
      <c r="OWX17" s="272"/>
      <c r="OWY17" s="272"/>
      <c r="OWZ17" s="272"/>
      <c r="OXA17" s="272"/>
      <c r="OXB17" s="272"/>
      <c r="OXC17" s="272"/>
      <c r="OXD17" s="272"/>
      <c r="OXE17" s="272"/>
      <c r="OXF17" s="272"/>
      <c r="OXG17" s="272"/>
      <c r="OXH17" s="272"/>
      <c r="OXI17" s="272"/>
      <c r="OXJ17" s="272"/>
      <c r="OXK17" s="272"/>
      <c r="OXL17" s="272"/>
      <c r="OXM17" s="272"/>
      <c r="OXN17" s="272"/>
      <c r="OXO17" s="272"/>
      <c r="OXP17" s="272"/>
      <c r="OXQ17" s="272"/>
      <c r="OXR17" s="272"/>
      <c r="OXS17" s="272"/>
      <c r="OXT17" s="272"/>
      <c r="OXU17" s="272"/>
      <c r="OXV17" s="272"/>
      <c r="OXW17" s="272"/>
      <c r="OXX17" s="272"/>
      <c r="OXY17" s="272"/>
      <c r="OXZ17" s="272"/>
      <c r="OYA17" s="272"/>
      <c r="OYB17" s="272"/>
      <c r="OYC17" s="272"/>
      <c r="OYD17" s="272"/>
      <c r="OYE17" s="272"/>
      <c r="OYF17" s="272"/>
      <c r="OYG17" s="272"/>
      <c r="OYH17" s="272"/>
      <c r="OYI17" s="272"/>
      <c r="OYJ17" s="272"/>
      <c r="OYK17" s="272"/>
      <c r="OYL17" s="272"/>
      <c r="OYM17" s="272"/>
      <c r="OYN17" s="272"/>
      <c r="OYO17" s="272"/>
      <c r="OYP17" s="272"/>
      <c r="OYQ17" s="272"/>
      <c r="OYR17" s="272"/>
      <c r="OYS17" s="272"/>
      <c r="OYT17" s="272"/>
      <c r="OYU17" s="272"/>
      <c r="OYV17" s="272"/>
      <c r="OYW17" s="272"/>
      <c r="OYX17" s="272"/>
      <c r="OYY17" s="272"/>
      <c r="OYZ17" s="272"/>
      <c r="OZA17" s="272"/>
      <c r="OZB17" s="272"/>
      <c r="OZC17" s="272"/>
      <c r="OZD17" s="272"/>
      <c r="OZE17" s="272"/>
      <c r="OZF17" s="272"/>
      <c r="OZG17" s="272"/>
      <c r="OZH17" s="272"/>
      <c r="OZI17" s="272"/>
      <c r="OZJ17" s="272"/>
      <c r="OZK17" s="272"/>
      <c r="OZL17" s="272"/>
      <c r="OZM17" s="272"/>
      <c r="OZN17" s="272"/>
      <c r="OZO17" s="272"/>
      <c r="OZP17" s="272"/>
      <c r="OZQ17" s="272"/>
      <c r="OZR17" s="272"/>
      <c r="OZS17" s="272"/>
      <c r="OZT17" s="272"/>
      <c r="OZU17" s="272"/>
      <c r="OZV17" s="272"/>
      <c r="OZW17" s="272"/>
      <c r="OZX17" s="272"/>
      <c r="OZY17" s="272"/>
      <c r="OZZ17" s="272"/>
      <c r="PAA17" s="272"/>
      <c r="PAB17" s="272"/>
      <c r="PAC17" s="272"/>
      <c r="PAD17" s="272"/>
      <c r="PAE17" s="272"/>
      <c r="PAF17" s="272"/>
      <c r="PAG17" s="272"/>
      <c r="PAH17" s="272"/>
      <c r="PAI17" s="272"/>
      <c r="PAJ17" s="272"/>
      <c r="PAK17" s="272"/>
      <c r="PAL17" s="272"/>
      <c r="PAM17" s="272"/>
      <c r="PAN17" s="272"/>
      <c r="PAO17" s="272"/>
      <c r="PAP17" s="272"/>
      <c r="PAQ17" s="272"/>
      <c r="PAR17" s="272"/>
      <c r="PAS17" s="272"/>
      <c r="PAT17" s="272"/>
      <c r="PAU17" s="272"/>
      <c r="PAV17" s="272"/>
      <c r="PAW17" s="272"/>
      <c r="PAX17" s="272"/>
      <c r="PAY17" s="272"/>
      <c r="PAZ17" s="272"/>
      <c r="PBA17" s="272"/>
      <c r="PBB17" s="272"/>
      <c r="PBC17" s="272"/>
      <c r="PBD17" s="272"/>
      <c r="PBE17" s="272"/>
      <c r="PBF17" s="272"/>
      <c r="PBG17" s="272"/>
      <c r="PBH17" s="272"/>
      <c r="PBI17" s="272"/>
      <c r="PBJ17" s="272"/>
      <c r="PBK17" s="272"/>
      <c r="PBL17" s="272"/>
      <c r="PBM17" s="272"/>
      <c r="PBN17" s="272"/>
      <c r="PBO17" s="272"/>
      <c r="PBP17" s="272"/>
      <c r="PBQ17" s="272"/>
      <c r="PBR17" s="272"/>
      <c r="PBS17" s="272"/>
      <c r="PBT17" s="272"/>
      <c r="PBU17" s="272"/>
      <c r="PBV17" s="272"/>
      <c r="PBW17" s="272"/>
      <c r="PBX17" s="272"/>
      <c r="PBY17" s="272"/>
      <c r="PBZ17" s="272"/>
      <c r="PCA17" s="272"/>
      <c r="PCB17" s="272"/>
      <c r="PCC17" s="272"/>
      <c r="PCD17" s="272"/>
      <c r="PCE17" s="272"/>
      <c r="PCF17" s="272"/>
      <c r="PCG17" s="272"/>
      <c r="PCH17" s="272"/>
      <c r="PCI17" s="272"/>
      <c r="PCJ17" s="272"/>
      <c r="PCK17" s="272"/>
      <c r="PCL17" s="272"/>
      <c r="PCM17" s="272"/>
      <c r="PCN17" s="272"/>
      <c r="PCO17" s="272"/>
      <c r="PCP17" s="272"/>
      <c r="PCQ17" s="272"/>
      <c r="PCR17" s="272"/>
      <c r="PCS17" s="272"/>
      <c r="PCT17" s="272"/>
      <c r="PCU17" s="272"/>
      <c r="PCV17" s="272"/>
      <c r="PCW17" s="272"/>
      <c r="PCX17" s="272"/>
      <c r="PCY17" s="272"/>
      <c r="PCZ17" s="272"/>
      <c r="PDA17" s="272"/>
      <c r="PDB17" s="272"/>
      <c r="PDC17" s="272"/>
      <c r="PDD17" s="272"/>
      <c r="PDE17" s="272"/>
      <c r="PDF17" s="272"/>
      <c r="PDG17" s="272"/>
      <c r="PDH17" s="272"/>
      <c r="PDI17" s="272"/>
      <c r="PDJ17" s="272"/>
      <c r="PDK17" s="272"/>
      <c r="PDL17" s="272"/>
      <c r="PDM17" s="272"/>
      <c r="PDN17" s="272"/>
      <c r="PDO17" s="272"/>
      <c r="PDP17" s="272"/>
      <c r="PDQ17" s="272"/>
      <c r="PDR17" s="272"/>
      <c r="PDS17" s="272"/>
      <c r="PDT17" s="272"/>
      <c r="PDU17" s="272"/>
      <c r="PDV17" s="272"/>
      <c r="PDW17" s="272"/>
      <c r="PDX17" s="272"/>
      <c r="PDY17" s="272"/>
      <c r="PDZ17" s="272"/>
      <c r="PEA17" s="272"/>
      <c r="PEB17" s="272"/>
      <c r="PEC17" s="272"/>
      <c r="PED17" s="272"/>
      <c r="PEE17" s="272"/>
      <c r="PEF17" s="272"/>
      <c r="PEG17" s="272"/>
      <c r="PEH17" s="272"/>
      <c r="PEI17" s="272"/>
      <c r="PEJ17" s="272"/>
      <c r="PEK17" s="272"/>
      <c r="PEL17" s="272"/>
      <c r="PEM17" s="272"/>
      <c r="PEN17" s="272"/>
      <c r="PEO17" s="272"/>
      <c r="PEP17" s="272"/>
      <c r="PEQ17" s="272"/>
      <c r="PER17" s="272"/>
      <c r="PES17" s="272"/>
      <c r="PET17" s="272"/>
      <c r="PEU17" s="272"/>
      <c r="PEV17" s="272"/>
      <c r="PEW17" s="272"/>
      <c r="PEX17" s="272"/>
      <c r="PEY17" s="272"/>
      <c r="PEZ17" s="272"/>
      <c r="PFA17" s="272"/>
      <c r="PFB17" s="272"/>
      <c r="PFC17" s="272"/>
      <c r="PFD17" s="272"/>
      <c r="PFE17" s="272"/>
      <c r="PFF17" s="272"/>
      <c r="PFG17" s="272"/>
      <c r="PFH17" s="272"/>
      <c r="PFI17" s="272"/>
      <c r="PFJ17" s="272"/>
      <c r="PFK17" s="272"/>
      <c r="PFL17" s="272"/>
      <c r="PFM17" s="272"/>
      <c r="PFN17" s="272"/>
      <c r="PFO17" s="272"/>
      <c r="PFP17" s="272"/>
      <c r="PFQ17" s="272"/>
      <c r="PFR17" s="272"/>
      <c r="PFS17" s="272"/>
      <c r="PFT17" s="272"/>
      <c r="PFU17" s="272"/>
      <c r="PFV17" s="272"/>
      <c r="PFW17" s="272"/>
      <c r="PFX17" s="272"/>
      <c r="PFY17" s="272"/>
      <c r="PFZ17" s="272"/>
      <c r="PGA17" s="272"/>
      <c r="PGB17" s="272"/>
      <c r="PGC17" s="272"/>
      <c r="PGD17" s="272"/>
      <c r="PGE17" s="272"/>
      <c r="PGF17" s="272"/>
      <c r="PGG17" s="272"/>
      <c r="PGH17" s="272"/>
      <c r="PGI17" s="272"/>
      <c r="PGJ17" s="272"/>
      <c r="PGK17" s="272"/>
      <c r="PGL17" s="272"/>
      <c r="PGM17" s="272"/>
      <c r="PGN17" s="272"/>
      <c r="PGO17" s="272"/>
      <c r="PGP17" s="272"/>
      <c r="PGQ17" s="272"/>
      <c r="PGR17" s="272"/>
      <c r="PGS17" s="272"/>
      <c r="PGT17" s="272"/>
      <c r="PGU17" s="272"/>
      <c r="PGV17" s="272"/>
      <c r="PGW17" s="272"/>
      <c r="PGX17" s="272"/>
      <c r="PGY17" s="272"/>
      <c r="PGZ17" s="272"/>
      <c r="PHA17" s="272"/>
      <c r="PHB17" s="272"/>
      <c r="PHC17" s="272"/>
      <c r="PHD17" s="272"/>
      <c r="PHE17" s="272"/>
      <c r="PHF17" s="272"/>
      <c r="PHG17" s="272"/>
      <c r="PHH17" s="272"/>
      <c r="PHI17" s="272"/>
      <c r="PHJ17" s="272"/>
      <c r="PHK17" s="272"/>
      <c r="PHL17" s="272"/>
      <c r="PHM17" s="272"/>
      <c r="PHN17" s="272"/>
      <c r="PHO17" s="272"/>
      <c r="PHP17" s="272"/>
      <c r="PHQ17" s="272"/>
      <c r="PHR17" s="272"/>
      <c r="PHS17" s="272"/>
      <c r="PHT17" s="272"/>
      <c r="PHU17" s="272"/>
      <c r="PHV17" s="272"/>
      <c r="PHW17" s="272"/>
      <c r="PHX17" s="272"/>
      <c r="PHY17" s="272"/>
      <c r="PHZ17" s="272"/>
      <c r="PIA17" s="272"/>
      <c r="PIB17" s="272"/>
      <c r="PIC17" s="272"/>
      <c r="PID17" s="272"/>
      <c r="PIE17" s="272"/>
      <c r="PIF17" s="272"/>
      <c r="PIG17" s="272"/>
      <c r="PIH17" s="272"/>
      <c r="PII17" s="272"/>
      <c r="PIJ17" s="272"/>
      <c r="PIK17" s="272"/>
      <c r="PIL17" s="272"/>
      <c r="PIM17" s="272"/>
      <c r="PIN17" s="272"/>
      <c r="PIO17" s="272"/>
      <c r="PIP17" s="272"/>
      <c r="PIQ17" s="272"/>
      <c r="PIR17" s="272"/>
      <c r="PIS17" s="272"/>
      <c r="PIT17" s="272"/>
      <c r="PIU17" s="272"/>
      <c r="PIV17" s="272"/>
      <c r="PIW17" s="272"/>
      <c r="PIX17" s="272"/>
      <c r="PIY17" s="272"/>
      <c r="PIZ17" s="272"/>
      <c r="PJA17" s="272"/>
      <c r="PJB17" s="272"/>
      <c r="PJC17" s="272"/>
      <c r="PJD17" s="272"/>
      <c r="PJE17" s="272"/>
      <c r="PJF17" s="272"/>
      <c r="PJG17" s="272"/>
      <c r="PJH17" s="272"/>
      <c r="PJI17" s="272"/>
      <c r="PJJ17" s="272"/>
      <c r="PJK17" s="272"/>
      <c r="PJL17" s="272"/>
      <c r="PJM17" s="272"/>
      <c r="PJN17" s="272"/>
      <c r="PJO17" s="272"/>
      <c r="PJP17" s="272"/>
      <c r="PJQ17" s="272"/>
      <c r="PJR17" s="272"/>
      <c r="PJS17" s="272"/>
      <c r="PJT17" s="272"/>
      <c r="PJU17" s="272"/>
      <c r="PJV17" s="272"/>
      <c r="PJW17" s="272"/>
      <c r="PJX17" s="272"/>
      <c r="PJY17" s="272"/>
      <c r="PJZ17" s="272"/>
      <c r="PKA17" s="272"/>
      <c r="PKB17" s="272"/>
      <c r="PKC17" s="272"/>
      <c r="PKD17" s="272"/>
      <c r="PKE17" s="272"/>
      <c r="PKF17" s="272"/>
      <c r="PKG17" s="272"/>
      <c r="PKH17" s="272"/>
      <c r="PKI17" s="272"/>
      <c r="PKJ17" s="272"/>
      <c r="PKK17" s="272"/>
      <c r="PKL17" s="272"/>
      <c r="PKM17" s="272"/>
      <c r="PKN17" s="272"/>
      <c r="PKO17" s="272"/>
      <c r="PKP17" s="272"/>
      <c r="PKQ17" s="272"/>
      <c r="PKR17" s="272"/>
      <c r="PKS17" s="272"/>
      <c r="PKT17" s="272"/>
      <c r="PKU17" s="272"/>
      <c r="PKV17" s="272"/>
      <c r="PKW17" s="272"/>
      <c r="PKX17" s="272"/>
      <c r="PKY17" s="272"/>
      <c r="PKZ17" s="272"/>
      <c r="PLA17" s="272"/>
      <c r="PLB17" s="272"/>
      <c r="PLC17" s="272"/>
      <c r="PLD17" s="272"/>
      <c r="PLE17" s="272"/>
      <c r="PLF17" s="272"/>
      <c r="PLG17" s="272"/>
      <c r="PLH17" s="272"/>
      <c r="PLI17" s="272"/>
      <c r="PLJ17" s="272"/>
      <c r="PLK17" s="272"/>
      <c r="PLL17" s="272"/>
      <c r="PLM17" s="272"/>
      <c r="PLN17" s="272"/>
      <c r="PLO17" s="272"/>
      <c r="PLP17" s="272"/>
      <c r="PLQ17" s="272"/>
      <c r="PLR17" s="272"/>
      <c r="PLS17" s="272"/>
      <c r="PLT17" s="272"/>
      <c r="PLU17" s="272"/>
      <c r="PLV17" s="272"/>
      <c r="PLW17" s="272"/>
      <c r="PLX17" s="272"/>
      <c r="PLY17" s="272"/>
      <c r="PLZ17" s="272"/>
      <c r="PMA17" s="272"/>
      <c r="PMB17" s="272"/>
      <c r="PMC17" s="272"/>
      <c r="PMD17" s="272"/>
      <c r="PME17" s="272"/>
      <c r="PMF17" s="272"/>
      <c r="PMG17" s="272"/>
      <c r="PMH17" s="272"/>
      <c r="PMI17" s="272"/>
      <c r="PMJ17" s="272"/>
      <c r="PMK17" s="272"/>
      <c r="PML17" s="272"/>
      <c r="PMM17" s="272"/>
      <c r="PMN17" s="272"/>
      <c r="PMO17" s="272"/>
      <c r="PMP17" s="272"/>
      <c r="PMQ17" s="272"/>
      <c r="PMR17" s="272"/>
      <c r="PMS17" s="272"/>
      <c r="PMT17" s="272"/>
      <c r="PMU17" s="272"/>
      <c r="PMV17" s="272"/>
      <c r="PMW17" s="272"/>
      <c r="PMX17" s="272"/>
      <c r="PMY17" s="272"/>
      <c r="PMZ17" s="272"/>
      <c r="PNA17" s="272"/>
      <c r="PNB17" s="272"/>
      <c r="PNC17" s="272"/>
      <c r="PND17" s="272"/>
      <c r="PNE17" s="272"/>
      <c r="PNF17" s="272"/>
      <c r="PNG17" s="272"/>
      <c r="PNH17" s="272"/>
      <c r="PNI17" s="272"/>
      <c r="PNJ17" s="272"/>
      <c r="PNK17" s="272"/>
      <c r="PNL17" s="272"/>
      <c r="PNM17" s="272"/>
      <c r="PNN17" s="272"/>
      <c r="PNO17" s="272"/>
      <c r="PNP17" s="272"/>
      <c r="PNQ17" s="272"/>
      <c r="PNR17" s="272"/>
      <c r="PNS17" s="272"/>
      <c r="PNT17" s="272"/>
      <c r="PNU17" s="272"/>
      <c r="PNV17" s="272"/>
      <c r="PNW17" s="272"/>
      <c r="PNX17" s="272"/>
      <c r="PNY17" s="272"/>
      <c r="PNZ17" s="272"/>
      <c r="POA17" s="272"/>
      <c r="POB17" s="272"/>
      <c r="POC17" s="272"/>
      <c r="POD17" s="272"/>
      <c r="POE17" s="272"/>
      <c r="POF17" s="272"/>
      <c r="POG17" s="272"/>
      <c r="POH17" s="272"/>
      <c r="POI17" s="272"/>
      <c r="POJ17" s="272"/>
      <c r="POK17" s="272"/>
      <c r="POL17" s="272"/>
      <c r="POM17" s="272"/>
      <c r="PON17" s="272"/>
      <c r="POO17" s="272"/>
      <c r="POP17" s="272"/>
      <c r="POQ17" s="272"/>
      <c r="POR17" s="272"/>
      <c r="POS17" s="272"/>
      <c r="POT17" s="272"/>
      <c r="POU17" s="272"/>
      <c r="POV17" s="272"/>
      <c r="POW17" s="272"/>
      <c r="POX17" s="272"/>
      <c r="POY17" s="272"/>
      <c r="POZ17" s="272"/>
      <c r="PPA17" s="272"/>
      <c r="PPB17" s="272"/>
      <c r="PPC17" s="272"/>
      <c r="PPD17" s="272"/>
      <c r="PPE17" s="272"/>
      <c r="PPF17" s="272"/>
      <c r="PPG17" s="272"/>
      <c r="PPH17" s="272"/>
      <c r="PPI17" s="272"/>
      <c r="PPJ17" s="272"/>
      <c r="PPK17" s="272"/>
      <c r="PPL17" s="272"/>
      <c r="PPM17" s="272"/>
      <c r="PPN17" s="272"/>
      <c r="PPO17" s="272"/>
      <c r="PPP17" s="272"/>
      <c r="PPQ17" s="272"/>
      <c r="PPR17" s="272"/>
      <c r="PPS17" s="272"/>
      <c r="PPT17" s="272"/>
      <c r="PPU17" s="272"/>
      <c r="PPV17" s="272"/>
      <c r="PPW17" s="272"/>
      <c r="PPX17" s="272"/>
      <c r="PPY17" s="272"/>
      <c r="PPZ17" s="272"/>
      <c r="PQA17" s="272"/>
      <c r="PQB17" s="272"/>
      <c r="PQC17" s="272"/>
      <c r="PQD17" s="272"/>
      <c r="PQE17" s="272"/>
      <c r="PQF17" s="272"/>
      <c r="PQG17" s="272"/>
      <c r="PQH17" s="272"/>
      <c r="PQI17" s="272"/>
      <c r="PQJ17" s="272"/>
      <c r="PQK17" s="272"/>
      <c r="PQL17" s="272"/>
      <c r="PQM17" s="272"/>
      <c r="PQN17" s="272"/>
      <c r="PQO17" s="272"/>
      <c r="PQP17" s="272"/>
      <c r="PQQ17" s="272"/>
      <c r="PQR17" s="272"/>
      <c r="PQS17" s="272"/>
      <c r="PQT17" s="272"/>
      <c r="PQU17" s="272"/>
      <c r="PQV17" s="272"/>
      <c r="PQW17" s="272"/>
      <c r="PQX17" s="272"/>
      <c r="PQY17" s="272"/>
      <c r="PQZ17" s="272"/>
      <c r="PRA17" s="272"/>
      <c r="PRB17" s="272"/>
      <c r="PRC17" s="272"/>
      <c r="PRD17" s="272"/>
      <c r="PRE17" s="272"/>
      <c r="PRF17" s="272"/>
      <c r="PRG17" s="272"/>
      <c r="PRH17" s="272"/>
      <c r="PRI17" s="272"/>
      <c r="PRJ17" s="272"/>
      <c r="PRK17" s="272"/>
      <c r="PRL17" s="272"/>
      <c r="PRM17" s="272"/>
      <c r="PRN17" s="272"/>
      <c r="PRO17" s="272"/>
      <c r="PRP17" s="272"/>
      <c r="PRQ17" s="272"/>
      <c r="PRR17" s="272"/>
      <c r="PRS17" s="272"/>
      <c r="PRT17" s="272"/>
      <c r="PRU17" s="272"/>
      <c r="PRV17" s="272"/>
      <c r="PRW17" s="272"/>
      <c r="PRX17" s="272"/>
      <c r="PRY17" s="272"/>
      <c r="PRZ17" s="272"/>
      <c r="PSA17" s="272"/>
      <c r="PSB17" s="272"/>
      <c r="PSC17" s="272"/>
      <c r="PSD17" s="272"/>
      <c r="PSE17" s="272"/>
      <c r="PSF17" s="272"/>
      <c r="PSG17" s="272"/>
      <c r="PSH17" s="272"/>
      <c r="PSI17" s="272"/>
      <c r="PSJ17" s="272"/>
      <c r="PSK17" s="272"/>
      <c r="PSL17" s="272"/>
      <c r="PSM17" s="272"/>
      <c r="PSN17" s="272"/>
      <c r="PSO17" s="272"/>
      <c r="PSP17" s="272"/>
      <c r="PSQ17" s="272"/>
      <c r="PSR17" s="272"/>
      <c r="PSS17" s="272"/>
      <c r="PST17" s="272"/>
      <c r="PSU17" s="272"/>
      <c r="PSV17" s="272"/>
      <c r="PSW17" s="272"/>
      <c r="PSX17" s="272"/>
      <c r="PSY17" s="272"/>
      <c r="PSZ17" s="272"/>
      <c r="PTA17" s="272"/>
      <c r="PTB17" s="272"/>
      <c r="PTC17" s="272"/>
      <c r="PTD17" s="272"/>
      <c r="PTE17" s="272"/>
      <c r="PTF17" s="272"/>
      <c r="PTG17" s="272"/>
      <c r="PTH17" s="272"/>
      <c r="PTI17" s="272"/>
      <c r="PTJ17" s="272"/>
      <c r="PTK17" s="272"/>
      <c r="PTL17" s="272"/>
      <c r="PTM17" s="272"/>
      <c r="PTN17" s="272"/>
      <c r="PTO17" s="272"/>
      <c r="PTP17" s="272"/>
      <c r="PTQ17" s="272"/>
      <c r="PTR17" s="272"/>
      <c r="PTS17" s="272"/>
      <c r="PTT17" s="272"/>
      <c r="PTU17" s="272"/>
      <c r="PTV17" s="272"/>
      <c r="PTW17" s="272"/>
      <c r="PTX17" s="272"/>
      <c r="PTY17" s="272"/>
      <c r="PTZ17" s="272"/>
      <c r="PUA17" s="272"/>
      <c r="PUB17" s="272"/>
      <c r="PUC17" s="272"/>
      <c r="PUD17" s="272"/>
      <c r="PUE17" s="272"/>
      <c r="PUF17" s="272"/>
      <c r="PUG17" s="272"/>
      <c r="PUH17" s="272"/>
      <c r="PUI17" s="272"/>
      <c r="PUJ17" s="272"/>
      <c r="PUK17" s="272"/>
      <c r="PUL17" s="272"/>
      <c r="PUM17" s="272"/>
      <c r="PUN17" s="272"/>
      <c r="PUO17" s="272"/>
      <c r="PUP17" s="272"/>
      <c r="PUQ17" s="272"/>
      <c r="PUR17" s="272"/>
      <c r="PUS17" s="272"/>
      <c r="PUT17" s="272"/>
      <c r="PUU17" s="272"/>
      <c r="PUV17" s="272"/>
      <c r="PUW17" s="272"/>
      <c r="PUX17" s="272"/>
      <c r="PUY17" s="272"/>
      <c r="PUZ17" s="272"/>
      <c r="PVA17" s="272"/>
      <c r="PVB17" s="272"/>
      <c r="PVC17" s="272"/>
      <c r="PVD17" s="272"/>
      <c r="PVE17" s="272"/>
      <c r="PVF17" s="272"/>
      <c r="PVG17" s="272"/>
      <c r="PVH17" s="272"/>
      <c r="PVI17" s="272"/>
      <c r="PVJ17" s="272"/>
      <c r="PVK17" s="272"/>
      <c r="PVL17" s="272"/>
      <c r="PVM17" s="272"/>
      <c r="PVN17" s="272"/>
      <c r="PVO17" s="272"/>
      <c r="PVP17" s="272"/>
      <c r="PVQ17" s="272"/>
      <c r="PVR17" s="272"/>
      <c r="PVS17" s="272"/>
      <c r="PVT17" s="272"/>
      <c r="PVU17" s="272"/>
      <c r="PVV17" s="272"/>
      <c r="PVW17" s="272"/>
      <c r="PVX17" s="272"/>
      <c r="PVY17" s="272"/>
      <c r="PVZ17" s="272"/>
      <c r="PWA17" s="272"/>
      <c r="PWB17" s="272"/>
      <c r="PWC17" s="272"/>
      <c r="PWD17" s="272"/>
      <c r="PWE17" s="272"/>
      <c r="PWF17" s="272"/>
      <c r="PWG17" s="272"/>
      <c r="PWH17" s="272"/>
      <c r="PWI17" s="272"/>
      <c r="PWJ17" s="272"/>
      <c r="PWK17" s="272"/>
      <c r="PWL17" s="272"/>
      <c r="PWM17" s="272"/>
      <c r="PWN17" s="272"/>
      <c r="PWO17" s="272"/>
      <c r="PWP17" s="272"/>
      <c r="PWQ17" s="272"/>
      <c r="PWR17" s="272"/>
      <c r="PWS17" s="272"/>
      <c r="PWT17" s="272"/>
      <c r="PWU17" s="272"/>
      <c r="PWV17" s="272"/>
      <c r="PWW17" s="272"/>
      <c r="PWX17" s="272"/>
      <c r="PWY17" s="272"/>
      <c r="PWZ17" s="272"/>
      <c r="PXA17" s="272"/>
      <c r="PXB17" s="272"/>
      <c r="PXC17" s="272"/>
      <c r="PXD17" s="272"/>
      <c r="PXE17" s="272"/>
      <c r="PXF17" s="272"/>
      <c r="PXG17" s="272"/>
      <c r="PXH17" s="272"/>
      <c r="PXI17" s="272"/>
      <c r="PXJ17" s="272"/>
      <c r="PXK17" s="272"/>
      <c r="PXL17" s="272"/>
      <c r="PXM17" s="272"/>
      <c r="PXN17" s="272"/>
      <c r="PXO17" s="272"/>
      <c r="PXP17" s="272"/>
      <c r="PXQ17" s="272"/>
      <c r="PXR17" s="272"/>
      <c r="PXS17" s="272"/>
      <c r="PXT17" s="272"/>
      <c r="PXU17" s="272"/>
      <c r="PXV17" s="272"/>
      <c r="PXW17" s="272"/>
      <c r="PXX17" s="272"/>
      <c r="PXY17" s="272"/>
      <c r="PXZ17" s="272"/>
      <c r="PYA17" s="272"/>
      <c r="PYB17" s="272"/>
      <c r="PYC17" s="272"/>
      <c r="PYD17" s="272"/>
      <c r="PYE17" s="272"/>
      <c r="PYF17" s="272"/>
      <c r="PYG17" s="272"/>
      <c r="PYH17" s="272"/>
      <c r="PYI17" s="272"/>
      <c r="PYJ17" s="272"/>
      <c r="PYK17" s="272"/>
      <c r="PYL17" s="272"/>
      <c r="PYM17" s="272"/>
      <c r="PYN17" s="272"/>
      <c r="PYO17" s="272"/>
      <c r="PYP17" s="272"/>
      <c r="PYQ17" s="272"/>
      <c r="PYR17" s="272"/>
      <c r="PYS17" s="272"/>
      <c r="PYT17" s="272"/>
      <c r="PYU17" s="272"/>
      <c r="PYV17" s="272"/>
      <c r="PYW17" s="272"/>
      <c r="PYX17" s="272"/>
      <c r="PYY17" s="272"/>
      <c r="PYZ17" s="272"/>
      <c r="PZA17" s="272"/>
      <c r="PZB17" s="272"/>
      <c r="PZC17" s="272"/>
      <c r="PZD17" s="272"/>
      <c r="PZE17" s="272"/>
      <c r="PZF17" s="272"/>
      <c r="PZG17" s="272"/>
      <c r="PZH17" s="272"/>
      <c r="PZI17" s="272"/>
      <c r="PZJ17" s="272"/>
      <c r="PZK17" s="272"/>
      <c r="PZL17" s="272"/>
      <c r="PZM17" s="272"/>
      <c r="PZN17" s="272"/>
      <c r="PZO17" s="272"/>
      <c r="PZP17" s="272"/>
      <c r="PZQ17" s="272"/>
      <c r="PZR17" s="272"/>
      <c r="PZS17" s="272"/>
      <c r="PZT17" s="272"/>
      <c r="PZU17" s="272"/>
      <c r="PZV17" s="272"/>
      <c r="PZW17" s="272"/>
      <c r="PZX17" s="272"/>
      <c r="PZY17" s="272"/>
      <c r="PZZ17" s="272"/>
      <c r="QAA17" s="272"/>
      <c r="QAB17" s="272"/>
      <c r="QAC17" s="272"/>
      <c r="QAD17" s="272"/>
      <c r="QAE17" s="272"/>
      <c r="QAF17" s="272"/>
      <c r="QAG17" s="272"/>
      <c r="QAH17" s="272"/>
      <c r="QAI17" s="272"/>
      <c r="QAJ17" s="272"/>
      <c r="QAK17" s="272"/>
      <c r="QAL17" s="272"/>
      <c r="QAM17" s="272"/>
      <c r="QAN17" s="272"/>
      <c r="QAO17" s="272"/>
      <c r="QAP17" s="272"/>
      <c r="QAQ17" s="272"/>
      <c r="QAR17" s="272"/>
      <c r="QAS17" s="272"/>
      <c r="QAT17" s="272"/>
      <c r="QAU17" s="272"/>
      <c r="QAV17" s="272"/>
      <c r="QAW17" s="272"/>
      <c r="QAX17" s="272"/>
      <c r="QAY17" s="272"/>
      <c r="QAZ17" s="272"/>
      <c r="QBA17" s="272"/>
      <c r="QBB17" s="272"/>
      <c r="QBC17" s="272"/>
      <c r="QBD17" s="272"/>
      <c r="QBE17" s="272"/>
      <c r="QBF17" s="272"/>
      <c r="QBG17" s="272"/>
      <c r="QBH17" s="272"/>
      <c r="QBI17" s="272"/>
      <c r="QBJ17" s="272"/>
      <c r="QBK17" s="272"/>
      <c r="QBL17" s="272"/>
      <c r="QBM17" s="272"/>
      <c r="QBN17" s="272"/>
      <c r="QBO17" s="272"/>
      <c r="QBP17" s="272"/>
      <c r="QBQ17" s="272"/>
      <c r="QBR17" s="272"/>
      <c r="QBS17" s="272"/>
      <c r="QBT17" s="272"/>
      <c r="QBU17" s="272"/>
      <c r="QBV17" s="272"/>
      <c r="QBW17" s="272"/>
      <c r="QBX17" s="272"/>
      <c r="QBY17" s="272"/>
      <c r="QBZ17" s="272"/>
      <c r="QCA17" s="272"/>
      <c r="QCB17" s="272"/>
      <c r="QCC17" s="272"/>
      <c r="QCD17" s="272"/>
      <c r="QCE17" s="272"/>
      <c r="QCF17" s="272"/>
      <c r="QCG17" s="272"/>
      <c r="QCH17" s="272"/>
      <c r="QCI17" s="272"/>
      <c r="QCJ17" s="272"/>
      <c r="QCK17" s="272"/>
      <c r="QCL17" s="272"/>
      <c r="QCM17" s="272"/>
      <c r="QCN17" s="272"/>
      <c r="QCO17" s="272"/>
      <c r="QCP17" s="272"/>
      <c r="QCQ17" s="272"/>
      <c r="QCR17" s="272"/>
      <c r="QCS17" s="272"/>
      <c r="QCT17" s="272"/>
      <c r="QCU17" s="272"/>
      <c r="QCV17" s="272"/>
      <c r="QCW17" s="272"/>
      <c r="QCX17" s="272"/>
      <c r="QCY17" s="272"/>
      <c r="QCZ17" s="272"/>
      <c r="QDA17" s="272"/>
      <c r="QDB17" s="272"/>
      <c r="QDC17" s="272"/>
      <c r="QDD17" s="272"/>
      <c r="QDE17" s="272"/>
      <c r="QDF17" s="272"/>
      <c r="QDG17" s="272"/>
      <c r="QDH17" s="272"/>
      <c r="QDI17" s="272"/>
      <c r="QDJ17" s="272"/>
      <c r="QDK17" s="272"/>
      <c r="QDL17" s="272"/>
      <c r="QDM17" s="272"/>
      <c r="QDN17" s="272"/>
      <c r="QDO17" s="272"/>
      <c r="QDP17" s="272"/>
      <c r="QDQ17" s="272"/>
      <c r="QDR17" s="272"/>
      <c r="QDS17" s="272"/>
      <c r="QDT17" s="272"/>
      <c r="QDU17" s="272"/>
      <c r="QDV17" s="272"/>
      <c r="QDW17" s="272"/>
      <c r="QDX17" s="272"/>
      <c r="QDY17" s="272"/>
      <c r="QDZ17" s="272"/>
      <c r="QEA17" s="272"/>
      <c r="QEB17" s="272"/>
      <c r="QEC17" s="272"/>
      <c r="QED17" s="272"/>
      <c r="QEE17" s="272"/>
      <c r="QEF17" s="272"/>
      <c r="QEG17" s="272"/>
      <c r="QEH17" s="272"/>
      <c r="QEI17" s="272"/>
      <c r="QEJ17" s="272"/>
      <c r="QEK17" s="272"/>
      <c r="QEL17" s="272"/>
      <c r="QEM17" s="272"/>
      <c r="QEN17" s="272"/>
      <c r="QEO17" s="272"/>
      <c r="QEP17" s="272"/>
      <c r="QEQ17" s="272"/>
      <c r="QER17" s="272"/>
      <c r="QES17" s="272"/>
      <c r="QET17" s="272"/>
      <c r="QEU17" s="272"/>
      <c r="QEV17" s="272"/>
      <c r="QEW17" s="272"/>
      <c r="QEX17" s="272"/>
      <c r="QEY17" s="272"/>
      <c r="QEZ17" s="272"/>
      <c r="QFA17" s="272"/>
      <c r="QFB17" s="272"/>
      <c r="QFC17" s="272"/>
      <c r="QFD17" s="272"/>
      <c r="QFE17" s="272"/>
      <c r="QFF17" s="272"/>
      <c r="QFG17" s="272"/>
      <c r="QFH17" s="272"/>
      <c r="QFI17" s="272"/>
      <c r="QFJ17" s="272"/>
      <c r="QFK17" s="272"/>
      <c r="QFL17" s="272"/>
      <c r="QFM17" s="272"/>
      <c r="QFN17" s="272"/>
      <c r="QFO17" s="272"/>
      <c r="QFP17" s="272"/>
      <c r="QFQ17" s="272"/>
      <c r="QFR17" s="272"/>
      <c r="QFS17" s="272"/>
      <c r="QFT17" s="272"/>
      <c r="QFU17" s="272"/>
      <c r="QFV17" s="272"/>
      <c r="QFW17" s="272"/>
      <c r="QFX17" s="272"/>
      <c r="QFY17" s="272"/>
      <c r="QFZ17" s="272"/>
      <c r="QGA17" s="272"/>
      <c r="QGB17" s="272"/>
      <c r="QGC17" s="272"/>
      <c r="QGD17" s="272"/>
      <c r="QGE17" s="272"/>
      <c r="QGF17" s="272"/>
      <c r="QGG17" s="272"/>
      <c r="QGH17" s="272"/>
      <c r="QGI17" s="272"/>
      <c r="QGJ17" s="272"/>
      <c r="QGK17" s="272"/>
      <c r="QGL17" s="272"/>
      <c r="QGM17" s="272"/>
      <c r="QGN17" s="272"/>
      <c r="QGO17" s="272"/>
      <c r="QGP17" s="272"/>
      <c r="QGQ17" s="272"/>
      <c r="QGR17" s="272"/>
      <c r="QGS17" s="272"/>
      <c r="QGT17" s="272"/>
      <c r="QGU17" s="272"/>
      <c r="QGV17" s="272"/>
      <c r="QGW17" s="272"/>
      <c r="QGX17" s="272"/>
      <c r="QGY17" s="272"/>
      <c r="QGZ17" s="272"/>
      <c r="QHA17" s="272"/>
      <c r="QHB17" s="272"/>
      <c r="QHC17" s="272"/>
      <c r="QHD17" s="272"/>
      <c r="QHE17" s="272"/>
      <c r="QHF17" s="272"/>
      <c r="QHG17" s="272"/>
      <c r="QHH17" s="272"/>
      <c r="QHI17" s="272"/>
      <c r="QHJ17" s="272"/>
      <c r="QHK17" s="272"/>
      <c r="QHL17" s="272"/>
      <c r="QHM17" s="272"/>
      <c r="QHN17" s="272"/>
      <c r="QHO17" s="272"/>
      <c r="QHP17" s="272"/>
      <c r="QHQ17" s="272"/>
      <c r="QHR17" s="272"/>
      <c r="QHS17" s="272"/>
      <c r="QHT17" s="272"/>
      <c r="QHU17" s="272"/>
      <c r="QHV17" s="272"/>
      <c r="QHW17" s="272"/>
      <c r="QHX17" s="272"/>
      <c r="QHY17" s="272"/>
      <c r="QHZ17" s="272"/>
      <c r="QIA17" s="272"/>
      <c r="QIB17" s="272"/>
      <c r="QIC17" s="272"/>
      <c r="QID17" s="272"/>
      <c r="QIE17" s="272"/>
      <c r="QIF17" s="272"/>
      <c r="QIG17" s="272"/>
      <c r="QIH17" s="272"/>
      <c r="QII17" s="272"/>
      <c r="QIJ17" s="272"/>
      <c r="QIK17" s="272"/>
      <c r="QIL17" s="272"/>
      <c r="QIM17" s="272"/>
      <c r="QIN17" s="272"/>
      <c r="QIO17" s="272"/>
      <c r="QIP17" s="272"/>
      <c r="QIQ17" s="272"/>
      <c r="QIR17" s="272"/>
      <c r="QIS17" s="272"/>
      <c r="QIT17" s="272"/>
      <c r="QIU17" s="272"/>
      <c r="QIV17" s="272"/>
      <c r="QIW17" s="272"/>
      <c r="QIX17" s="272"/>
      <c r="QIY17" s="272"/>
      <c r="QIZ17" s="272"/>
      <c r="QJA17" s="272"/>
      <c r="QJB17" s="272"/>
      <c r="QJC17" s="272"/>
      <c r="QJD17" s="272"/>
      <c r="QJE17" s="272"/>
      <c r="QJF17" s="272"/>
      <c r="QJG17" s="272"/>
      <c r="QJH17" s="272"/>
      <c r="QJI17" s="272"/>
      <c r="QJJ17" s="272"/>
      <c r="QJK17" s="272"/>
      <c r="QJL17" s="272"/>
      <c r="QJM17" s="272"/>
      <c r="QJN17" s="272"/>
      <c r="QJO17" s="272"/>
      <c r="QJP17" s="272"/>
      <c r="QJQ17" s="272"/>
      <c r="QJR17" s="272"/>
      <c r="QJS17" s="272"/>
      <c r="QJT17" s="272"/>
      <c r="QJU17" s="272"/>
      <c r="QJV17" s="272"/>
      <c r="QJW17" s="272"/>
      <c r="QJX17" s="272"/>
      <c r="QJY17" s="272"/>
      <c r="QJZ17" s="272"/>
      <c r="QKA17" s="272"/>
      <c r="QKB17" s="272"/>
      <c r="QKC17" s="272"/>
      <c r="QKD17" s="272"/>
      <c r="QKE17" s="272"/>
      <c r="QKF17" s="272"/>
      <c r="QKG17" s="272"/>
      <c r="QKH17" s="272"/>
      <c r="QKI17" s="272"/>
      <c r="QKJ17" s="272"/>
      <c r="QKK17" s="272"/>
      <c r="QKL17" s="272"/>
      <c r="QKM17" s="272"/>
      <c r="QKN17" s="272"/>
      <c r="QKO17" s="272"/>
      <c r="QKP17" s="272"/>
      <c r="QKQ17" s="272"/>
      <c r="QKR17" s="272"/>
      <c r="QKS17" s="272"/>
      <c r="QKT17" s="272"/>
      <c r="QKU17" s="272"/>
      <c r="QKV17" s="272"/>
      <c r="QKW17" s="272"/>
      <c r="QKX17" s="272"/>
      <c r="QKY17" s="272"/>
      <c r="QKZ17" s="272"/>
      <c r="QLA17" s="272"/>
      <c r="QLB17" s="272"/>
      <c r="QLC17" s="272"/>
      <c r="QLD17" s="272"/>
      <c r="QLE17" s="272"/>
      <c r="QLF17" s="272"/>
      <c r="QLG17" s="272"/>
      <c r="QLH17" s="272"/>
      <c r="QLI17" s="272"/>
      <c r="QLJ17" s="272"/>
      <c r="QLK17" s="272"/>
      <c r="QLL17" s="272"/>
      <c r="QLM17" s="272"/>
      <c r="QLN17" s="272"/>
      <c r="QLO17" s="272"/>
      <c r="QLP17" s="272"/>
      <c r="QLQ17" s="272"/>
      <c r="QLR17" s="272"/>
      <c r="QLS17" s="272"/>
      <c r="QLT17" s="272"/>
      <c r="QLU17" s="272"/>
      <c r="QLV17" s="272"/>
      <c r="QLW17" s="272"/>
      <c r="QLX17" s="272"/>
      <c r="QLY17" s="272"/>
      <c r="QLZ17" s="272"/>
      <c r="QMA17" s="272"/>
      <c r="QMB17" s="272"/>
      <c r="QMC17" s="272"/>
      <c r="QMD17" s="272"/>
      <c r="QME17" s="272"/>
      <c r="QMF17" s="272"/>
      <c r="QMG17" s="272"/>
      <c r="QMH17" s="272"/>
      <c r="QMI17" s="272"/>
      <c r="QMJ17" s="272"/>
      <c r="QMK17" s="272"/>
      <c r="QML17" s="272"/>
      <c r="QMM17" s="272"/>
      <c r="QMN17" s="272"/>
      <c r="QMO17" s="272"/>
      <c r="QMP17" s="272"/>
      <c r="QMQ17" s="272"/>
      <c r="QMR17" s="272"/>
      <c r="QMS17" s="272"/>
      <c r="QMT17" s="272"/>
      <c r="QMU17" s="272"/>
      <c r="QMV17" s="272"/>
      <c r="QMW17" s="272"/>
      <c r="QMX17" s="272"/>
      <c r="QMY17" s="272"/>
      <c r="QMZ17" s="272"/>
      <c r="QNA17" s="272"/>
      <c r="QNB17" s="272"/>
      <c r="QNC17" s="272"/>
      <c r="QND17" s="272"/>
      <c r="QNE17" s="272"/>
      <c r="QNF17" s="272"/>
      <c r="QNG17" s="272"/>
      <c r="QNH17" s="272"/>
      <c r="QNI17" s="272"/>
      <c r="QNJ17" s="272"/>
      <c r="QNK17" s="272"/>
      <c r="QNL17" s="272"/>
      <c r="QNM17" s="272"/>
      <c r="QNN17" s="272"/>
      <c r="QNO17" s="272"/>
      <c r="QNP17" s="272"/>
      <c r="QNQ17" s="272"/>
      <c r="QNR17" s="272"/>
      <c r="QNS17" s="272"/>
      <c r="QNT17" s="272"/>
      <c r="QNU17" s="272"/>
      <c r="QNV17" s="272"/>
      <c r="QNW17" s="272"/>
      <c r="QNX17" s="272"/>
      <c r="QNY17" s="272"/>
      <c r="QNZ17" s="272"/>
      <c r="QOA17" s="272"/>
      <c r="QOB17" s="272"/>
      <c r="QOC17" s="272"/>
      <c r="QOD17" s="272"/>
      <c r="QOE17" s="272"/>
      <c r="QOF17" s="272"/>
      <c r="QOG17" s="272"/>
      <c r="QOH17" s="272"/>
      <c r="QOI17" s="272"/>
      <c r="QOJ17" s="272"/>
      <c r="QOK17" s="272"/>
      <c r="QOL17" s="272"/>
      <c r="QOM17" s="272"/>
      <c r="QON17" s="272"/>
      <c r="QOO17" s="272"/>
      <c r="QOP17" s="272"/>
      <c r="QOQ17" s="272"/>
      <c r="QOR17" s="272"/>
      <c r="QOS17" s="272"/>
      <c r="QOT17" s="272"/>
      <c r="QOU17" s="272"/>
      <c r="QOV17" s="272"/>
      <c r="QOW17" s="272"/>
      <c r="QOX17" s="272"/>
      <c r="QOY17" s="272"/>
      <c r="QOZ17" s="272"/>
      <c r="QPA17" s="272"/>
      <c r="QPB17" s="272"/>
      <c r="QPC17" s="272"/>
      <c r="QPD17" s="272"/>
      <c r="QPE17" s="272"/>
      <c r="QPF17" s="272"/>
      <c r="QPG17" s="272"/>
      <c r="QPH17" s="272"/>
      <c r="QPI17" s="272"/>
      <c r="QPJ17" s="272"/>
      <c r="QPK17" s="272"/>
      <c r="QPL17" s="272"/>
      <c r="QPM17" s="272"/>
      <c r="QPN17" s="272"/>
      <c r="QPO17" s="272"/>
      <c r="QPP17" s="272"/>
      <c r="QPQ17" s="272"/>
      <c r="QPR17" s="272"/>
      <c r="QPS17" s="272"/>
      <c r="QPT17" s="272"/>
      <c r="QPU17" s="272"/>
      <c r="QPV17" s="272"/>
      <c r="QPW17" s="272"/>
      <c r="QPX17" s="272"/>
      <c r="QPY17" s="272"/>
      <c r="QPZ17" s="272"/>
      <c r="QQA17" s="272"/>
      <c r="QQB17" s="272"/>
      <c r="QQC17" s="272"/>
      <c r="QQD17" s="272"/>
      <c r="QQE17" s="272"/>
      <c r="QQF17" s="272"/>
      <c r="QQG17" s="272"/>
      <c r="QQH17" s="272"/>
      <c r="QQI17" s="272"/>
      <c r="QQJ17" s="272"/>
      <c r="QQK17" s="272"/>
      <c r="QQL17" s="272"/>
      <c r="QQM17" s="272"/>
      <c r="QQN17" s="272"/>
      <c r="QQO17" s="272"/>
      <c r="QQP17" s="272"/>
      <c r="QQQ17" s="272"/>
      <c r="QQR17" s="272"/>
      <c r="QQS17" s="272"/>
      <c r="QQT17" s="272"/>
      <c r="QQU17" s="272"/>
      <c r="QQV17" s="272"/>
      <c r="QQW17" s="272"/>
      <c r="QQX17" s="272"/>
      <c r="QQY17" s="272"/>
      <c r="QQZ17" s="272"/>
      <c r="QRA17" s="272"/>
      <c r="QRB17" s="272"/>
      <c r="QRC17" s="272"/>
      <c r="QRD17" s="272"/>
      <c r="QRE17" s="272"/>
      <c r="QRF17" s="272"/>
      <c r="QRG17" s="272"/>
      <c r="QRH17" s="272"/>
      <c r="QRI17" s="272"/>
      <c r="QRJ17" s="272"/>
      <c r="QRK17" s="272"/>
      <c r="QRL17" s="272"/>
      <c r="QRM17" s="272"/>
      <c r="QRN17" s="272"/>
      <c r="QRO17" s="272"/>
      <c r="QRP17" s="272"/>
      <c r="QRQ17" s="272"/>
      <c r="QRR17" s="272"/>
      <c r="QRS17" s="272"/>
      <c r="QRT17" s="272"/>
      <c r="QRU17" s="272"/>
      <c r="QRV17" s="272"/>
      <c r="QRW17" s="272"/>
      <c r="QRX17" s="272"/>
      <c r="QRY17" s="272"/>
      <c r="QRZ17" s="272"/>
      <c r="QSA17" s="272"/>
      <c r="QSB17" s="272"/>
      <c r="QSC17" s="272"/>
      <c r="QSD17" s="272"/>
      <c r="QSE17" s="272"/>
      <c r="QSF17" s="272"/>
      <c r="QSG17" s="272"/>
      <c r="QSH17" s="272"/>
      <c r="QSI17" s="272"/>
      <c r="QSJ17" s="272"/>
      <c r="QSK17" s="272"/>
      <c r="QSL17" s="272"/>
      <c r="QSM17" s="272"/>
      <c r="QSN17" s="272"/>
      <c r="QSO17" s="272"/>
      <c r="QSP17" s="272"/>
      <c r="QSQ17" s="272"/>
      <c r="QSR17" s="272"/>
      <c r="QSS17" s="272"/>
      <c r="QST17" s="272"/>
      <c r="QSU17" s="272"/>
      <c r="QSV17" s="272"/>
      <c r="QSW17" s="272"/>
      <c r="QSX17" s="272"/>
      <c r="QSY17" s="272"/>
      <c r="QSZ17" s="272"/>
      <c r="QTA17" s="272"/>
      <c r="QTB17" s="272"/>
      <c r="QTC17" s="272"/>
      <c r="QTD17" s="272"/>
      <c r="QTE17" s="272"/>
      <c r="QTF17" s="272"/>
      <c r="QTG17" s="272"/>
      <c r="QTH17" s="272"/>
      <c r="QTI17" s="272"/>
      <c r="QTJ17" s="272"/>
      <c r="QTK17" s="272"/>
      <c r="QTL17" s="272"/>
      <c r="QTM17" s="272"/>
      <c r="QTN17" s="272"/>
      <c r="QTO17" s="272"/>
      <c r="QTP17" s="272"/>
      <c r="QTQ17" s="272"/>
      <c r="QTR17" s="272"/>
      <c r="QTS17" s="272"/>
      <c r="QTT17" s="272"/>
      <c r="QTU17" s="272"/>
      <c r="QTV17" s="272"/>
      <c r="QTW17" s="272"/>
      <c r="QTX17" s="272"/>
      <c r="QTY17" s="272"/>
      <c r="QTZ17" s="272"/>
      <c r="QUA17" s="272"/>
      <c r="QUB17" s="272"/>
      <c r="QUC17" s="272"/>
      <c r="QUD17" s="272"/>
      <c r="QUE17" s="272"/>
      <c r="QUF17" s="272"/>
      <c r="QUG17" s="272"/>
      <c r="QUH17" s="272"/>
      <c r="QUI17" s="272"/>
      <c r="QUJ17" s="272"/>
      <c r="QUK17" s="272"/>
      <c r="QUL17" s="272"/>
      <c r="QUM17" s="272"/>
      <c r="QUN17" s="272"/>
      <c r="QUO17" s="272"/>
      <c r="QUP17" s="272"/>
      <c r="QUQ17" s="272"/>
      <c r="QUR17" s="272"/>
      <c r="QUS17" s="272"/>
      <c r="QUT17" s="272"/>
      <c r="QUU17" s="272"/>
      <c r="QUV17" s="272"/>
      <c r="QUW17" s="272"/>
      <c r="QUX17" s="272"/>
      <c r="QUY17" s="272"/>
      <c r="QUZ17" s="272"/>
      <c r="QVA17" s="272"/>
      <c r="QVB17" s="272"/>
      <c r="QVC17" s="272"/>
      <c r="QVD17" s="272"/>
      <c r="QVE17" s="272"/>
      <c r="QVF17" s="272"/>
      <c r="QVG17" s="272"/>
      <c r="QVH17" s="272"/>
      <c r="QVI17" s="272"/>
      <c r="QVJ17" s="272"/>
      <c r="QVK17" s="272"/>
      <c r="QVL17" s="272"/>
      <c r="QVM17" s="272"/>
      <c r="QVN17" s="272"/>
      <c r="QVO17" s="272"/>
      <c r="QVP17" s="272"/>
      <c r="QVQ17" s="272"/>
      <c r="QVR17" s="272"/>
      <c r="QVS17" s="272"/>
      <c r="QVT17" s="272"/>
      <c r="QVU17" s="272"/>
      <c r="QVV17" s="272"/>
      <c r="QVW17" s="272"/>
      <c r="QVX17" s="272"/>
      <c r="QVY17" s="272"/>
      <c r="QVZ17" s="272"/>
      <c r="QWA17" s="272"/>
      <c r="QWB17" s="272"/>
      <c r="QWC17" s="272"/>
      <c r="QWD17" s="272"/>
      <c r="QWE17" s="272"/>
      <c r="QWF17" s="272"/>
      <c r="QWG17" s="272"/>
      <c r="QWH17" s="272"/>
      <c r="QWI17" s="272"/>
      <c r="QWJ17" s="272"/>
      <c r="QWK17" s="272"/>
      <c r="QWL17" s="272"/>
      <c r="QWM17" s="272"/>
      <c r="QWN17" s="272"/>
      <c r="QWO17" s="272"/>
      <c r="QWP17" s="272"/>
      <c r="QWQ17" s="272"/>
      <c r="QWR17" s="272"/>
      <c r="QWS17" s="272"/>
      <c r="QWT17" s="272"/>
      <c r="QWU17" s="272"/>
      <c r="QWV17" s="272"/>
      <c r="QWW17" s="272"/>
      <c r="QWX17" s="272"/>
      <c r="QWY17" s="272"/>
      <c r="QWZ17" s="272"/>
      <c r="QXA17" s="272"/>
      <c r="QXB17" s="272"/>
      <c r="QXC17" s="272"/>
      <c r="QXD17" s="272"/>
      <c r="QXE17" s="272"/>
      <c r="QXF17" s="272"/>
      <c r="QXG17" s="272"/>
      <c r="QXH17" s="272"/>
      <c r="QXI17" s="272"/>
      <c r="QXJ17" s="272"/>
      <c r="QXK17" s="272"/>
      <c r="QXL17" s="272"/>
      <c r="QXM17" s="272"/>
      <c r="QXN17" s="272"/>
      <c r="QXO17" s="272"/>
      <c r="QXP17" s="272"/>
      <c r="QXQ17" s="272"/>
      <c r="QXR17" s="272"/>
      <c r="QXS17" s="272"/>
      <c r="QXT17" s="272"/>
      <c r="QXU17" s="272"/>
      <c r="QXV17" s="272"/>
      <c r="QXW17" s="272"/>
      <c r="QXX17" s="272"/>
      <c r="QXY17" s="272"/>
      <c r="QXZ17" s="272"/>
      <c r="QYA17" s="272"/>
      <c r="QYB17" s="272"/>
      <c r="QYC17" s="272"/>
      <c r="QYD17" s="272"/>
      <c r="QYE17" s="272"/>
      <c r="QYF17" s="272"/>
      <c r="QYG17" s="272"/>
      <c r="QYH17" s="272"/>
      <c r="QYI17" s="272"/>
      <c r="QYJ17" s="272"/>
      <c r="QYK17" s="272"/>
      <c r="QYL17" s="272"/>
      <c r="QYM17" s="272"/>
      <c r="QYN17" s="272"/>
      <c r="QYO17" s="272"/>
      <c r="QYP17" s="272"/>
      <c r="QYQ17" s="272"/>
      <c r="QYR17" s="272"/>
      <c r="QYS17" s="272"/>
      <c r="QYT17" s="272"/>
      <c r="QYU17" s="272"/>
      <c r="QYV17" s="272"/>
      <c r="QYW17" s="272"/>
      <c r="QYX17" s="272"/>
      <c r="QYY17" s="272"/>
      <c r="QYZ17" s="272"/>
      <c r="QZA17" s="272"/>
      <c r="QZB17" s="272"/>
      <c r="QZC17" s="272"/>
      <c r="QZD17" s="272"/>
      <c r="QZE17" s="272"/>
      <c r="QZF17" s="272"/>
      <c r="QZG17" s="272"/>
      <c r="QZH17" s="272"/>
      <c r="QZI17" s="272"/>
      <c r="QZJ17" s="272"/>
      <c r="QZK17" s="272"/>
      <c r="QZL17" s="272"/>
      <c r="QZM17" s="272"/>
      <c r="QZN17" s="272"/>
      <c r="QZO17" s="272"/>
      <c r="QZP17" s="272"/>
      <c r="QZQ17" s="272"/>
      <c r="QZR17" s="272"/>
      <c r="QZS17" s="272"/>
      <c r="QZT17" s="272"/>
      <c r="QZU17" s="272"/>
      <c r="QZV17" s="272"/>
      <c r="QZW17" s="272"/>
      <c r="QZX17" s="272"/>
      <c r="QZY17" s="272"/>
      <c r="QZZ17" s="272"/>
      <c r="RAA17" s="272"/>
      <c r="RAB17" s="272"/>
      <c r="RAC17" s="272"/>
      <c r="RAD17" s="272"/>
      <c r="RAE17" s="272"/>
      <c r="RAF17" s="272"/>
      <c r="RAG17" s="272"/>
      <c r="RAH17" s="272"/>
      <c r="RAI17" s="272"/>
      <c r="RAJ17" s="272"/>
      <c r="RAK17" s="272"/>
      <c r="RAL17" s="272"/>
      <c r="RAM17" s="272"/>
      <c r="RAN17" s="272"/>
      <c r="RAO17" s="272"/>
      <c r="RAP17" s="272"/>
      <c r="RAQ17" s="272"/>
      <c r="RAR17" s="272"/>
      <c r="RAS17" s="272"/>
      <c r="RAT17" s="272"/>
      <c r="RAU17" s="272"/>
      <c r="RAV17" s="272"/>
      <c r="RAW17" s="272"/>
      <c r="RAX17" s="272"/>
      <c r="RAY17" s="272"/>
      <c r="RAZ17" s="272"/>
      <c r="RBA17" s="272"/>
      <c r="RBB17" s="272"/>
      <c r="RBC17" s="272"/>
      <c r="RBD17" s="272"/>
      <c r="RBE17" s="272"/>
      <c r="RBF17" s="272"/>
      <c r="RBG17" s="272"/>
      <c r="RBH17" s="272"/>
      <c r="RBI17" s="272"/>
      <c r="RBJ17" s="272"/>
      <c r="RBK17" s="272"/>
      <c r="RBL17" s="272"/>
      <c r="RBM17" s="272"/>
      <c r="RBN17" s="272"/>
      <c r="RBO17" s="272"/>
      <c r="RBP17" s="272"/>
      <c r="RBQ17" s="272"/>
      <c r="RBR17" s="272"/>
      <c r="RBS17" s="272"/>
      <c r="RBT17" s="272"/>
      <c r="RBU17" s="272"/>
      <c r="RBV17" s="272"/>
      <c r="RBW17" s="272"/>
      <c r="RBX17" s="272"/>
      <c r="RBY17" s="272"/>
      <c r="RBZ17" s="272"/>
      <c r="RCA17" s="272"/>
      <c r="RCB17" s="272"/>
      <c r="RCC17" s="272"/>
      <c r="RCD17" s="272"/>
      <c r="RCE17" s="272"/>
      <c r="RCF17" s="272"/>
      <c r="RCG17" s="272"/>
      <c r="RCH17" s="272"/>
      <c r="RCI17" s="272"/>
      <c r="RCJ17" s="272"/>
      <c r="RCK17" s="272"/>
      <c r="RCL17" s="272"/>
      <c r="RCM17" s="272"/>
      <c r="RCN17" s="272"/>
      <c r="RCO17" s="272"/>
      <c r="RCP17" s="272"/>
      <c r="RCQ17" s="272"/>
      <c r="RCR17" s="272"/>
      <c r="RCS17" s="272"/>
      <c r="RCT17" s="272"/>
      <c r="RCU17" s="272"/>
      <c r="RCV17" s="272"/>
      <c r="RCW17" s="272"/>
      <c r="RCX17" s="272"/>
      <c r="RCY17" s="272"/>
      <c r="RCZ17" s="272"/>
      <c r="RDA17" s="272"/>
      <c r="RDB17" s="272"/>
      <c r="RDC17" s="272"/>
      <c r="RDD17" s="272"/>
      <c r="RDE17" s="272"/>
      <c r="RDF17" s="272"/>
      <c r="RDG17" s="272"/>
      <c r="RDH17" s="272"/>
      <c r="RDI17" s="272"/>
      <c r="RDJ17" s="272"/>
      <c r="RDK17" s="272"/>
      <c r="RDL17" s="272"/>
      <c r="RDM17" s="272"/>
      <c r="RDN17" s="272"/>
      <c r="RDO17" s="272"/>
      <c r="RDP17" s="272"/>
      <c r="RDQ17" s="272"/>
      <c r="RDR17" s="272"/>
      <c r="RDS17" s="272"/>
      <c r="RDT17" s="272"/>
      <c r="RDU17" s="272"/>
      <c r="RDV17" s="272"/>
      <c r="RDW17" s="272"/>
      <c r="RDX17" s="272"/>
      <c r="RDY17" s="272"/>
      <c r="RDZ17" s="272"/>
      <c r="REA17" s="272"/>
      <c r="REB17" s="272"/>
      <c r="REC17" s="272"/>
      <c r="RED17" s="272"/>
      <c r="REE17" s="272"/>
      <c r="REF17" s="272"/>
      <c r="REG17" s="272"/>
      <c r="REH17" s="272"/>
      <c r="REI17" s="272"/>
      <c r="REJ17" s="272"/>
      <c r="REK17" s="272"/>
      <c r="REL17" s="272"/>
      <c r="REM17" s="272"/>
      <c r="REN17" s="272"/>
      <c r="REO17" s="272"/>
      <c r="REP17" s="272"/>
      <c r="REQ17" s="272"/>
      <c r="RER17" s="272"/>
      <c r="RES17" s="272"/>
      <c r="RET17" s="272"/>
      <c r="REU17" s="272"/>
      <c r="REV17" s="272"/>
      <c r="REW17" s="272"/>
      <c r="REX17" s="272"/>
      <c r="REY17" s="272"/>
      <c r="REZ17" s="272"/>
      <c r="RFA17" s="272"/>
      <c r="RFB17" s="272"/>
      <c r="RFC17" s="272"/>
      <c r="RFD17" s="272"/>
      <c r="RFE17" s="272"/>
      <c r="RFF17" s="272"/>
      <c r="RFG17" s="272"/>
      <c r="RFH17" s="272"/>
      <c r="RFI17" s="272"/>
      <c r="RFJ17" s="272"/>
      <c r="RFK17" s="272"/>
      <c r="RFL17" s="272"/>
      <c r="RFM17" s="272"/>
      <c r="RFN17" s="272"/>
      <c r="RFO17" s="272"/>
      <c r="RFP17" s="272"/>
      <c r="RFQ17" s="272"/>
      <c r="RFR17" s="272"/>
      <c r="RFS17" s="272"/>
      <c r="RFT17" s="272"/>
      <c r="RFU17" s="272"/>
      <c r="RFV17" s="272"/>
      <c r="RFW17" s="272"/>
      <c r="RFX17" s="272"/>
      <c r="RFY17" s="272"/>
      <c r="RFZ17" s="272"/>
      <c r="RGA17" s="272"/>
      <c r="RGB17" s="272"/>
      <c r="RGC17" s="272"/>
      <c r="RGD17" s="272"/>
      <c r="RGE17" s="272"/>
      <c r="RGF17" s="272"/>
      <c r="RGG17" s="272"/>
      <c r="RGH17" s="272"/>
      <c r="RGI17" s="272"/>
      <c r="RGJ17" s="272"/>
      <c r="RGK17" s="272"/>
      <c r="RGL17" s="272"/>
      <c r="RGM17" s="272"/>
      <c r="RGN17" s="272"/>
      <c r="RGO17" s="272"/>
      <c r="RGP17" s="272"/>
      <c r="RGQ17" s="272"/>
      <c r="RGR17" s="272"/>
      <c r="RGS17" s="272"/>
      <c r="RGT17" s="272"/>
      <c r="RGU17" s="272"/>
      <c r="RGV17" s="272"/>
      <c r="RGW17" s="272"/>
      <c r="RGX17" s="272"/>
      <c r="RGY17" s="272"/>
      <c r="RGZ17" s="272"/>
      <c r="RHA17" s="272"/>
      <c r="RHB17" s="272"/>
      <c r="RHC17" s="272"/>
      <c r="RHD17" s="272"/>
      <c r="RHE17" s="272"/>
      <c r="RHF17" s="272"/>
      <c r="RHG17" s="272"/>
      <c r="RHH17" s="272"/>
      <c r="RHI17" s="272"/>
      <c r="RHJ17" s="272"/>
      <c r="RHK17" s="272"/>
      <c r="RHL17" s="272"/>
      <c r="RHM17" s="272"/>
      <c r="RHN17" s="272"/>
      <c r="RHO17" s="272"/>
      <c r="RHP17" s="272"/>
      <c r="RHQ17" s="272"/>
      <c r="RHR17" s="272"/>
      <c r="RHS17" s="272"/>
      <c r="RHT17" s="272"/>
      <c r="RHU17" s="272"/>
      <c r="RHV17" s="272"/>
      <c r="RHW17" s="272"/>
      <c r="RHX17" s="272"/>
      <c r="RHY17" s="272"/>
      <c r="RHZ17" s="272"/>
      <c r="RIA17" s="272"/>
      <c r="RIB17" s="272"/>
      <c r="RIC17" s="272"/>
      <c r="RID17" s="272"/>
      <c r="RIE17" s="272"/>
      <c r="RIF17" s="272"/>
      <c r="RIG17" s="272"/>
      <c r="RIH17" s="272"/>
      <c r="RII17" s="272"/>
      <c r="RIJ17" s="272"/>
      <c r="RIK17" s="272"/>
      <c r="RIL17" s="272"/>
      <c r="RIM17" s="272"/>
      <c r="RIN17" s="272"/>
      <c r="RIO17" s="272"/>
      <c r="RIP17" s="272"/>
      <c r="RIQ17" s="272"/>
      <c r="RIR17" s="272"/>
      <c r="RIS17" s="272"/>
      <c r="RIT17" s="272"/>
      <c r="RIU17" s="272"/>
      <c r="RIV17" s="272"/>
      <c r="RIW17" s="272"/>
      <c r="RIX17" s="272"/>
      <c r="RIY17" s="272"/>
      <c r="RIZ17" s="272"/>
      <c r="RJA17" s="272"/>
      <c r="RJB17" s="272"/>
      <c r="RJC17" s="272"/>
      <c r="RJD17" s="272"/>
      <c r="RJE17" s="272"/>
      <c r="RJF17" s="272"/>
      <c r="RJG17" s="272"/>
      <c r="RJH17" s="272"/>
      <c r="RJI17" s="272"/>
      <c r="RJJ17" s="272"/>
      <c r="RJK17" s="272"/>
      <c r="RJL17" s="272"/>
      <c r="RJM17" s="272"/>
      <c r="RJN17" s="272"/>
      <c r="RJO17" s="272"/>
      <c r="RJP17" s="272"/>
      <c r="RJQ17" s="272"/>
      <c r="RJR17" s="272"/>
      <c r="RJS17" s="272"/>
      <c r="RJT17" s="272"/>
      <c r="RJU17" s="272"/>
      <c r="RJV17" s="272"/>
      <c r="RJW17" s="272"/>
      <c r="RJX17" s="272"/>
      <c r="RJY17" s="272"/>
      <c r="RJZ17" s="272"/>
      <c r="RKA17" s="272"/>
      <c r="RKB17" s="272"/>
      <c r="RKC17" s="272"/>
      <c r="RKD17" s="272"/>
      <c r="RKE17" s="272"/>
      <c r="RKF17" s="272"/>
      <c r="RKG17" s="272"/>
      <c r="RKH17" s="272"/>
      <c r="RKI17" s="272"/>
      <c r="RKJ17" s="272"/>
      <c r="RKK17" s="272"/>
      <c r="RKL17" s="272"/>
      <c r="RKM17" s="272"/>
      <c r="RKN17" s="272"/>
      <c r="RKO17" s="272"/>
      <c r="RKP17" s="272"/>
      <c r="RKQ17" s="272"/>
      <c r="RKR17" s="272"/>
      <c r="RKS17" s="272"/>
      <c r="RKT17" s="272"/>
      <c r="RKU17" s="272"/>
      <c r="RKV17" s="272"/>
      <c r="RKW17" s="272"/>
      <c r="RKX17" s="272"/>
      <c r="RKY17" s="272"/>
      <c r="RKZ17" s="272"/>
      <c r="RLA17" s="272"/>
      <c r="RLB17" s="272"/>
      <c r="RLC17" s="272"/>
      <c r="RLD17" s="272"/>
      <c r="RLE17" s="272"/>
      <c r="RLF17" s="272"/>
      <c r="RLG17" s="272"/>
      <c r="RLH17" s="272"/>
      <c r="RLI17" s="272"/>
      <c r="RLJ17" s="272"/>
      <c r="RLK17" s="272"/>
      <c r="RLL17" s="272"/>
      <c r="RLM17" s="272"/>
      <c r="RLN17" s="272"/>
      <c r="RLO17" s="272"/>
      <c r="RLP17" s="272"/>
      <c r="RLQ17" s="272"/>
      <c r="RLR17" s="272"/>
      <c r="RLS17" s="272"/>
      <c r="RLT17" s="272"/>
      <c r="RLU17" s="272"/>
      <c r="RLV17" s="272"/>
      <c r="RLW17" s="272"/>
      <c r="RLX17" s="272"/>
      <c r="RLY17" s="272"/>
      <c r="RLZ17" s="272"/>
      <c r="RMA17" s="272"/>
      <c r="RMB17" s="272"/>
      <c r="RMC17" s="272"/>
      <c r="RMD17" s="272"/>
      <c r="RME17" s="272"/>
      <c r="RMF17" s="272"/>
      <c r="RMG17" s="272"/>
      <c r="RMH17" s="272"/>
      <c r="RMI17" s="272"/>
      <c r="RMJ17" s="272"/>
      <c r="RMK17" s="272"/>
      <c r="RML17" s="272"/>
      <c r="RMM17" s="272"/>
      <c r="RMN17" s="272"/>
      <c r="RMO17" s="272"/>
      <c r="RMP17" s="272"/>
      <c r="RMQ17" s="272"/>
      <c r="RMR17" s="272"/>
      <c r="RMS17" s="272"/>
      <c r="RMT17" s="272"/>
      <c r="RMU17" s="272"/>
      <c r="RMV17" s="272"/>
      <c r="RMW17" s="272"/>
      <c r="RMX17" s="272"/>
      <c r="RMY17" s="272"/>
      <c r="RMZ17" s="272"/>
      <c r="RNA17" s="272"/>
      <c r="RNB17" s="272"/>
      <c r="RNC17" s="272"/>
      <c r="RND17" s="272"/>
      <c r="RNE17" s="272"/>
      <c r="RNF17" s="272"/>
      <c r="RNG17" s="272"/>
      <c r="RNH17" s="272"/>
      <c r="RNI17" s="272"/>
      <c r="RNJ17" s="272"/>
      <c r="RNK17" s="272"/>
      <c r="RNL17" s="272"/>
      <c r="RNM17" s="272"/>
      <c r="RNN17" s="272"/>
      <c r="RNO17" s="272"/>
      <c r="RNP17" s="272"/>
      <c r="RNQ17" s="272"/>
      <c r="RNR17" s="272"/>
      <c r="RNS17" s="272"/>
      <c r="RNT17" s="272"/>
      <c r="RNU17" s="272"/>
      <c r="RNV17" s="272"/>
      <c r="RNW17" s="272"/>
      <c r="RNX17" s="272"/>
      <c r="RNY17" s="272"/>
      <c r="RNZ17" s="272"/>
      <c r="ROA17" s="272"/>
      <c r="ROB17" s="272"/>
      <c r="ROC17" s="272"/>
      <c r="ROD17" s="272"/>
      <c r="ROE17" s="272"/>
      <c r="ROF17" s="272"/>
      <c r="ROG17" s="272"/>
      <c r="ROH17" s="272"/>
      <c r="ROI17" s="272"/>
      <c r="ROJ17" s="272"/>
      <c r="ROK17" s="272"/>
      <c r="ROL17" s="272"/>
      <c r="ROM17" s="272"/>
      <c r="RON17" s="272"/>
      <c r="ROO17" s="272"/>
      <c r="ROP17" s="272"/>
      <c r="ROQ17" s="272"/>
      <c r="ROR17" s="272"/>
      <c r="ROS17" s="272"/>
      <c r="ROT17" s="272"/>
      <c r="ROU17" s="272"/>
      <c r="ROV17" s="272"/>
      <c r="ROW17" s="272"/>
      <c r="ROX17" s="272"/>
      <c r="ROY17" s="272"/>
      <c r="ROZ17" s="272"/>
      <c r="RPA17" s="272"/>
      <c r="RPB17" s="272"/>
      <c r="RPC17" s="272"/>
      <c r="RPD17" s="272"/>
      <c r="RPE17" s="272"/>
      <c r="RPF17" s="272"/>
      <c r="RPG17" s="272"/>
      <c r="RPH17" s="272"/>
      <c r="RPI17" s="272"/>
      <c r="RPJ17" s="272"/>
      <c r="RPK17" s="272"/>
      <c r="RPL17" s="272"/>
      <c r="RPM17" s="272"/>
      <c r="RPN17" s="272"/>
      <c r="RPO17" s="272"/>
      <c r="RPP17" s="272"/>
      <c r="RPQ17" s="272"/>
      <c r="RPR17" s="272"/>
      <c r="RPS17" s="272"/>
      <c r="RPT17" s="272"/>
      <c r="RPU17" s="272"/>
      <c r="RPV17" s="272"/>
      <c r="RPW17" s="272"/>
      <c r="RPX17" s="272"/>
      <c r="RPY17" s="272"/>
      <c r="RPZ17" s="272"/>
      <c r="RQA17" s="272"/>
      <c r="RQB17" s="272"/>
      <c r="RQC17" s="272"/>
      <c r="RQD17" s="272"/>
      <c r="RQE17" s="272"/>
      <c r="RQF17" s="272"/>
      <c r="RQG17" s="272"/>
      <c r="RQH17" s="272"/>
      <c r="RQI17" s="272"/>
      <c r="RQJ17" s="272"/>
      <c r="RQK17" s="272"/>
      <c r="RQL17" s="272"/>
      <c r="RQM17" s="272"/>
      <c r="RQN17" s="272"/>
      <c r="RQO17" s="272"/>
      <c r="RQP17" s="272"/>
      <c r="RQQ17" s="272"/>
      <c r="RQR17" s="272"/>
      <c r="RQS17" s="272"/>
      <c r="RQT17" s="272"/>
      <c r="RQU17" s="272"/>
      <c r="RQV17" s="272"/>
      <c r="RQW17" s="272"/>
      <c r="RQX17" s="272"/>
      <c r="RQY17" s="272"/>
      <c r="RQZ17" s="272"/>
      <c r="RRA17" s="272"/>
      <c r="RRB17" s="272"/>
      <c r="RRC17" s="272"/>
      <c r="RRD17" s="272"/>
      <c r="RRE17" s="272"/>
      <c r="RRF17" s="272"/>
      <c r="RRG17" s="272"/>
      <c r="RRH17" s="272"/>
      <c r="RRI17" s="272"/>
      <c r="RRJ17" s="272"/>
      <c r="RRK17" s="272"/>
      <c r="RRL17" s="272"/>
      <c r="RRM17" s="272"/>
      <c r="RRN17" s="272"/>
      <c r="RRO17" s="272"/>
      <c r="RRP17" s="272"/>
      <c r="RRQ17" s="272"/>
      <c r="RRR17" s="272"/>
      <c r="RRS17" s="272"/>
      <c r="RRT17" s="272"/>
      <c r="RRU17" s="272"/>
      <c r="RRV17" s="272"/>
      <c r="RRW17" s="272"/>
      <c r="RRX17" s="272"/>
      <c r="RRY17" s="272"/>
      <c r="RRZ17" s="272"/>
      <c r="RSA17" s="272"/>
      <c r="RSB17" s="272"/>
      <c r="RSC17" s="272"/>
      <c r="RSD17" s="272"/>
      <c r="RSE17" s="272"/>
      <c r="RSF17" s="272"/>
      <c r="RSG17" s="272"/>
      <c r="RSH17" s="272"/>
      <c r="RSI17" s="272"/>
      <c r="RSJ17" s="272"/>
      <c r="RSK17" s="272"/>
      <c r="RSL17" s="272"/>
      <c r="RSM17" s="272"/>
      <c r="RSN17" s="272"/>
      <c r="RSO17" s="272"/>
      <c r="RSP17" s="272"/>
      <c r="RSQ17" s="272"/>
      <c r="RSR17" s="272"/>
      <c r="RSS17" s="272"/>
      <c r="RST17" s="272"/>
      <c r="RSU17" s="272"/>
      <c r="RSV17" s="272"/>
      <c r="RSW17" s="272"/>
      <c r="RSX17" s="272"/>
      <c r="RSY17" s="272"/>
      <c r="RSZ17" s="272"/>
      <c r="RTA17" s="272"/>
      <c r="RTB17" s="272"/>
      <c r="RTC17" s="272"/>
      <c r="RTD17" s="272"/>
      <c r="RTE17" s="272"/>
      <c r="RTF17" s="272"/>
      <c r="RTG17" s="272"/>
      <c r="RTH17" s="272"/>
      <c r="RTI17" s="272"/>
      <c r="RTJ17" s="272"/>
      <c r="RTK17" s="272"/>
      <c r="RTL17" s="272"/>
      <c r="RTM17" s="272"/>
      <c r="RTN17" s="272"/>
      <c r="RTO17" s="272"/>
      <c r="RTP17" s="272"/>
      <c r="RTQ17" s="272"/>
      <c r="RTR17" s="272"/>
      <c r="RTS17" s="272"/>
      <c r="RTT17" s="272"/>
      <c r="RTU17" s="272"/>
      <c r="RTV17" s="272"/>
      <c r="RTW17" s="272"/>
      <c r="RTX17" s="272"/>
      <c r="RTY17" s="272"/>
      <c r="RTZ17" s="272"/>
      <c r="RUA17" s="272"/>
      <c r="RUB17" s="272"/>
      <c r="RUC17" s="272"/>
      <c r="RUD17" s="272"/>
      <c r="RUE17" s="272"/>
      <c r="RUF17" s="272"/>
      <c r="RUG17" s="272"/>
      <c r="RUH17" s="272"/>
      <c r="RUI17" s="272"/>
      <c r="RUJ17" s="272"/>
      <c r="RUK17" s="272"/>
      <c r="RUL17" s="272"/>
      <c r="RUM17" s="272"/>
      <c r="RUN17" s="272"/>
      <c r="RUO17" s="272"/>
      <c r="RUP17" s="272"/>
      <c r="RUQ17" s="272"/>
      <c r="RUR17" s="272"/>
      <c r="RUS17" s="272"/>
      <c r="RUT17" s="272"/>
      <c r="RUU17" s="272"/>
      <c r="RUV17" s="272"/>
      <c r="RUW17" s="272"/>
      <c r="RUX17" s="272"/>
      <c r="RUY17" s="272"/>
      <c r="RUZ17" s="272"/>
      <c r="RVA17" s="272"/>
      <c r="RVB17" s="272"/>
      <c r="RVC17" s="272"/>
      <c r="RVD17" s="272"/>
      <c r="RVE17" s="272"/>
      <c r="RVF17" s="272"/>
      <c r="RVG17" s="272"/>
      <c r="RVH17" s="272"/>
      <c r="RVI17" s="272"/>
      <c r="RVJ17" s="272"/>
      <c r="RVK17" s="272"/>
      <c r="RVL17" s="272"/>
      <c r="RVM17" s="272"/>
      <c r="RVN17" s="272"/>
      <c r="RVO17" s="272"/>
      <c r="RVP17" s="272"/>
      <c r="RVQ17" s="272"/>
      <c r="RVR17" s="272"/>
      <c r="RVS17" s="272"/>
      <c r="RVT17" s="272"/>
      <c r="RVU17" s="272"/>
      <c r="RVV17" s="272"/>
      <c r="RVW17" s="272"/>
      <c r="RVX17" s="272"/>
      <c r="RVY17" s="272"/>
      <c r="RVZ17" s="272"/>
      <c r="RWA17" s="272"/>
      <c r="RWB17" s="272"/>
      <c r="RWC17" s="272"/>
      <c r="RWD17" s="272"/>
      <c r="RWE17" s="272"/>
      <c r="RWF17" s="272"/>
      <c r="RWG17" s="272"/>
      <c r="RWH17" s="272"/>
      <c r="RWI17" s="272"/>
      <c r="RWJ17" s="272"/>
      <c r="RWK17" s="272"/>
      <c r="RWL17" s="272"/>
      <c r="RWM17" s="272"/>
      <c r="RWN17" s="272"/>
      <c r="RWO17" s="272"/>
      <c r="RWP17" s="272"/>
      <c r="RWQ17" s="272"/>
      <c r="RWR17" s="272"/>
      <c r="RWS17" s="272"/>
      <c r="RWT17" s="272"/>
      <c r="RWU17" s="272"/>
      <c r="RWV17" s="272"/>
      <c r="RWW17" s="272"/>
      <c r="RWX17" s="272"/>
      <c r="RWY17" s="272"/>
      <c r="RWZ17" s="272"/>
      <c r="RXA17" s="272"/>
      <c r="RXB17" s="272"/>
      <c r="RXC17" s="272"/>
      <c r="RXD17" s="272"/>
      <c r="RXE17" s="272"/>
      <c r="RXF17" s="272"/>
      <c r="RXG17" s="272"/>
      <c r="RXH17" s="272"/>
      <c r="RXI17" s="272"/>
      <c r="RXJ17" s="272"/>
      <c r="RXK17" s="272"/>
      <c r="RXL17" s="272"/>
      <c r="RXM17" s="272"/>
      <c r="RXN17" s="272"/>
      <c r="RXO17" s="272"/>
      <c r="RXP17" s="272"/>
      <c r="RXQ17" s="272"/>
      <c r="RXR17" s="272"/>
      <c r="RXS17" s="272"/>
      <c r="RXT17" s="272"/>
      <c r="RXU17" s="272"/>
      <c r="RXV17" s="272"/>
      <c r="RXW17" s="272"/>
      <c r="RXX17" s="272"/>
      <c r="RXY17" s="272"/>
      <c r="RXZ17" s="272"/>
      <c r="RYA17" s="272"/>
      <c r="RYB17" s="272"/>
      <c r="RYC17" s="272"/>
      <c r="RYD17" s="272"/>
      <c r="RYE17" s="272"/>
      <c r="RYF17" s="272"/>
      <c r="RYG17" s="272"/>
      <c r="RYH17" s="272"/>
      <c r="RYI17" s="272"/>
      <c r="RYJ17" s="272"/>
      <c r="RYK17" s="272"/>
      <c r="RYL17" s="272"/>
      <c r="RYM17" s="272"/>
      <c r="RYN17" s="272"/>
      <c r="RYO17" s="272"/>
      <c r="RYP17" s="272"/>
      <c r="RYQ17" s="272"/>
      <c r="RYR17" s="272"/>
      <c r="RYS17" s="272"/>
      <c r="RYT17" s="272"/>
      <c r="RYU17" s="272"/>
      <c r="RYV17" s="272"/>
      <c r="RYW17" s="272"/>
      <c r="RYX17" s="272"/>
      <c r="RYY17" s="272"/>
      <c r="RYZ17" s="272"/>
      <c r="RZA17" s="272"/>
      <c r="RZB17" s="272"/>
      <c r="RZC17" s="272"/>
      <c r="RZD17" s="272"/>
      <c r="RZE17" s="272"/>
      <c r="RZF17" s="272"/>
      <c r="RZG17" s="272"/>
      <c r="RZH17" s="272"/>
      <c r="RZI17" s="272"/>
      <c r="RZJ17" s="272"/>
      <c r="RZK17" s="272"/>
      <c r="RZL17" s="272"/>
      <c r="RZM17" s="272"/>
      <c r="RZN17" s="272"/>
      <c r="RZO17" s="272"/>
      <c r="RZP17" s="272"/>
      <c r="RZQ17" s="272"/>
      <c r="RZR17" s="272"/>
      <c r="RZS17" s="272"/>
      <c r="RZT17" s="272"/>
      <c r="RZU17" s="272"/>
      <c r="RZV17" s="272"/>
      <c r="RZW17" s="272"/>
      <c r="RZX17" s="272"/>
      <c r="RZY17" s="272"/>
      <c r="RZZ17" s="272"/>
      <c r="SAA17" s="272"/>
      <c r="SAB17" s="272"/>
      <c r="SAC17" s="272"/>
      <c r="SAD17" s="272"/>
      <c r="SAE17" s="272"/>
      <c r="SAF17" s="272"/>
      <c r="SAG17" s="272"/>
      <c r="SAH17" s="272"/>
      <c r="SAI17" s="272"/>
      <c r="SAJ17" s="272"/>
      <c r="SAK17" s="272"/>
      <c r="SAL17" s="272"/>
      <c r="SAM17" s="272"/>
      <c r="SAN17" s="272"/>
      <c r="SAO17" s="272"/>
      <c r="SAP17" s="272"/>
      <c r="SAQ17" s="272"/>
      <c r="SAR17" s="272"/>
      <c r="SAS17" s="272"/>
      <c r="SAT17" s="272"/>
      <c r="SAU17" s="272"/>
      <c r="SAV17" s="272"/>
      <c r="SAW17" s="272"/>
      <c r="SAX17" s="272"/>
      <c r="SAY17" s="272"/>
      <c r="SAZ17" s="272"/>
      <c r="SBA17" s="272"/>
      <c r="SBB17" s="272"/>
      <c r="SBC17" s="272"/>
      <c r="SBD17" s="272"/>
      <c r="SBE17" s="272"/>
      <c r="SBF17" s="272"/>
      <c r="SBG17" s="272"/>
      <c r="SBH17" s="272"/>
      <c r="SBI17" s="272"/>
      <c r="SBJ17" s="272"/>
      <c r="SBK17" s="272"/>
      <c r="SBL17" s="272"/>
      <c r="SBM17" s="272"/>
      <c r="SBN17" s="272"/>
      <c r="SBO17" s="272"/>
      <c r="SBP17" s="272"/>
      <c r="SBQ17" s="272"/>
      <c r="SBR17" s="272"/>
      <c r="SBS17" s="272"/>
      <c r="SBT17" s="272"/>
      <c r="SBU17" s="272"/>
      <c r="SBV17" s="272"/>
      <c r="SBW17" s="272"/>
      <c r="SBX17" s="272"/>
      <c r="SBY17" s="272"/>
      <c r="SBZ17" s="272"/>
      <c r="SCA17" s="272"/>
      <c r="SCB17" s="272"/>
      <c r="SCC17" s="272"/>
      <c r="SCD17" s="272"/>
      <c r="SCE17" s="272"/>
      <c r="SCF17" s="272"/>
      <c r="SCG17" s="272"/>
      <c r="SCH17" s="272"/>
      <c r="SCI17" s="272"/>
      <c r="SCJ17" s="272"/>
      <c r="SCK17" s="272"/>
      <c r="SCL17" s="272"/>
      <c r="SCM17" s="272"/>
      <c r="SCN17" s="272"/>
      <c r="SCO17" s="272"/>
      <c r="SCP17" s="272"/>
      <c r="SCQ17" s="272"/>
      <c r="SCR17" s="272"/>
      <c r="SCS17" s="272"/>
      <c r="SCT17" s="272"/>
      <c r="SCU17" s="272"/>
      <c r="SCV17" s="272"/>
      <c r="SCW17" s="272"/>
      <c r="SCX17" s="272"/>
      <c r="SCY17" s="272"/>
      <c r="SCZ17" s="272"/>
      <c r="SDA17" s="272"/>
      <c r="SDB17" s="272"/>
      <c r="SDC17" s="272"/>
      <c r="SDD17" s="272"/>
      <c r="SDE17" s="272"/>
      <c r="SDF17" s="272"/>
      <c r="SDG17" s="272"/>
      <c r="SDH17" s="272"/>
      <c r="SDI17" s="272"/>
      <c r="SDJ17" s="272"/>
      <c r="SDK17" s="272"/>
      <c r="SDL17" s="272"/>
      <c r="SDM17" s="272"/>
      <c r="SDN17" s="272"/>
      <c r="SDO17" s="272"/>
      <c r="SDP17" s="272"/>
      <c r="SDQ17" s="272"/>
      <c r="SDR17" s="272"/>
      <c r="SDS17" s="272"/>
      <c r="SDT17" s="272"/>
      <c r="SDU17" s="272"/>
      <c r="SDV17" s="272"/>
      <c r="SDW17" s="272"/>
      <c r="SDX17" s="272"/>
      <c r="SDY17" s="272"/>
      <c r="SDZ17" s="272"/>
      <c r="SEA17" s="272"/>
      <c r="SEB17" s="272"/>
      <c r="SEC17" s="272"/>
      <c r="SED17" s="272"/>
      <c r="SEE17" s="272"/>
      <c r="SEF17" s="272"/>
      <c r="SEG17" s="272"/>
      <c r="SEH17" s="272"/>
      <c r="SEI17" s="272"/>
      <c r="SEJ17" s="272"/>
      <c r="SEK17" s="272"/>
      <c r="SEL17" s="272"/>
      <c r="SEM17" s="272"/>
      <c r="SEN17" s="272"/>
      <c r="SEO17" s="272"/>
      <c r="SEP17" s="272"/>
      <c r="SEQ17" s="272"/>
      <c r="SER17" s="272"/>
      <c r="SES17" s="272"/>
      <c r="SET17" s="272"/>
      <c r="SEU17" s="272"/>
      <c r="SEV17" s="272"/>
      <c r="SEW17" s="272"/>
      <c r="SEX17" s="272"/>
      <c r="SEY17" s="272"/>
      <c r="SEZ17" s="272"/>
      <c r="SFA17" s="272"/>
      <c r="SFB17" s="272"/>
      <c r="SFC17" s="272"/>
      <c r="SFD17" s="272"/>
      <c r="SFE17" s="272"/>
      <c r="SFF17" s="272"/>
      <c r="SFG17" s="272"/>
      <c r="SFH17" s="272"/>
      <c r="SFI17" s="272"/>
      <c r="SFJ17" s="272"/>
      <c r="SFK17" s="272"/>
      <c r="SFL17" s="272"/>
      <c r="SFM17" s="272"/>
      <c r="SFN17" s="272"/>
      <c r="SFO17" s="272"/>
      <c r="SFP17" s="272"/>
      <c r="SFQ17" s="272"/>
      <c r="SFR17" s="272"/>
      <c r="SFS17" s="272"/>
      <c r="SFT17" s="272"/>
      <c r="SFU17" s="272"/>
      <c r="SFV17" s="272"/>
      <c r="SFW17" s="272"/>
      <c r="SFX17" s="272"/>
      <c r="SFY17" s="272"/>
      <c r="SFZ17" s="272"/>
      <c r="SGA17" s="272"/>
      <c r="SGB17" s="272"/>
      <c r="SGC17" s="272"/>
      <c r="SGD17" s="272"/>
      <c r="SGE17" s="272"/>
      <c r="SGF17" s="272"/>
      <c r="SGG17" s="272"/>
      <c r="SGH17" s="272"/>
      <c r="SGI17" s="272"/>
      <c r="SGJ17" s="272"/>
      <c r="SGK17" s="272"/>
      <c r="SGL17" s="272"/>
      <c r="SGM17" s="272"/>
      <c r="SGN17" s="272"/>
      <c r="SGO17" s="272"/>
      <c r="SGP17" s="272"/>
      <c r="SGQ17" s="272"/>
      <c r="SGR17" s="272"/>
      <c r="SGS17" s="272"/>
      <c r="SGT17" s="272"/>
      <c r="SGU17" s="272"/>
      <c r="SGV17" s="272"/>
      <c r="SGW17" s="272"/>
      <c r="SGX17" s="272"/>
      <c r="SGY17" s="272"/>
      <c r="SGZ17" s="272"/>
      <c r="SHA17" s="272"/>
      <c r="SHB17" s="272"/>
      <c r="SHC17" s="272"/>
      <c r="SHD17" s="272"/>
      <c r="SHE17" s="272"/>
      <c r="SHF17" s="272"/>
      <c r="SHG17" s="272"/>
      <c r="SHH17" s="272"/>
      <c r="SHI17" s="272"/>
      <c r="SHJ17" s="272"/>
      <c r="SHK17" s="272"/>
      <c r="SHL17" s="272"/>
      <c r="SHM17" s="272"/>
      <c r="SHN17" s="272"/>
      <c r="SHO17" s="272"/>
      <c r="SHP17" s="272"/>
      <c r="SHQ17" s="272"/>
      <c r="SHR17" s="272"/>
      <c r="SHS17" s="272"/>
      <c r="SHT17" s="272"/>
      <c r="SHU17" s="272"/>
      <c r="SHV17" s="272"/>
      <c r="SHW17" s="272"/>
      <c r="SHX17" s="272"/>
      <c r="SHY17" s="272"/>
      <c r="SHZ17" s="272"/>
      <c r="SIA17" s="272"/>
      <c r="SIB17" s="272"/>
      <c r="SIC17" s="272"/>
      <c r="SID17" s="272"/>
      <c r="SIE17" s="272"/>
      <c r="SIF17" s="272"/>
      <c r="SIG17" s="272"/>
      <c r="SIH17" s="272"/>
      <c r="SII17" s="272"/>
      <c r="SIJ17" s="272"/>
      <c r="SIK17" s="272"/>
      <c r="SIL17" s="272"/>
      <c r="SIM17" s="272"/>
      <c r="SIN17" s="272"/>
      <c r="SIO17" s="272"/>
      <c r="SIP17" s="272"/>
      <c r="SIQ17" s="272"/>
      <c r="SIR17" s="272"/>
      <c r="SIS17" s="272"/>
      <c r="SIT17" s="272"/>
      <c r="SIU17" s="272"/>
      <c r="SIV17" s="272"/>
      <c r="SIW17" s="272"/>
      <c r="SIX17" s="272"/>
      <c r="SIY17" s="272"/>
      <c r="SIZ17" s="272"/>
      <c r="SJA17" s="272"/>
      <c r="SJB17" s="272"/>
      <c r="SJC17" s="272"/>
      <c r="SJD17" s="272"/>
      <c r="SJE17" s="272"/>
      <c r="SJF17" s="272"/>
      <c r="SJG17" s="272"/>
      <c r="SJH17" s="272"/>
      <c r="SJI17" s="272"/>
      <c r="SJJ17" s="272"/>
      <c r="SJK17" s="272"/>
      <c r="SJL17" s="272"/>
      <c r="SJM17" s="272"/>
      <c r="SJN17" s="272"/>
      <c r="SJO17" s="272"/>
      <c r="SJP17" s="272"/>
      <c r="SJQ17" s="272"/>
      <c r="SJR17" s="272"/>
      <c r="SJS17" s="272"/>
      <c r="SJT17" s="272"/>
      <c r="SJU17" s="272"/>
      <c r="SJV17" s="272"/>
      <c r="SJW17" s="272"/>
      <c r="SJX17" s="272"/>
      <c r="SJY17" s="272"/>
      <c r="SJZ17" s="272"/>
      <c r="SKA17" s="272"/>
      <c r="SKB17" s="272"/>
      <c r="SKC17" s="272"/>
      <c r="SKD17" s="272"/>
      <c r="SKE17" s="272"/>
      <c r="SKF17" s="272"/>
      <c r="SKG17" s="272"/>
      <c r="SKH17" s="272"/>
      <c r="SKI17" s="272"/>
      <c r="SKJ17" s="272"/>
      <c r="SKK17" s="272"/>
      <c r="SKL17" s="272"/>
      <c r="SKM17" s="272"/>
      <c r="SKN17" s="272"/>
      <c r="SKO17" s="272"/>
      <c r="SKP17" s="272"/>
      <c r="SKQ17" s="272"/>
      <c r="SKR17" s="272"/>
      <c r="SKS17" s="272"/>
      <c r="SKT17" s="272"/>
      <c r="SKU17" s="272"/>
      <c r="SKV17" s="272"/>
      <c r="SKW17" s="272"/>
      <c r="SKX17" s="272"/>
      <c r="SKY17" s="272"/>
      <c r="SKZ17" s="272"/>
      <c r="SLA17" s="272"/>
      <c r="SLB17" s="272"/>
      <c r="SLC17" s="272"/>
      <c r="SLD17" s="272"/>
      <c r="SLE17" s="272"/>
      <c r="SLF17" s="272"/>
      <c r="SLG17" s="272"/>
      <c r="SLH17" s="272"/>
      <c r="SLI17" s="272"/>
      <c r="SLJ17" s="272"/>
      <c r="SLK17" s="272"/>
      <c r="SLL17" s="272"/>
      <c r="SLM17" s="272"/>
      <c r="SLN17" s="272"/>
      <c r="SLO17" s="272"/>
      <c r="SLP17" s="272"/>
      <c r="SLQ17" s="272"/>
      <c r="SLR17" s="272"/>
      <c r="SLS17" s="272"/>
      <c r="SLT17" s="272"/>
      <c r="SLU17" s="272"/>
      <c r="SLV17" s="272"/>
      <c r="SLW17" s="272"/>
      <c r="SLX17" s="272"/>
      <c r="SLY17" s="272"/>
      <c r="SLZ17" s="272"/>
      <c r="SMA17" s="272"/>
      <c r="SMB17" s="272"/>
      <c r="SMC17" s="272"/>
      <c r="SMD17" s="272"/>
      <c r="SME17" s="272"/>
      <c r="SMF17" s="272"/>
      <c r="SMG17" s="272"/>
      <c r="SMH17" s="272"/>
      <c r="SMI17" s="272"/>
      <c r="SMJ17" s="272"/>
      <c r="SMK17" s="272"/>
      <c r="SML17" s="272"/>
      <c r="SMM17" s="272"/>
      <c r="SMN17" s="272"/>
      <c r="SMO17" s="272"/>
      <c r="SMP17" s="272"/>
      <c r="SMQ17" s="272"/>
      <c r="SMR17" s="272"/>
      <c r="SMS17" s="272"/>
      <c r="SMT17" s="272"/>
      <c r="SMU17" s="272"/>
      <c r="SMV17" s="272"/>
      <c r="SMW17" s="272"/>
      <c r="SMX17" s="272"/>
      <c r="SMY17" s="272"/>
      <c r="SMZ17" s="272"/>
      <c r="SNA17" s="272"/>
      <c r="SNB17" s="272"/>
      <c r="SNC17" s="272"/>
      <c r="SND17" s="272"/>
      <c r="SNE17" s="272"/>
      <c r="SNF17" s="272"/>
      <c r="SNG17" s="272"/>
      <c r="SNH17" s="272"/>
      <c r="SNI17" s="272"/>
      <c r="SNJ17" s="272"/>
      <c r="SNK17" s="272"/>
      <c r="SNL17" s="272"/>
      <c r="SNM17" s="272"/>
      <c r="SNN17" s="272"/>
      <c r="SNO17" s="272"/>
      <c r="SNP17" s="272"/>
      <c r="SNQ17" s="272"/>
      <c r="SNR17" s="272"/>
      <c r="SNS17" s="272"/>
      <c r="SNT17" s="272"/>
      <c r="SNU17" s="272"/>
      <c r="SNV17" s="272"/>
      <c r="SNW17" s="272"/>
      <c r="SNX17" s="272"/>
      <c r="SNY17" s="272"/>
      <c r="SNZ17" s="272"/>
      <c r="SOA17" s="272"/>
      <c r="SOB17" s="272"/>
      <c r="SOC17" s="272"/>
      <c r="SOD17" s="272"/>
      <c r="SOE17" s="272"/>
      <c r="SOF17" s="272"/>
      <c r="SOG17" s="272"/>
      <c r="SOH17" s="272"/>
      <c r="SOI17" s="272"/>
      <c r="SOJ17" s="272"/>
      <c r="SOK17" s="272"/>
      <c r="SOL17" s="272"/>
      <c r="SOM17" s="272"/>
      <c r="SON17" s="272"/>
      <c r="SOO17" s="272"/>
      <c r="SOP17" s="272"/>
      <c r="SOQ17" s="272"/>
      <c r="SOR17" s="272"/>
      <c r="SOS17" s="272"/>
      <c r="SOT17" s="272"/>
      <c r="SOU17" s="272"/>
      <c r="SOV17" s="272"/>
      <c r="SOW17" s="272"/>
      <c r="SOX17" s="272"/>
      <c r="SOY17" s="272"/>
      <c r="SOZ17" s="272"/>
      <c r="SPA17" s="272"/>
      <c r="SPB17" s="272"/>
      <c r="SPC17" s="272"/>
      <c r="SPD17" s="272"/>
      <c r="SPE17" s="272"/>
      <c r="SPF17" s="272"/>
      <c r="SPG17" s="272"/>
      <c r="SPH17" s="272"/>
      <c r="SPI17" s="272"/>
      <c r="SPJ17" s="272"/>
      <c r="SPK17" s="272"/>
      <c r="SPL17" s="272"/>
      <c r="SPM17" s="272"/>
      <c r="SPN17" s="272"/>
      <c r="SPO17" s="272"/>
      <c r="SPP17" s="272"/>
      <c r="SPQ17" s="272"/>
      <c r="SPR17" s="272"/>
      <c r="SPS17" s="272"/>
      <c r="SPT17" s="272"/>
      <c r="SPU17" s="272"/>
      <c r="SPV17" s="272"/>
      <c r="SPW17" s="272"/>
      <c r="SPX17" s="272"/>
      <c r="SPY17" s="272"/>
      <c r="SPZ17" s="272"/>
      <c r="SQA17" s="272"/>
      <c r="SQB17" s="272"/>
      <c r="SQC17" s="272"/>
      <c r="SQD17" s="272"/>
      <c r="SQE17" s="272"/>
      <c r="SQF17" s="272"/>
      <c r="SQG17" s="272"/>
      <c r="SQH17" s="272"/>
      <c r="SQI17" s="272"/>
      <c r="SQJ17" s="272"/>
      <c r="SQK17" s="272"/>
      <c r="SQL17" s="272"/>
      <c r="SQM17" s="272"/>
      <c r="SQN17" s="272"/>
      <c r="SQO17" s="272"/>
      <c r="SQP17" s="272"/>
      <c r="SQQ17" s="272"/>
      <c r="SQR17" s="272"/>
      <c r="SQS17" s="272"/>
      <c r="SQT17" s="272"/>
      <c r="SQU17" s="272"/>
      <c r="SQV17" s="272"/>
      <c r="SQW17" s="272"/>
      <c r="SQX17" s="272"/>
      <c r="SQY17" s="272"/>
      <c r="SQZ17" s="272"/>
      <c r="SRA17" s="272"/>
      <c r="SRB17" s="272"/>
      <c r="SRC17" s="272"/>
      <c r="SRD17" s="272"/>
      <c r="SRE17" s="272"/>
      <c r="SRF17" s="272"/>
      <c r="SRG17" s="272"/>
      <c r="SRH17" s="272"/>
      <c r="SRI17" s="272"/>
      <c r="SRJ17" s="272"/>
      <c r="SRK17" s="272"/>
      <c r="SRL17" s="272"/>
      <c r="SRM17" s="272"/>
      <c r="SRN17" s="272"/>
      <c r="SRO17" s="272"/>
      <c r="SRP17" s="272"/>
      <c r="SRQ17" s="272"/>
      <c r="SRR17" s="272"/>
      <c r="SRS17" s="272"/>
      <c r="SRT17" s="272"/>
      <c r="SRU17" s="272"/>
      <c r="SRV17" s="272"/>
      <c r="SRW17" s="272"/>
      <c r="SRX17" s="272"/>
      <c r="SRY17" s="272"/>
      <c r="SRZ17" s="272"/>
      <c r="SSA17" s="272"/>
      <c r="SSB17" s="272"/>
      <c r="SSC17" s="272"/>
      <c r="SSD17" s="272"/>
      <c r="SSE17" s="272"/>
      <c r="SSF17" s="272"/>
      <c r="SSG17" s="272"/>
      <c r="SSH17" s="272"/>
      <c r="SSI17" s="272"/>
      <c r="SSJ17" s="272"/>
      <c r="SSK17" s="272"/>
      <c r="SSL17" s="272"/>
      <c r="SSM17" s="272"/>
      <c r="SSN17" s="272"/>
      <c r="SSO17" s="272"/>
      <c r="SSP17" s="272"/>
      <c r="SSQ17" s="272"/>
      <c r="SSR17" s="272"/>
      <c r="SSS17" s="272"/>
      <c r="SST17" s="272"/>
      <c r="SSU17" s="272"/>
      <c r="SSV17" s="272"/>
      <c r="SSW17" s="272"/>
      <c r="SSX17" s="272"/>
      <c r="SSY17" s="272"/>
      <c r="SSZ17" s="272"/>
      <c r="STA17" s="272"/>
      <c r="STB17" s="272"/>
      <c r="STC17" s="272"/>
      <c r="STD17" s="272"/>
      <c r="STE17" s="272"/>
      <c r="STF17" s="272"/>
      <c r="STG17" s="272"/>
      <c r="STH17" s="272"/>
      <c r="STI17" s="272"/>
      <c r="STJ17" s="272"/>
      <c r="STK17" s="272"/>
      <c r="STL17" s="272"/>
      <c r="STM17" s="272"/>
      <c r="STN17" s="272"/>
      <c r="STO17" s="272"/>
      <c r="STP17" s="272"/>
      <c r="STQ17" s="272"/>
      <c r="STR17" s="272"/>
      <c r="STS17" s="272"/>
      <c r="STT17" s="272"/>
      <c r="STU17" s="272"/>
      <c r="STV17" s="272"/>
      <c r="STW17" s="272"/>
      <c r="STX17" s="272"/>
      <c r="STY17" s="272"/>
      <c r="STZ17" s="272"/>
      <c r="SUA17" s="272"/>
      <c r="SUB17" s="272"/>
      <c r="SUC17" s="272"/>
      <c r="SUD17" s="272"/>
      <c r="SUE17" s="272"/>
      <c r="SUF17" s="272"/>
      <c r="SUG17" s="272"/>
      <c r="SUH17" s="272"/>
      <c r="SUI17" s="272"/>
      <c r="SUJ17" s="272"/>
      <c r="SUK17" s="272"/>
      <c r="SUL17" s="272"/>
      <c r="SUM17" s="272"/>
      <c r="SUN17" s="272"/>
      <c r="SUO17" s="272"/>
      <c r="SUP17" s="272"/>
      <c r="SUQ17" s="272"/>
      <c r="SUR17" s="272"/>
      <c r="SUS17" s="272"/>
      <c r="SUT17" s="272"/>
      <c r="SUU17" s="272"/>
      <c r="SUV17" s="272"/>
      <c r="SUW17" s="272"/>
      <c r="SUX17" s="272"/>
      <c r="SUY17" s="272"/>
      <c r="SUZ17" s="272"/>
      <c r="SVA17" s="272"/>
      <c r="SVB17" s="272"/>
      <c r="SVC17" s="272"/>
      <c r="SVD17" s="272"/>
      <c r="SVE17" s="272"/>
      <c r="SVF17" s="272"/>
      <c r="SVG17" s="272"/>
      <c r="SVH17" s="272"/>
      <c r="SVI17" s="272"/>
      <c r="SVJ17" s="272"/>
      <c r="SVK17" s="272"/>
      <c r="SVL17" s="272"/>
      <c r="SVM17" s="272"/>
      <c r="SVN17" s="272"/>
      <c r="SVO17" s="272"/>
      <c r="SVP17" s="272"/>
      <c r="SVQ17" s="272"/>
      <c r="SVR17" s="272"/>
      <c r="SVS17" s="272"/>
      <c r="SVT17" s="272"/>
      <c r="SVU17" s="272"/>
      <c r="SVV17" s="272"/>
      <c r="SVW17" s="272"/>
      <c r="SVX17" s="272"/>
      <c r="SVY17" s="272"/>
      <c r="SVZ17" s="272"/>
      <c r="SWA17" s="272"/>
      <c r="SWB17" s="272"/>
      <c r="SWC17" s="272"/>
      <c r="SWD17" s="272"/>
      <c r="SWE17" s="272"/>
      <c r="SWF17" s="272"/>
      <c r="SWG17" s="272"/>
      <c r="SWH17" s="272"/>
      <c r="SWI17" s="272"/>
      <c r="SWJ17" s="272"/>
      <c r="SWK17" s="272"/>
      <c r="SWL17" s="272"/>
      <c r="SWM17" s="272"/>
      <c r="SWN17" s="272"/>
      <c r="SWO17" s="272"/>
      <c r="SWP17" s="272"/>
      <c r="SWQ17" s="272"/>
      <c r="SWR17" s="272"/>
      <c r="SWS17" s="272"/>
      <c r="SWT17" s="272"/>
      <c r="SWU17" s="272"/>
      <c r="SWV17" s="272"/>
      <c r="SWW17" s="272"/>
      <c r="SWX17" s="272"/>
      <c r="SWY17" s="272"/>
      <c r="SWZ17" s="272"/>
      <c r="SXA17" s="272"/>
      <c r="SXB17" s="272"/>
      <c r="SXC17" s="272"/>
      <c r="SXD17" s="272"/>
      <c r="SXE17" s="272"/>
      <c r="SXF17" s="272"/>
      <c r="SXG17" s="272"/>
      <c r="SXH17" s="272"/>
      <c r="SXI17" s="272"/>
      <c r="SXJ17" s="272"/>
      <c r="SXK17" s="272"/>
      <c r="SXL17" s="272"/>
      <c r="SXM17" s="272"/>
      <c r="SXN17" s="272"/>
      <c r="SXO17" s="272"/>
      <c r="SXP17" s="272"/>
      <c r="SXQ17" s="272"/>
      <c r="SXR17" s="272"/>
      <c r="SXS17" s="272"/>
      <c r="SXT17" s="272"/>
      <c r="SXU17" s="272"/>
      <c r="SXV17" s="272"/>
      <c r="SXW17" s="272"/>
      <c r="SXX17" s="272"/>
      <c r="SXY17" s="272"/>
      <c r="SXZ17" s="272"/>
      <c r="SYA17" s="272"/>
      <c r="SYB17" s="272"/>
      <c r="SYC17" s="272"/>
      <c r="SYD17" s="272"/>
      <c r="SYE17" s="272"/>
      <c r="SYF17" s="272"/>
      <c r="SYG17" s="272"/>
      <c r="SYH17" s="272"/>
      <c r="SYI17" s="272"/>
      <c r="SYJ17" s="272"/>
      <c r="SYK17" s="272"/>
      <c r="SYL17" s="272"/>
      <c r="SYM17" s="272"/>
      <c r="SYN17" s="272"/>
      <c r="SYO17" s="272"/>
      <c r="SYP17" s="272"/>
      <c r="SYQ17" s="272"/>
      <c r="SYR17" s="272"/>
      <c r="SYS17" s="272"/>
      <c r="SYT17" s="272"/>
      <c r="SYU17" s="272"/>
      <c r="SYV17" s="272"/>
      <c r="SYW17" s="272"/>
      <c r="SYX17" s="272"/>
      <c r="SYY17" s="272"/>
      <c r="SYZ17" s="272"/>
      <c r="SZA17" s="272"/>
      <c r="SZB17" s="272"/>
      <c r="SZC17" s="272"/>
      <c r="SZD17" s="272"/>
      <c r="SZE17" s="272"/>
      <c r="SZF17" s="272"/>
      <c r="SZG17" s="272"/>
      <c r="SZH17" s="272"/>
      <c r="SZI17" s="272"/>
      <c r="SZJ17" s="272"/>
      <c r="SZK17" s="272"/>
      <c r="SZL17" s="272"/>
      <c r="SZM17" s="272"/>
      <c r="SZN17" s="272"/>
      <c r="SZO17" s="272"/>
      <c r="SZP17" s="272"/>
      <c r="SZQ17" s="272"/>
      <c r="SZR17" s="272"/>
      <c r="SZS17" s="272"/>
      <c r="SZT17" s="272"/>
      <c r="SZU17" s="272"/>
      <c r="SZV17" s="272"/>
      <c r="SZW17" s="272"/>
      <c r="SZX17" s="272"/>
      <c r="SZY17" s="272"/>
      <c r="SZZ17" s="272"/>
      <c r="TAA17" s="272"/>
      <c r="TAB17" s="272"/>
      <c r="TAC17" s="272"/>
      <c r="TAD17" s="272"/>
      <c r="TAE17" s="272"/>
      <c r="TAF17" s="272"/>
      <c r="TAG17" s="272"/>
      <c r="TAH17" s="272"/>
      <c r="TAI17" s="272"/>
      <c r="TAJ17" s="272"/>
      <c r="TAK17" s="272"/>
      <c r="TAL17" s="272"/>
      <c r="TAM17" s="272"/>
      <c r="TAN17" s="272"/>
      <c r="TAO17" s="272"/>
      <c r="TAP17" s="272"/>
      <c r="TAQ17" s="272"/>
      <c r="TAR17" s="272"/>
      <c r="TAS17" s="272"/>
      <c r="TAT17" s="272"/>
      <c r="TAU17" s="272"/>
      <c r="TAV17" s="272"/>
      <c r="TAW17" s="272"/>
      <c r="TAX17" s="272"/>
      <c r="TAY17" s="272"/>
      <c r="TAZ17" s="272"/>
      <c r="TBA17" s="272"/>
      <c r="TBB17" s="272"/>
      <c r="TBC17" s="272"/>
      <c r="TBD17" s="272"/>
      <c r="TBE17" s="272"/>
      <c r="TBF17" s="272"/>
      <c r="TBG17" s="272"/>
      <c r="TBH17" s="272"/>
      <c r="TBI17" s="272"/>
      <c r="TBJ17" s="272"/>
      <c r="TBK17" s="272"/>
      <c r="TBL17" s="272"/>
      <c r="TBM17" s="272"/>
      <c r="TBN17" s="272"/>
      <c r="TBO17" s="272"/>
      <c r="TBP17" s="272"/>
      <c r="TBQ17" s="272"/>
      <c r="TBR17" s="272"/>
      <c r="TBS17" s="272"/>
      <c r="TBT17" s="272"/>
      <c r="TBU17" s="272"/>
      <c r="TBV17" s="272"/>
      <c r="TBW17" s="272"/>
      <c r="TBX17" s="272"/>
      <c r="TBY17" s="272"/>
      <c r="TBZ17" s="272"/>
      <c r="TCA17" s="272"/>
      <c r="TCB17" s="272"/>
      <c r="TCC17" s="272"/>
      <c r="TCD17" s="272"/>
      <c r="TCE17" s="272"/>
      <c r="TCF17" s="272"/>
      <c r="TCG17" s="272"/>
      <c r="TCH17" s="272"/>
      <c r="TCI17" s="272"/>
      <c r="TCJ17" s="272"/>
      <c r="TCK17" s="272"/>
      <c r="TCL17" s="272"/>
      <c r="TCM17" s="272"/>
      <c r="TCN17" s="272"/>
      <c r="TCO17" s="272"/>
      <c r="TCP17" s="272"/>
      <c r="TCQ17" s="272"/>
      <c r="TCR17" s="272"/>
      <c r="TCS17" s="272"/>
      <c r="TCT17" s="272"/>
      <c r="TCU17" s="272"/>
      <c r="TCV17" s="272"/>
      <c r="TCW17" s="272"/>
      <c r="TCX17" s="272"/>
      <c r="TCY17" s="272"/>
      <c r="TCZ17" s="272"/>
      <c r="TDA17" s="272"/>
      <c r="TDB17" s="272"/>
      <c r="TDC17" s="272"/>
      <c r="TDD17" s="272"/>
      <c r="TDE17" s="272"/>
      <c r="TDF17" s="272"/>
      <c r="TDG17" s="272"/>
      <c r="TDH17" s="272"/>
      <c r="TDI17" s="272"/>
      <c r="TDJ17" s="272"/>
      <c r="TDK17" s="272"/>
      <c r="TDL17" s="272"/>
      <c r="TDM17" s="272"/>
      <c r="TDN17" s="272"/>
      <c r="TDO17" s="272"/>
      <c r="TDP17" s="272"/>
      <c r="TDQ17" s="272"/>
      <c r="TDR17" s="272"/>
      <c r="TDS17" s="272"/>
      <c r="TDT17" s="272"/>
      <c r="TDU17" s="272"/>
      <c r="TDV17" s="272"/>
      <c r="TDW17" s="272"/>
      <c r="TDX17" s="272"/>
      <c r="TDY17" s="272"/>
      <c r="TDZ17" s="272"/>
      <c r="TEA17" s="272"/>
      <c r="TEB17" s="272"/>
      <c r="TEC17" s="272"/>
      <c r="TED17" s="272"/>
      <c r="TEE17" s="272"/>
      <c r="TEF17" s="272"/>
      <c r="TEG17" s="272"/>
      <c r="TEH17" s="272"/>
      <c r="TEI17" s="272"/>
      <c r="TEJ17" s="272"/>
      <c r="TEK17" s="272"/>
      <c r="TEL17" s="272"/>
      <c r="TEM17" s="272"/>
      <c r="TEN17" s="272"/>
      <c r="TEO17" s="272"/>
      <c r="TEP17" s="272"/>
      <c r="TEQ17" s="272"/>
      <c r="TER17" s="272"/>
      <c r="TES17" s="272"/>
      <c r="TET17" s="272"/>
      <c r="TEU17" s="272"/>
      <c r="TEV17" s="272"/>
      <c r="TEW17" s="272"/>
      <c r="TEX17" s="272"/>
      <c r="TEY17" s="272"/>
      <c r="TEZ17" s="272"/>
      <c r="TFA17" s="272"/>
      <c r="TFB17" s="272"/>
      <c r="TFC17" s="272"/>
      <c r="TFD17" s="272"/>
      <c r="TFE17" s="272"/>
      <c r="TFF17" s="272"/>
      <c r="TFG17" s="272"/>
      <c r="TFH17" s="272"/>
      <c r="TFI17" s="272"/>
      <c r="TFJ17" s="272"/>
      <c r="TFK17" s="272"/>
      <c r="TFL17" s="272"/>
      <c r="TFM17" s="272"/>
      <c r="TFN17" s="272"/>
      <c r="TFO17" s="272"/>
      <c r="TFP17" s="272"/>
      <c r="TFQ17" s="272"/>
      <c r="TFR17" s="272"/>
      <c r="TFS17" s="272"/>
      <c r="TFT17" s="272"/>
      <c r="TFU17" s="272"/>
      <c r="TFV17" s="272"/>
      <c r="TFW17" s="272"/>
      <c r="TFX17" s="272"/>
      <c r="TFY17" s="272"/>
      <c r="TFZ17" s="272"/>
      <c r="TGA17" s="272"/>
      <c r="TGB17" s="272"/>
      <c r="TGC17" s="272"/>
      <c r="TGD17" s="272"/>
      <c r="TGE17" s="272"/>
      <c r="TGF17" s="272"/>
      <c r="TGG17" s="272"/>
      <c r="TGH17" s="272"/>
      <c r="TGI17" s="272"/>
      <c r="TGJ17" s="272"/>
      <c r="TGK17" s="272"/>
      <c r="TGL17" s="272"/>
      <c r="TGM17" s="272"/>
      <c r="TGN17" s="272"/>
      <c r="TGO17" s="272"/>
      <c r="TGP17" s="272"/>
      <c r="TGQ17" s="272"/>
      <c r="TGR17" s="272"/>
      <c r="TGS17" s="272"/>
      <c r="TGT17" s="272"/>
      <c r="TGU17" s="272"/>
      <c r="TGV17" s="272"/>
      <c r="TGW17" s="272"/>
      <c r="TGX17" s="272"/>
      <c r="TGY17" s="272"/>
      <c r="TGZ17" s="272"/>
      <c r="THA17" s="272"/>
      <c r="THB17" s="272"/>
      <c r="THC17" s="272"/>
      <c r="THD17" s="272"/>
      <c r="THE17" s="272"/>
      <c r="THF17" s="272"/>
      <c r="THG17" s="272"/>
      <c r="THH17" s="272"/>
      <c r="THI17" s="272"/>
      <c r="THJ17" s="272"/>
      <c r="THK17" s="272"/>
      <c r="THL17" s="272"/>
      <c r="THM17" s="272"/>
      <c r="THN17" s="272"/>
      <c r="THO17" s="272"/>
      <c r="THP17" s="272"/>
      <c r="THQ17" s="272"/>
      <c r="THR17" s="272"/>
      <c r="THS17" s="272"/>
      <c r="THT17" s="272"/>
      <c r="THU17" s="272"/>
      <c r="THV17" s="272"/>
      <c r="THW17" s="272"/>
      <c r="THX17" s="272"/>
      <c r="THY17" s="272"/>
      <c r="THZ17" s="272"/>
      <c r="TIA17" s="272"/>
      <c r="TIB17" s="272"/>
      <c r="TIC17" s="272"/>
      <c r="TID17" s="272"/>
      <c r="TIE17" s="272"/>
      <c r="TIF17" s="272"/>
      <c r="TIG17" s="272"/>
      <c r="TIH17" s="272"/>
      <c r="TII17" s="272"/>
      <c r="TIJ17" s="272"/>
      <c r="TIK17" s="272"/>
      <c r="TIL17" s="272"/>
      <c r="TIM17" s="272"/>
      <c r="TIN17" s="272"/>
      <c r="TIO17" s="272"/>
      <c r="TIP17" s="272"/>
      <c r="TIQ17" s="272"/>
      <c r="TIR17" s="272"/>
      <c r="TIS17" s="272"/>
      <c r="TIT17" s="272"/>
      <c r="TIU17" s="272"/>
      <c r="TIV17" s="272"/>
      <c r="TIW17" s="272"/>
      <c r="TIX17" s="272"/>
      <c r="TIY17" s="272"/>
      <c r="TIZ17" s="272"/>
      <c r="TJA17" s="272"/>
      <c r="TJB17" s="272"/>
      <c r="TJC17" s="272"/>
      <c r="TJD17" s="272"/>
      <c r="TJE17" s="272"/>
      <c r="TJF17" s="272"/>
      <c r="TJG17" s="272"/>
      <c r="TJH17" s="272"/>
      <c r="TJI17" s="272"/>
      <c r="TJJ17" s="272"/>
      <c r="TJK17" s="272"/>
      <c r="TJL17" s="272"/>
      <c r="TJM17" s="272"/>
      <c r="TJN17" s="272"/>
      <c r="TJO17" s="272"/>
      <c r="TJP17" s="272"/>
      <c r="TJQ17" s="272"/>
      <c r="TJR17" s="272"/>
      <c r="TJS17" s="272"/>
      <c r="TJT17" s="272"/>
      <c r="TJU17" s="272"/>
      <c r="TJV17" s="272"/>
      <c r="TJW17" s="272"/>
      <c r="TJX17" s="272"/>
      <c r="TJY17" s="272"/>
      <c r="TJZ17" s="272"/>
      <c r="TKA17" s="272"/>
      <c r="TKB17" s="272"/>
      <c r="TKC17" s="272"/>
      <c r="TKD17" s="272"/>
      <c r="TKE17" s="272"/>
      <c r="TKF17" s="272"/>
      <c r="TKG17" s="272"/>
      <c r="TKH17" s="272"/>
      <c r="TKI17" s="272"/>
      <c r="TKJ17" s="272"/>
      <c r="TKK17" s="272"/>
      <c r="TKL17" s="272"/>
      <c r="TKM17" s="272"/>
      <c r="TKN17" s="272"/>
      <c r="TKO17" s="272"/>
      <c r="TKP17" s="272"/>
      <c r="TKQ17" s="272"/>
      <c r="TKR17" s="272"/>
      <c r="TKS17" s="272"/>
      <c r="TKT17" s="272"/>
      <c r="TKU17" s="272"/>
      <c r="TKV17" s="272"/>
      <c r="TKW17" s="272"/>
      <c r="TKX17" s="272"/>
      <c r="TKY17" s="272"/>
      <c r="TKZ17" s="272"/>
      <c r="TLA17" s="272"/>
      <c r="TLB17" s="272"/>
      <c r="TLC17" s="272"/>
      <c r="TLD17" s="272"/>
      <c r="TLE17" s="272"/>
      <c r="TLF17" s="272"/>
      <c r="TLG17" s="272"/>
      <c r="TLH17" s="272"/>
      <c r="TLI17" s="272"/>
      <c r="TLJ17" s="272"/>
      <c r="TLK17" s="272"/>
      <c r="TLL17" s="272"/>
      <c r="TLM17" s="272"/>
      <c r="TLN17" s="272"/>
      <c r="TLO17" s="272"/>
      <c r="TLP17" s="272"/>
      <c r="TLQ17" s="272"/>
      <c r="TLR17" s="272"/>
      <c r="TLS17" s="272"/>
      <c r="TLT17" s="272"/>
      <c r="TLU17" s="272"/>
      <c r="TLV17" s="272"/>
      <c r="TLW17" s="272"/>
      <c r="TLX17" s="272"/>
      <c r="TLY17" s="272"/>
      <c r="TLZ17" s="272"/>
      <c r="TMA17" s="272"/>
      <c r="TMB17" s="272"/>
      <c r="TMC17" s="272"/>
      <c r="TMD17" s="272"/>
      <c r="TME17" s="272"/>
      <c r="TMF17" s="272"/>
      <c r="TMG17" s="272"/>
      <c r="TMH17" s="272"/>
      <c r="TMI17" s="272"/>
      <c r="TMJ17" s="272"/>
      <c r="TMK17" s="272"/>
      <c r="TML17" s="272"/>
      <c r="TMM17" s="272"/>
      <c r="TMN17" s="272"/>
      <c r="TMO17" s="272"/>
      <c r="TMP17" s="272"/>
      <c r="TMQ17" s="272"/>
      <c r="TMR17" s="272"/>
      <c r="TMS17" s="272"/>
      <c r="TMT17" s="272"/>
      <c r="TMU17" s="272"/>
      <c r="TMV17" s="272"/>
      <c r="TMW17" s="272"/>
      <c r="TMX17" s="272"/>
      <c r="TMY17" s="272"/>
      <c r="TMZ17" s="272"/>
      <c r="TNA17" s="272"/>
      <c r="TNB17" s="272"/>
      <c r="TNC17" s="272"/>
      <c r="TND17" s="272"/>
      <c r="TNE17" s="272"/>
      <c r="TNF17" s="272"/>
      <c r="TNG17" s="272"/>
      <c r="TNH17" s="272"/>
      <c r="TNI17" s="272"/>
      <c r="TNJ17" s="272"/>
      <c r="TNK17" s="272"/>
      <c r="TNL17" s="272"/>
      <c r="TNM17" s="272"/>
      <c r="TNN17" s="272"/>
      <c r="TNO17" s="272"/>
      <c r="TNP17" s="272"/>
      <c r="TNQ17" s="272"/>
      <c r="TNR17" s="272"/>
      <c r="TNS17" s="272"/>
      <c r="TNT17" s="272"/>
      <c r="TNU17" s="272"/>
      <c r="TNV17" s="272"/>
      <c r="TNW17" s="272"/>
      <c r="TNX17" s="272"/>
      <c r="TNY17" s="272"/>
      <c r="TNZ17" s="272"/>
      <c r="TOA17" s="272"/>
      <c r="TOB17" s="272"/>
      <c r="TOC17" s="272"/>
      <c r="TOD17" s="272"/>
      <c r="TOE17" s="272"/>
      <c r="TOF17" s="272"/>
      <c r="TOG17" s="272"/>
      <c r="TOH17" s="272"/>
      <c r="TOI17" s="272"/>
      <c r="TOJ17" s="272"/>
      <c r="TOK17" s="272"/>
      <c r="TOL17" s="272"/>
      <c r="TOM17" s="272"/>
      <c r="TON17" s="272"/>
      <c r="TOO17" s="272"/>
      <c r="TOP17" s="272"/>
      <c r="TOQ17" s="272"/>
      <c r="TOR17" s="272"/>
      <c r="TOS17" s="272"/>
      <c r="TOT17" s="272"/>
      <c r="TOU17" s="272"/>
      <c r="TOV17" s="272"/>
      <c r="TOW17" s="272"/>
      <c r="TOX17" s="272"/>
      <c r="TOY17" s="272"/>
      <c r="TOZ17" s="272"/>
      <c r="TPA17" s="272"/>
      <c r="TPB17" s="272"/>
      <c r="TPC17" s="272"/>
      <c r="TPD17" s="272"/>
      <c r="TPE17" s="272"/>
      <c r="TPF17" s="272"/>
      <c r="TPG17" s="272"/>
      <c r="TPH17" s="272"/>
      <c r="TPI17" s="272"/>
      <c r="TPJ17" s="272"/>
      <c r="TPK17" s="272"/>
      <c r="TPL17" s="272"/>
      <c r="TPM17" s="272"/>
      <c r="TPN17" s="272"/>
      <c r="TPO17" s="272"/>
      <c r="TPP17" s="272"/>
      <c r="TPQ17" s="272"/>
      <c r="TPR17" s="272"/>
      <c r="TPS17" s="272"/>
      <c r="TPT17" s="272"/>
      <c r="TPU17" s="272"/>
      <c r="TPV17" s="272"/>
      <c r="TPW17" s="272"/>
      <c r="TPX17" s="272"/>
      <c r="TPY17" s="272"/>
      <c r="TPZ17" s="272"/>
      <c r="TQA17" s="272"/>
      <c r="TQB17" s="272"/>
      <c r="TQC17" s="272"/>
      <c r="TQD17" s="272"/>
      <c r="TQE17" s="272"/>
      <c r="TQF17" s="272"/>
      <c r="TQG17" s="272"/>
      <c r="TQH17" s="272"/>
      <c r="TQI17" s="272"/>
      <c r="TQJ17" s="272"/>
      <c r="TQK17" s="272"/>
      <c r="TQL17" s="272"/>
      <c r="TQM17" s="272"/>
      <c r="TQN17" s="272"/>
      <c r="TQO17" s="272"/>
      <c r="TQP17" s="272"/>
      <c r="TQQ17" s="272"/>
      <c r="TQR17" s="272"/>
      <c r="TQS17" s="272"/>
      <c r="TQT17" s="272"/>
      <c r="TQU17" s="272"/>
      <c r="TQV17" s="272"/>
      <c r="TQW17" s="272"/>
      <c r="TQX17" s="272"/>
      <c r="TQY17" s="272"/>
      <c r="TQZ17" s="272"/>
      <c r="TRA17" s="272"/>
      <c r="TRB17" s="272"/>
      <c r="TRC17" s="272"/>
      <c r="TRD17" s="272"/>
      <c r="TRE17" s="272"/>
      <c r="TRF17" s="272"/>
      <c r="TRG17" s="272"/>
      <c r="TRH17" s="272"/>
      <c r="TRI17" s="272"/>
      <c r="TRJ17" s="272"/>
      <c r="TRK17" s="272"/>
      <c r="TRL17" s="272"/>
      <c r="TRM17" s="272"/>
      <c r="TRN17" s="272"/>
      <c r="TRO17" s="272"/>
      <c r="TRP17" s="272"/>
      <c r="TRQ17" s="272"/>
      <c r="TRR17" s="272"/>
      <c r="TRS17" s="272"/>
      <c r="TRT17" s="272"/>
      <c r="TRU17" s="272"/>
      <c r="TRV17" s="272"/>
      <c r="TRW17" s="272"/>
      <c r="TRX17" s="272"/>
      <c r="TRY17" s="272"/>
      <c r="TRZ17" s="272"/>
      <c r="TSA17" s="272"/>
      <c r="TSB17" s="272"/>
      <c r="TSC17" s="272"/>
      <c r="TSD17" s="272"/>
      <c r="TSE17" s="272"/>
      <c r="TSF17" s="272"/>
      <c r="TSG17" s="272"/>
      <c r="TSH17" s="272"/>
      <c r="TSI17" s="272"/>
      <c r="TSJ17" s="272"/>
      <c r="TSK17" s="272"/>
      <c r="TSL17" s="272"/>
      <c r="TSM17" s="272"/>
      <c r="TSN17" s="272"/>
      <c r="TSO17" s="272"/>
      <c r="TSP17" s="272"/>
      <c r="TSQ17" s="272"/>
      <c r="TSR17" s="272"/>
      <c r="TSS17" s="272"/>
      <c r="TST17" s="272"/>
      <c r="TSU17" s="272"/>
      <c r="TSV17" s="272"/>
      <c r="TSW17" s="272"/>
      <c r="TSX17" s="272"/>
      <c r="TSY17" s="272"/>
      <c r="TSZ17" s="272"/>
      <c r="TTA17" s="272"/>
      <c r="TTB17" s="272"/>
      <c r="TTC17" s="272"/>
      <c r="TTD17" s="272"/>
      <c r="TTE17" s="272"/>
      <c r="TTF17" s="272"/>
      <c r="TTG17" s="272"/>
      <c r="TTH17" s="272"/>
      <c r="TTI17" s="272"/>
      <c r="TTJ17" s="272"/>
      <c r="TTK17" s="272"/>
      <c r="TTL17" s="272"/>
      <c r="TTM17" s="272"/>
      <c r="TTN17" s="272"/>
      <c r="TTO17" s="272"/>
      <c r="TTP17" s="272"/>
      <c r="TTQ17" s="272"/>
      <c r="TTR17" s="272"/>
      <c r="TTS17" s="272"/>
      <c r="TTT17" s="272"/>
      <c r="TTU17" s="272"/>
      <c r="TTV17" s="272"/>
      <c r="TTW17" s="272"/>
      <c r="TTX17" s="272"/>
      <c r="TTY17" s="272"/>
      <c r="TTZ17" s="272"/>
      <c r="TUA17" s="272"/>
      <c r="TUB17" s="272"/>
      <c r="TUC17" s="272"/>
      <c r="TUD17" s="272"/>
      <c r="TUE17" s="272"/>
      <c r="TUF17" s="272"/>
      <c r="TUG17" s="272"/>
      <c r="TUH17" s="272"/>
      <c r="TUI17" s="272"/>
      <c r="TUJ17" s="272"/>
      <c r="TUK17" s="272"/>
      <c r="TUL17" s="272"/>
      <c r="TUM17" s="272"/>
      <c r="TUN17" s="272"/>
      <c r="TUO17" s="272"/>
      <c r="TUP17" s="272"/>
      <c r="TUQ17" s="272"/>
      <c r="TUR17" s="272"/>
      <c r="TUS17" s="272"/>
      <c r="TUT17" s="272"/>
      <c r="TUU17" s="272"/>
      <c r="TUV17" s="272"/>
      <c r="TUW17" s="272"/>
      <c r="TUX17" s="272"/>
      <c r="TUY17" s="272"/>
      <c r="TUZ17" s="272"/>
      <c r="TVA17" s="272"/>
      <c r="TVB17" s="272"/>
      <c r="TVC17" s="272"/>
      <c r="TVD17" s="272"/>
      <c r="TVE17" s="272"/>
      <c r="TVF17" s="272"/>
      <c r="TVG17" s="272"/>
      <c r="TVH17" s="272"/>
      <c r="TVI17" s="272"/>
      <c r="TVJ17" s="272"/>
      <c r="TVK17" s="272"/>
      <c r="TVL17" s="272"/>
      <c r="TVM17" s="272"/>
      <c r="TVN17" s="272"/>
      <c r="TVO17" s="272"/>
      <c r="TVP17" s="272"/>
      <c r="TVQ17" s="272"/>
      <c r="TVR17" s="272"/>
      <c r="TVS17" s="272"/>
      <c r="TVT17" s="272"/>
      <c r="TVU17" s="272"/>
      <c r="TVV17" s="272"/>
      <c r="TVW17" s="272"/>
      <c r="TVX17" s="272"/>
      <c r="TVY17" s="272"/>
      <c r="TVZ17" s="272"/>
      <c r="TWA17" s="272"/>
      <c r="TWB17" s="272"/>
      <c r="TWC17" s="272"/>
      <c r="TWD17" s="272"/>
      <c r="TWE17" s="272"/>
      <c r="TWF17" s="272"/>
      <c r="TWG17" s="272"/>
      <c r="TWH17" s="272"/>
      <c r="TWI17" s="272"/>
      <c r="TWJ17" s="272"/>
      <c r="TWK17" s="272"/>
      <c r="TWL17" s="272"/>
      <c r="TWM17" s="272"/>
      <c r="TWN17" s="272"/>
      <c r="TWO17" s="272"/>
      <c r="TWP17" s="272"/>
      <c r="TWQ17" s="272"/>
      <c r="TWR17" s="272"/>
      <c r="TWS17" s="272"/>
      <c r="TWT17" s="272"/>
      <c r="TWU17" s="272"/>
      <c r="TWV17" s="272"/>
      <c r="TWW17" s="272"/>
      <c r="TWX17" s="272"/>
      <c r="TWY17" s="272"/>
      <c r="TWZ17" s="272"/>
      <c r="TXA17" s="272"/>
      <c r="TXB17" s="272"/>
      <c r="TXC17" s="272"/>
      <c r="TXD17" s="272"/>
      <c r="TXE17" s="272"/>
      <c r="TXF17" s="272"/>
      <c r="TXG17" s="272"/>
      <c r="TXH17" s="272"/>
      <c r="TXI17" s="272"/>
      <c r="TXJ17" s="272"/>
      <c r="TXK17" s="272"/>
      <c r="TXL17" s="272"/>
      <c r="TXM17" s="272"/>
      <c r="TXN17" s="272"/>
      <c r="TXO17" s="272"/>
      <c r="TXP17" s="272"/>
      <c r="TXQ17" s="272"/>
      <c r="TXR17" s="272"/>
      <c r="TXS17" s="272"/>
      <c r="TXT17" s="272"/>
      <c r="TXU17" s="272"/>
      <c r="TXV17" s="272"/>
      <c r="TXW17" s="272"/>
      <c r="TXX17" s="272"/>
      <c r="TXY17" s="272"/>
      <c r="TXZ17" s="272"/>
      <c r="TYA17" s="272"/>
      <c r="TYB17" s="272"/>
      <c r="TYC17" s="272"/>
      <c r="TYD17" s="272"/>
      <c r="TYE17" s="272"/>
      <c r="TYF17" s="272"/>
      <c r="TYG17" s="272"/>
      <c r="TYH17" s="272"/>
      <c r="TYI17" s="272"/>
      <c r="TYJ17" s="272"/>
      <c r="TYK17" s="272"/>
      <c r="TYL17" s="272"/>
      <c r="TYM17" s="272"/>
      <c r="TYN17" s="272"/>
      <c r="TYO17" s="272"/>
      <c r="TYP17" s="272"/>
      <c r="TYQ17" s="272"/>
      <c r="TYR17" s="272"/>
      <c r="TYS17" s="272"/>
      <c r="TYT17" s="272"/>
      <c r="TYU17" s="272"/>
      <c r="TYV17" s="272"/>
      <c r="TYW17" s="272"/>
      <c r="TYX17" s="272"/>
      <c r="TYY17" s="272"/>
      <c r="TYZ17" s="272"/>
      <c r="TZA17" s="272"/>
      <c r="TZB17" s="272"/>
      <c r="TZC17" s="272"/>
      <c r="TZD17" s="272"/>
      <c r="TZE17" s="272"/>
      <c r="TZF17" s="272"/>
      <c r="TZG17" s="272"/>
      <c r="TZH17" s="272"/>
      <c r="TZI17" s="272"/>
      <c r="TZJ17" s="272"/>
      <c r="TZK17" s="272"/>
      <c r="TZL17" s="272"/>
      <c r="TZM17" s="272"/>
      <c r="TZN17" s="272"/>
      <c r="TZO17" s="272"/>
      <c r="TZP17" s="272"/>
      <c r="TZQ17" s="272"/>
      <c r="TZR17" s="272"/>
      <c r="TZS17" s="272"/>
      <c r="TZT17" s="272"/>
      <c r="TZU17" s="272"/>
      <c r="TZV17" s="272"/>
      <c r="TZW17" s="272"/>
      <c r="TZX17" s="272"/>
      <c r="TZY17" s="272"/>
      <c r="TZZ17" s="272"/>
      <c r="UAA17" s="272"/>
      <c r="UAB17" s="272"/>
      <c r="UAC17" s="272"/>
      <c r="UAD17" s="272"/>
      <c r="UAE17" s="272"/>
      <c r="UAF17" s="272"/>
      <c r="UAG17" s="272"/>
      <c r="UAH17" s="272"/>
      <c r="UAI17" s="272"/>
      <c r="UAJ17" s="272"/>
      <c r="UAK17" s="272"/>
      <c r="UAL17" s="272"/>
      <c r="UAM17" s="272"/>
      <c r="UAN17" s="272"/>
      <c r="UAO17" s="272"/>
      <c r="UAP17" s="272"/>
      <c r="UAQ17" s="272"/>
      <c r="UAR17" s="272"/>
      <c r="UAS17" s="272"/>
      <c r="UAT17" s="272"/>
      <c r="UAU17" s="272"/>
      <c r="UAV17" s="272"/>
      <c r="UAW17" s="272"/>
      <c r="UAX17" s="272"/>
      <c r="UAY17" s="272"/>
      <c r="UAZ17" s="272"/>
      <c r="UBA17" s="272"/>
      <c r="UBB17" s="272"/>
      <c r="UBC17" s="272"/>
      <c r="UBD17" s="272"/>
      <c r="UBE17" s="272"/>
      <c r="UBF17" s="272"/>
      <c r="UBG17" s="272"/>
      <c r="UBH17" s="272"/>
      <c r="UBI17" s="272"/>
      <c r="UBJ17" s="272"/>
      <c r="UBK17" s="272"/>
      <c r="UBL17" s="272"/>
      <c r="UBM17" s="272"/>
      <c r="UBN17" s="272"/>
      <c r="UBO17" s="272"/>
      <c r="UBP17" s="272"/>
      <c r="UBQ17" s="272"/>
      <c r="UBR17" s="272"/>
      <c r="UBS17" s="272"/>
      <c r="UBT17" s="272"/>
      <c r="UBU17" s="272"/>
      <c r="UBV17" s="272"/>
      <c r="UBW17" s="272"/>
      <c r="UBX17" s="272"/>
      <c r="UBY17" s="272"/>
      <c r="UBZ17" s="272"/>
      <c r="UCA17" s="272"/>
      <c r="UCB17" s="272"/>
      <c r="UCC17" s="272"/>
      <c r="UCD17" s="272"/>
      <c r="UCE17" s="272"/>
      <c r="UCF17" s="272"/>
      <c r="UCG17" s="272"/>
      <c r="UCH17" s="272"/>
      <c r="UCI17" s="272"/>
      <c r="UCJ17" s="272"/>
      <c r="UCK17" s="272"/>
      <c r="UCL17" s="272"/>
      <c r="UCM17" s="272"/>
      <c r="UCN17" s="272"/>
      <c r="UCO17" s="272"/>
      <c r="UCP17" s="272"/>
      <c r="UCQ17" s="272"/>
      <c r="UCR17" s="272"/>
      <c r="UCS17" s="272"/>
      <c r="UCT17" s="272"/>
      <c r="UCU17" s="272"/>
      <c r="UCV17" s="272"/>
      <c r="UCW17" s="272"/>
      <c r="UCX17" s="272"/>
      <c r="UCY17" s="272"/>
      <c r="UCZ17" s="272"/>
      <c r="UDA17" s="272"/>
      <c r="UDB17" s="272"/>
      <c r="UDC17" s="272"/>
      <c r="UDD17" s="272"/>
      <c r="UDE17" s="272"/>
      <c r="UDF17" s="272"/>
      <c r="UDG17" s="272"/>
      <c r="UDH17" s="272"/>
      <c r="UDI17" s="272"/>
      <c r="UDJ17" s="272"/>
      <c r="UDK17" s="272"/>
      <c r="UDL17" s="272"/>
      <c r="UDM17" s="272"/>
      <c r="UDN17" s="272"/>
      <c r="UDO17" s="272"/>
      <c r="UDP17" s="272"/>
      <c r="UDQ17" s="272"/>
      <c r="UDR17" s="272"/>
      <c r="UDS17" s="272"/>
      <c r="UDT17" s="272"/>
      <c r="UDU17" s="272"/>
      <c r="UDV17" s="272"/>
      <c r="UDW17" s="272"/>
      <c r="UDX17" s="272"/>
      <c r="UDY17" s="272"/>
      <c r="UDZ17" s="272"/>
      <c r="UEA17" s="272"/>
      <c r="UEB17" s="272"/>
      <c r="UEC17" s="272"/>
      <c r="UED17" s="272"/>
      <c r="UEE17" s="272"/>
      <c r="UEF17" s="272"/>
      <c r="UEG17" s="272"/>
      <c r="UEH17" s="272"/>
      <c r="UEI17" s="272"/>
      <c r="UEJ17" s="272"/>
      <c r="UEK17" s="272"/>
      <c r="UEL17" s="272"/>
      <c r="UEM17" s="272"/>
      <c r="UEN17" s="272"/>
      <c r="UEO17" s="272"/>
      <c r="UEP17" s="272"/>
      <c r="UEQ17" s="272"/>
      <c r="UER17" s="272"/>
      <c r="UES17" s="272"/>
      <c r="UET17" s="272"/>
      <c r="UEU17" s="272"/>
      <c r="UEV17" s="272"/>
      <c r="UEW17" s="272"/>
      <c r="UEX17" s="272"/>
      <c r="UEY17" s="272"/>
      <c r="UEZ17" s="272"/>
      <c r="UFA17" s="272"/>
      <c r="UFB17" s="272"/>
      <c r="UFC17" s="272"/>
      <c r="UFD17" s="272"/>
      <c r="UFE17" s="272"/>
      <c r="UFF17" s="272"/>
      <c r="UFG17" s="272"/>
      <c r="UFH17" s="272"/>
      <c r="UFI17" s="272"/>
      <c r="UFJ17" s="272"/>
      <c r="UFK17" s="272"/>
      <c r="UFL17" s="272"/>
      <c r="UFM17" s="272"/>
      <c r="UFN17" s="272"/>
      <c r="UFO17" s="272"/>
      <c r="UFP17" s="272"/>
      <c r="UFQ17" s="272"/>
      <c r="UFR17" s="272"/>
      <c r="UFS17" s="272"/>
      <c r="UFT17" s="272"/>
      <c r="UFU17" s="272"/>
      <c r="UFV17" s="272"/>
      <c r="UFW17" s="272"/>
      <c r="UFX17" s="272"/>
      <c r="UFY17" s="272"/>
      <c r="UFZ17" s="272"/>
      <c r="UGA17" s="272"/>
      <c r="UGB17" s="272"/>
      <c r="UGC17" s="272"/>
      <c r="UGD17" s="272"/>
      <c r="UGE17" s="272"/>
      <c r="UGF17" s="272"/>
      <c r="UGG17" s="272"/>
      <c r="UGH17" s="272"/>
      <c r="UGI17" s="272"/>
      <c r="UGJ17" s="272"/>
      <c r="UGK17" s="272"/>
      <c r="UGL17" s="272"/>
      <c r="UGM17" s="272"/>
      <c r="UGN17" s="272"/>
      <c r="UGO17" s="272"/>
      <c r="UGP17" s="272"/>
      <c r="UGQ17" s="272"/>
      <c r="UGR17" s="272"/>
      <c r="UGS17" s="272"/>
      <c r="UGT17" s="272"/>
      <c r="UGU17" s="272"/>
      <c r="UGV17" s="272"/>
      <c r="UGW17" s="272"/>
      <c r="UGX17" s="272"/>
      <c r="UGY17" s="272"/>
      <c r="UGZ17" s="272"/>
      <c r="UHA17" s="272"/>
      <c r="UHB17" s="272"/>
      <c r="UHC17" s="272"/>
      <c r="UHD17" s="272"/>
      <c r="UHE17" s="272"/>
      <c r="UHF17" s="272"/>
      <c r="UHG17" s="272"/>
      <c r="UHH17" s="272"/>
      <c r="UHI17" s="272"/>
      <c r="UHJ17" s="272"/>
      <c r="UHK17" s="272"/>
      <c r="UHL17" s="272"/>
      <c r="UHM17" s="272"/>
      <c r="UHN17" s="272"/>
      <c r="UHO17" s="272"/>
      <c r="UHP17" s="272"/>
      <c r="UHQ17" s="272"/>
      <c r="UHR17" s="272"/>
      <c r="UHS17" s="272"/>
      <c r="UHT17" s="272"/>
      <c r="UHU17" s="272"/>
      <c r="UHV17" s="272"/>
      <c r="UHW17" s="272"/>
      <c r="UHX17" s="272"/>
      <c r="UHY17" s="272"/>
      <c r="UHZ17" s="272"/>
      <c r="UIA17" s="272"/>
      <c r="UIB17" s="272"/>
      <c r="UIC17" s="272"/>
      <c r="UID17" s="272"/>
      <c r="UIE17" s="272"/>
      <c r="UIF17" s="272"/>
      <c r="UIG17" s="272"/>
      <c r="UIH17" s="272"/>
      <c r="UII17" s="272"/>
      <c r="UIJ17" s="272"/>
      <c r="UIK17" s="272"/>
      <c r="UIL17" s="272"/>
      <c r="UIM17" s="272"/>
      <c r="UIN17" s="272"/>
      <c r="UIO17" s="272"/>
      <c r="UIP17" s="272"/>
      <c r="UIQ17" s="272"/>
      <c r="UIR17" s="272"/>
      <c r="UIS17" s="272"/>
      <c r="UIT17" s="272"/>
      <c r="UIU17" s="272"/>
      <c r="UIV17" s="272"/>
      <c r="UIW17" s="272"/>
      <c r="UIX17" s="272"/>
      <c r="UIY17" s="272"/>
      <c r="UIZ17" s="272"/>
      <c r="UJA17" s="272"/>
      <c r="UJB17" s="272"/>
      <c r="UJC17" s="272"/>
      <c r="UJD17" s="272"/>
      <c r="UJE17" s="272"/>
      <c r="UJF17" s="272"/>
      <c r="UJG17" s="272"/>
      <c r="UJH17" s="272"/>
      <c r="UJI17" s="272"/>
      <c r="UJJ17" s="272"/>
      <c r="UJK17" s="272"/>
      <c r="UJL17" s="272"/>
      <c r="UJM17" s="272"/>
      <c r="UJN17" s="272"/>
      <c r="UJO17" s="272"/>
      <c r="UJP17" s="272"/>
      <c r="UJQ17" s="272"/>
      <c r="UJR17" s="272"/>
      <c r="UJS17" s="272"/>
      <c r="UJT17" s="272"/>
      <c r="UJU17" s="272"/>
      <c r="UJV17" s="272"/>
      <c r="UJW17" s="272"/>
      <c r="UJX17" s="272"/>
      <c r="UJY17" s="272"/>
      <c r="UJZ17" s="272"/>
      <c r="UKA17" s="272"/>
      <c r="UKB17" s="272"/>
      <c r="UKC17" s="272"/>
      <c r="UKD17" s="272"/>
      <c r="UKE17" s="272"/>
      <c r="UKF17" s="272"/>
      <c r="UKG17" s="272"/>
      <c r="UKH17" s="272"/>
      <c r="UKI17" s="272"/>
      <c r="UKJ17" s="272"/>
      <c r="UKK17" s="272"/>
      <c r="UKL17" s="272"/>
      <c r="UKM17" s="272"/>
      <c r="UKN17" s="272"/>
      <c r="UKO17" s="272"/>
      <c r="UKP17" s="272"/>
      <c r="UKQ17" s="272"/>
      <c r="UKR17" s="272"/>
      <c r="UKS17" s="272"/>
      <c r="UKT17" s="272"/>
      <c r="UKU17" s="272"/>
      <c r="UKV17" s="272"/>
      <c r="UKW17" s="272"/>
      <c r="UKX17" s="272"/>
      <c r="UKY17" s="272"/>
      <c r="UKZ17" s="272"/>
      <c r="ULA17" s="272"/>
      <c r="ULB17" s="272"/>
      <c r="ULC17" s="272"/>
      <c r="ULD17" s="272"/>
      <c r="ULE17" s="272"/>
      <c r="ULF17" s="272"/>
      <c r="ULG17" s="272"/>
      <c r="ULH17" s="272"/>
      <c r="ULI17" s="272"/>
      <c r="ULJ17" s="272"/>
      <c r="ULK17" s="272"/>
      <c r="ULL17" s="272"/>
      <c r="ULM17" s="272"/>
      <c r="ULN17" s="272"/>
      <c r="ULO17" s="272"/>
      <c r="ULP17" s="272"/>
      <c r="ULQ17" s="272"/>
      <c r="ULR17" s="272"/>
      <c r="ULS17" s="272"/>
      <c r="ULT17" s="272"/>
      <c r="ULU17" s="272"/>
      <c r="ULV17" s="272"/>
      <c r="ULW17" s="272"/>
      <c r="ULX17" s="272"/>
      <c r="ULY17" s="272"/>
      <c r="ULZ17" s="272"/>
      <c r="UMA17" s="272"/>
      <c r="UMB17" s="272"/>
      <c r="UMC17" s="272"/>
      <c r="UMD17" s="272"/>
      <c r="UME17" s="272"/>
      <c r="UMF17" s="272"/>
      <c r="UMG17" s="272"/>
      <c r="UMH17" s="272"/>
      <c r="UMI17" s="272"/>
      <c r="UMJ17" s="272"/>
      <c r="UMK17" s="272"/>
      <c r="UML17" s="272"/>
      <c r="UMM17" s="272"/>
      <c r="UMN17" s="272"/>
      <c r="UMO17" s="272"/>
      <c r="UMP17" s="272"/>
      <c r="UMQ17" s="272"/>
      <c r="UMR17" s="272"/>
      <c r="UMS17" s="272"/>
      <c r="UMT17" s="272"/>
      <c r="UMU17" s="272"/>
      <c r="UMV17" s="272"/>
      <c r="UMW17" s="272"/>
      <c r="UMX17" s="272"/>
      <c r="UMY17" s="272"/>
      <c r="UMZ17" s="272"/>
      <c r="UNA17" s="272"/>
      <c r="UNB17" s="272"/>
      <c r="UNC17" s="272"/>
      <c r="UND17" s="272"/>
      <c r="UNE17" s="272"/>
      <c r="UNF17" s="272"/>
      <c r="UNG17" s="272"/>
      <c r="UNH17" s="272"/>
      <c r="UNI17" s="272"/>
      <c r="UNJ17" s="272"/>
      <c r="UNK17" s="272"/>
      <c r="UNL17" s="272"/>
      <c r="UNM17" s="272"/>
      <c r="UNN17" s="272"/>
      <c r="UNO17" s="272"/>
      <c r="UNP17" s="272"/>
      <c r="UNQ17" s="272"/>
      <c r="UNR17" s="272"/>
      <c r="UNS17" s="272"/>
      <c r="UNT17" s="272"/>
      <c r="UNU17" s="272"/>
      <c r="UNV17" s="272"/>
      <c r="UNW17" s="272"/>
      <c r="UNX17" s="272"/>
      <c r="UNY17" s="272"/>
      <c r="UNZ17" s="272"/>
      <c r="UOA17" s="272"/>
      <c r="UOB17" s="272"/>
      <c r="UOC17" s="272"/>
      <c r="UOD17" s="272"/>
      <c r="UOE17" s="272"/>
      <c r="UOF17" s="272"/>
      <c r="UOG17" s="272"/>
      <c r="UOH17" s="272"/>
      <c r="UOI17" s="272"/>
      <c r="UOJ17" s="272"/>
      <c r="UOK17" s="272"/>
      <c r="UOL17" s="272"/>
      <c r="UOM17" s="272"/>
      <c r="UON17" s="272"/>
      <c r="UOO17" s="272"/>
      <c r="UOP17" s="272"/>
      <c r="UOQ17" s="272"/>
      <c r="UOR17" s="272"/>
      <c r="UOS17" s="272"/>
      <c r="UOT17" s="272"/>
      <c r="UOU17" s="272"/>
      <c r="UOV17" s="272"/>
      <c r="UOW17" s="272"/>
      <c r="UOX17" s="272"/>
      <c r="UOY17" s="272"/>
      <c r="UOZ17" s="272"/>
      <c r="UPA17" s="272"/>
      <c r="UPB17" s="272"/>
      <c r="UPC17" s="272"/>
      <c r="UPD17" s="272"/>
      <c r="UPE17" s="272"/>
      <c r="UPF17" s="272"/>
      <c r="UPG17" s="272"/>
      <c r="UPH17" s="272"/>
      <c r="UPI17" s="272"/>
      <c r="UPJ17" s="272"/>
      <c r="UPK17" s="272"/>
      <c r="UPL17" s="272"/>
      <c r="UPM17" s="272"/>
      <c r="UPN17" s="272"/>
      <c r="UPO17" s="272"/>
      <c r="UPP17" s="272"/>
      <c r="UPQ17" s="272"/>
      <c r="UPR17" s="272"/>
      <c r="UPS17" s="272"/>
      <c r="UPT17" s="272"/>
      <c r="UPU17" s="272"/>
      <c r="UPV17" s="272"/>
      <c r="UPW17" s="272"/>
      <c r="UPX17" s="272"/>
      <c r="UPY17" s="272"/>
      <c r="UPZ17" s="272"/>
      <c r="UQA17" s="272"/>
      <c r="UQB17" s="272"/>
      <c r="UQC17" s="272"/>
      <c r="UQD17" s="272"/>
      <c r="UQE17" s="272"/>
      <c r="UQF17" s="272"/>
      <c r="UQG17" s="272"/>
      <c r="UQH17" s="272"/>
      <c r="UQI17" s="272"/>
      <c r="UQJ17" s="272"/>
      <c r="UQK17" s="272"/>
      <c r="UQL17" s="272"/>
      <c r="UQM17" s="272"/>
      <c r="UQN17" s="272"/>
      <c r="UQO17" s="272"/>
      <c r="UQP17" s="272"/>
      <c r="UQQ17" s="272"/>
      <c r="UQR17" s="272"/>
      <c r="UQS17" s="272"/>
      <c r="UQT17" s="272"/>
      <c r="UQU17" s="272"/>
      <c r="UQV17" s="272"/>
      <c r="UQW17" s="272"/>
      <c r="UQX17" s="272"/>
      <c r="UQY17" s="272"/>
      <c r="UQZ17" s="272"/>
      <c r="URA17" s="272"/>
      <c r="URB17" s="272"/>
      <c r="URC17" s="272"/>
      <c r="URD17" s="272"/>
      <c r="URE17" s="272"/>
      <c r="URF17" s="272"/>
      <c r="URG17" s="272"/>
      <c r="URH17" s="272"/>
      <c r="URI17" s="272"/>
      <c r="URJ17" s="272"/>
      <c r="URK17" s="272"/>
      <c r="URL17" s="272"/>
      <c r="URM17" s="272"/>
      <c r="URN17" s="272"/>
      <c r="URO17" s="272"/>
      <c r="URP17" s="272"/>
      <c r="URQ17" s="272"/>
      <c r="URR17" s="272"/>
      <c r="URS17" s="272"/>
      <c r="URT17" s="272"/>
      <c r="URU17" s="272"/>
      <c r="URV17" s="272"/>
      <c r="URW17" s="272"/>
      <c r="URX17" s="272"/>
      <c r="URY17" s="272"/>
      <c r="URZ17" s="272"/>
      <c r="USA17" s="272"/>
      <c r="USB17" s="272"/>
      <c r="USC17" s="272"/>
      <c r="USD17" s="272"/>
      <c r="USE17" s="272"/>
      <c r="USF17" s="272"/>
      <c r="USG17" s="272"/>
      <c r="USH17" s="272"/>
      <c r="USI17" s="272"/>
      <c r="USJ17" s="272"/>
      <c r="USK17" s="272"/>
      <c r="USL17" s="272"/>
      <c r="USM17" s="272"/>
      <c r="USN17" s="272"/>
      <c r="USO17" s="272"/>
      <c r="USP17" s="272"/>
      <c r="USQ17" s="272"/>
      <c r="USR17" s="272"/>
      <c r="USS17" s="272"/>
      <c r="UST17" s="272"/>
      <c r="USU17" s="272"/>
      <c r="USV17" s="272"/>
      <c r="USW17" s="272"/>
      <c r="USX17" s="272"/>
      <c r="USY17" s="272"/>
      <c r="USZ17" s="272"/>
      <c r="UTA17" s="272"/>
      <c r="UTB17" s="272"/>
      <c r="UTC17" s="272"/>
      <c r="UTD17" s="272"/>
      <c r="UTE17" s="272"/>
      <c r="UTF17" s="272"/>
      <c r="UTG17" s="272"/>
      <c r="UTH17" s="272"/>
      <c r="UTI17" s="272"/>
      <c r="UTJ17" s="272"/>
      <c r="UTK17" s="272"/>
      <c r="UTL17" s="272"/>
      <c r="UTM17" s="272"/>
      <c r="UTN17" s="272"/>
      <c r="UTO17" s="272"/>
      <c r="UTP17" s="272"/>
      <c r="UTQ17" s="272"/>
      <c r="UTR17" s="272"/>
      <c r="UTS17" s="272"/>
      <c r="UTT17" s="272"/>
      <c r="UTU17" s="272"/>
      <c r="UTV17" s="272"/>
      <c r="UTW17" s="272"/>
      <c r="UTX17" s="272"/>
      <c r="UTY17" s="272"/>
      <c r="UTZ17" s="272"/>
      <c r="UUA17" s="272"/>
      <c r="UUB17" s="272"/>
      <c r="UUC17" s="272"/>
      <c r="UUD17" s="272"/>
      <c r="UUE17" s="272"/>
      <c r="UUF17" s="272"/>
      <c r="UUG17" s="272"/>
      <c r="UUH17" s="272"/>
      <c r="UUI17" s="272"/>
      <c r="UUJ17" s="272"/>
      <c r="UUK17" s="272"/>
      <c r="UUL17" s="272"/>
      <c r="UUM17" s="272"/>
      <c r="UUN17" s="272"/>
      <c r="UUO17" s="272"/>
      <c r="UUP17" s="272"/>
      <c r="UUQ17" s="272"/>
      <c r="UUR17" s="272"/>
      <c r="UUS17" s="272"/>
      <c r="UUT17" s="272"/>
      <c r="UUU17" s="272"/>
      <c r="UUV17" s="272"/>
      <c r="UUW17" s="272"/>
      <c r="UUX17" s="272"/>
      <c r="UUY17" s="272"/>
      <c r="UUZ17" s="272"/>
      <c r="UVA17" s="272"/>
      <c r="UVB17" s="272"/>
      <c r="UVC17" s="272"/>
      <c r="UVD17" s="272"/>
      <c r="UVE17" s="272"/>
      <c r="UVF17" s="272"/>
      <c r="UVG17" s="272"/>
      <c r="UVH17" s="272"/>
      <c r="UVI17" s="272"/>
      <c r="UVJ17" s="272"/>
      <c r="UVK17" s="272"/>
      <c r="UVL17" s="272"/>
      <c r="UVM17" s="272"/>
      <c r="UVN17" s="272"/>
      <c r="UVO17" s="272"/>
      <c r="UVP17" s="272"/>
      <c r="UVQ17" s="272"/>
      <c r="UVR17" s="272"/>
      <c r="UVS17" s="272"/>
      <c r="UVT17" s="272"/>
      <c r="UVU17" s="272"/>
      <c r="UVV17" s="272"/>
      <c r="UVW17" s="272"/>
      <c r="UVX17" s="272"/>
      <c r="UVY17" s="272"/>
      <c r="UVZ17" s="272"/>
      <c r="UWA17" s="272"/>
      <c r="UWB17" s="272"/>
      <c r="UWC17" s="272"/>
      <c r="UWD17" s="272"/>
      <c r="UWE17" s="272"/>
      <c r="UWF17" s="272"/>
      <c r="UWG17" s="272"/>
      <c r="UWH17" s="272"/>
      <c r="UWI17" s="272"/>
      <c r="UWJ17" s="272"/>
      <c r="UWK17" s="272"/>
      <c r="UWL17" s="272"/>
      <c r="UWM17" s="272"/>
      <c r="UWN17" s="272"/>
      <c r="UWO17" s="272"/>
      <c r="UWP17" s="272"/>
      <c r="UWQ17" s="272"/>
      <c r="UWR17" s="272"/>
      <c r="UWS17" s="272"/>
      <c r="UWT17" s="272"/>
      <c r="UWU17" s="272"/>
      <c r="UWV17" s="272"/>
      <c r="UWW17" s="272"/>
      <c r="UWX17" s="272"/>
      <c r="UWY17" s="272"/>
      <c r="UWZ17" s="272"/>
      <c r="UXA17" s="272"/>
      <c r="UXB17" s="272"/>
      <c r="UXC17" s="272"/>
      <c r="UXD17" s="272"/>
      <c r="UXE17" s="272"/>
      <c r="UXF17" s="272"/>
      <c r="UXG17" s="272"/>
      <c r="UXH17" s="272"/>
      <c r="UXI17" s="272"/>
      <c r="UXJ17" s="272"/>
      <c r="UXK17" s="272"/>
      <c r="UXL17" s="272"/>
      <c r="UXM17" s="272"/>
      <c r="UXN17" s="272"/>
      <c r="UXO17" s="272"/>
      <c r="UXP17" s="272"/>
      <c r="UXQ17" s="272"/>
      <c r="UXR17" s="272"/>
      <c r="UXS17" s="272"/>
      <c r="UXT17" s="272"/>
      <c r="UXU17" s="272"/>
      <c r="UXV17" s="272"/>
      <c r="UXW17" s="272"/>
      <c r="UXX17" s="272"/>
      <c r="UXY17" s="272"/>
      <c r="UXZ17" s="272"/>
      <c r="UYA17" s="272"/>
      <c r="UYB17" s="272"/>
      <c r="UYC17" s="272"/>
      <c r="UYD17" s="272"/>
      <c r="UYE17" s="272"/>
      <c r="UYF17" s="272"/>
      <c r="UYG17" s="272"/>
      <c r="UYH17" s="272"/>
      <c r="UYI17" s="272"/>
      <c r="UYJ17" s="272"/>
      <c r="UYK17" s="272"/>
      <c r="UYL17" s="272"/>
      <c r="UYM17" s="272"/>
      <c r="UYN17" s="272"/>
      <c r="UYO17" s="272"/>
      <c r="UYP17" s="272"/>
      <c r="UYQ17" s="272"/>
      <c r="UYR17" s="272"/>
      <c r="UYS17" s="272"/>
      <c r="UYT17" s="272"/>
      <c r="UYU17" s="272"/>
      <c r="UYV17" s="272"/>
      <c r="UYW17" s="272"/>
      <c r="UYX17" s="272"/>
      <c r="UYY17" s="272"/>
      <c r="UYZ17" s="272"/>
      <c r="UZA17" s="272"/>
      <c r="UZB17" s="272"/>
      <c r="UZC17" s="272"/>
      <c r="UZD17" s="272"/>
      <c r="UZE17" s="272"/>
      <c r="UZF17" s="272"/>
      <c r="UZG17" s="272"/>
      <c r="UZH17" s="272"/>
      <c r="UZI17" s="272"/>
      <c r="UZJ17" s="272"/>
      <c r="UZK17" s="272"/>
      <c r="UZL17" s="272"/>
      <c r="UZM17" s="272"/>
      <c r="UZN17" s="272"/>
      <c r="UZO17" s="272"/>
      <c r="UZP17" s="272"/>
      <c r="UZQ17" s="272"/>
      <c r="UZR17" s="272"/>
      <c r="UZS17" s="272"/>
      <c r="UZT17" s="272"/>
      <c r="UZU17" s="272"/>
      <c r="UZV17" s="272"/>
      <c r="UZW17" s="272"/>
      <c r="UZX17" s="272"/>
      <c r="UZY17" s="272"/>
      <c r="UZZ17" s="272"/>
      <c r="VAA17" s="272"/>
      <c r="VAB17" s="272"/>
      <c r="VAC17" s="272"/>
      <c r="VAD17" s="272"/>
      <c r="VAE17" s="272"/>
      <c r="VAF17" s="272"/>
      <c r="VAG17" s="272"/>
      <c r="VAH17" s="272"/>
      <c r="VAI17" s="272"/>
      <c r="VAJ17" s="272"/>
      <c r="VAK17" s="272"/>
      <c r="VAL17" s="272"/>
      <c r="VAM17" s="272"/>
      <c r="VAN17" s="272"/>
      <c r="VAO17" s="272"/>
      <c r="VAP17" s="272"/>
      <c r="VAQ17" s="272"/>
      <c r="VAR17" s="272"/>
      <c r="VAS17" s="272"/>
      <c r="VAT17" s="272"/>
      <c r="VAU17" s="272"/>
      <c r="VAV17" s="272"/>
      <c r="VAW17" s="272"/>
      <c r="VAX17" s="272"/>
      <c r="VAY17" s="272"/>
      <c r="VAZ17" s="272"/>
      <c r="VBA17" s="272"/>
      <c r="VBB17" s="272"/>
      <c r="VBC17" s="272"/>
      <c r="VBD17" s="272"/>
      <c r="VBE17" s="272"/>
      <c r="VBF17" s="272"/>
      <c r="VBG17" s="272"/>
      <c r="VBH17" s="272"/>
      <c r="VBI17" s="272"/>
      <c r="VBJ17" s="272"/>
      <c r="VBK17" s="272"/>
      <c r="VBL17" s="272"/>
      <c r="VBM17" s="272"/>
      <c r="VBN17" s="272"/>
      <c r="VBO17" s="272"/>
      <c r="VBP17" s="272"/>
      <c r="VBQ17" s="272"/>
      <c r="VBR17" s="272"/>
      <c r="VBS17" s="272"/>
      <c r="VBT17" s="272"/>
      <c r="VBU17" s="272"/>
      <c r="VBV17" s="272"/>
      <c r="VBW17" s="272"/>
      <c r="VBX17" s="272"/>
      <c r="VBY17" s="272"/>
      <c r="VBZ17" s="272"/>
      <c r="VCA17" s="272"/>
      <c r="VCB17" s="272"/>
      <c r="VCC17" s="272"/>
      <c r="VCD17" s="272"/>
      <c r="VCE17" s="272"/>
      <c r="VCF17" s="272"/>
      <c r="VCG17" s="272"/>
      <c r="VCH17" s="272"/>
      <c r="VCI17" s="272"/>
      <c r="VCJ17" s="272"/>
      <c r="VCK17" s="272"/>
      <c r="VCL17" s="272"/>
      <c r="VCM17" s="272"/>
      <c r="VCN17" s="272"/>
      <c r="VCO17" s="272"/>
      <c r="VCP17" s="272"/>
      <c r="VCQ17" s="272"/>
      <c r="VCR17" s="272"/>
      <c r="VCS17" s="272"/>
      <c r="VCT17" s="272"/>
      <c r="VCU17" s="272"/>
      <c r="VCV17" s="272"/>
      <c r="VCW17" s="272"/>
      <c r="VCX17" s="272"/>
      <c r="VCY17" s="272"/>
      <c r="VCZ17" s="272"/>
      <c r="VDA17" s="272"/>
      <c r="VDB17" s="272"/>
      <c r="VDC17" s="272"/>
      <c r="VDD17" s="272"/>
      <c r="VDE17" s="272"/>
      <c r="VDF17" s="272"/>
      <c r="VDG17" s="272"/>
      <c r="VDH17" s="272"/>
      <c r="VDI17" s="272"/>
      <c r="VDJ17" s="272"/>
      <c r="VDK17" s="272"/>
      <c r="VDL17" s="272"/>
      <c r="VDM17" s="272"/>
      <c r="VDN17" s="272"/>
      <c r="VDO17" s="272"/>
      <c r="VDP17" s="272"/>
      <c r="VDQ17" s="272"/>
      <c r="VDR17" s="272"/>
      <c r="VDS17" s="272"/>
      <c r="VDT17" s="272"/>
      <c r="VDU17" s="272"/>
      <c r="VDV17" s="272"/>
      <c r="VDW17" s="272"/>
      <c r="VDX17" s="272"/>
      <c r="VDY17" s="272"/>
      <c r="VDZ17" s="272"/>
      <c r="VEA17" s="272"/>
      <c r="VEB17" s="272"/>
      <c r="VEC17" s="272"/>
      <c r="VED17" s="272"/>
      <c r="VEE17" s="272"/>
      <c r="VEF17" s="272"/>
      <c r="VEG17" s="272"/>
      <c r="VEH17" s="272"/>
      <c r="VEI17" s="272"/>
      <c r="VEJ17" s="272"/>
      <c r="VEK17" s="272"/>
      <c r="VEL17" s="272"/>
      <c r="VEM17" s="272"/>
      <c r="VEN17" s="272"/>
      <c r="VEO17" s="272"/>
      <c r="VEP17" s="272"/>
      <c r="VEQ17" s="272"/>
      <c r="VER17" s="272"/>
      <c r="VES17" s="272"/>
      <c r="VET17" s="272"/>
      <c r="VEU17" s="272"/>
      <c r="VEV17" s="272"/>
      <c r="VEW17" s="272"/>
      <c r="VEX17" s="272"/>
      <c r="VEY17" s="272"/>
      <c r="VEZ17" s="272"/>
      <c r="VFA17" s="272"/>
      <c r="VFB17" s="272"/>
      <c r="VFC17" s="272"/>
      <c r="VFD17" s="272"/>
      <c r="VFE17" s="272"/>
      <c r="VFF17" s="272"/>
      <c r="VFG17" s="272"/>
      <c r="VFH17" s="272"/>
      <c r="VFI17" s="272"/>
      <c r="VFJ17" s="272"/>
      <c r="VFK17" s="272"/>
      <c r="VFL17" s="272"/>
      <c r="VFM17" s="272"/>
      <c r="VFN17" s="272"/>
      <c r="VFO17" s="272"/>
      <c r="VFP17" s="272"/>
      <c r="VFQ17" s="272"/>
      <c r="VFR17" s="272"/>
      <c r="VFS17" s="272"/>
      <c r="VFT17" s="272"/>
      <c r="VFU17" s="272"/>
      <c r="VFV17" s="272"/>
      <c r="VFW17" s="272"/>
      <c r="VFX17" s="272"/>
      <c r="VFY17" s="272"/>
      <c r="VFZ17" s="272"/>
      <c r="VGA17" s="272"/>
      <c r="VGB17" s="272"/>
      <c r="VGC17" s="272"/>
      <c r="VGD17" s="272"/>
      <c r="VGE17" s="272"/>
      <c r="VGF17" s="272"/>
      <c r="VGG17" s="272"/>
      <c r="VGH17" s="272"/>
      <c r="VGI17" s="272"/>
      <c r="VGJ17" s="272"/>
      <c r="VGK17" s="272"/>
      <c r="VGL17" s="272"/>
      <c r="VGM17" s="272"/>
      <c r="VGN17" s="272"/>
      <c r="VGO17" s="272"/>
      <c r="VGP17" s="272"/>
      <c r="VGQ17" s="272"/>
      <c r="VGR17" s="272"/>
      <c r="VGS17" s="272"/>
      <c r="VGT17" s="272"/>
      <c r="VGU17" s="272"/>
      <c r="VGV17" s="272"/>
      <c r="VGW17" s="272"/>
      <c r="VGX17" s="272"/>
      <c r="VGY17" s="272"/>
      <c r="VGZ17" s="272"/>
      <c r="VHA17" s="272"/>
      <c r="VHB17" s="272"/>
      <c r="VHC17" s="272"/>
      <c r="VHD17" s="272"/>
      <c r="VHE17" s="272"/>
      <c r="VHF17" s="272"/>
      <c r="VHG17" s="272"/>
      <c r="VHH17" s="272"/>
      <c r="VHI17" s="272"/>
      <c r="VHJ17" s="272"/>
      <c r="VHK17" s="272"/>
      <c r="VHL17" s="272"/>
      <c r="VHM17" s="272"/>
      <c r="VHN17" s="272"/>
      <c r="VHO17" s="272"/>
      <c r="VHP17" s="272"/>
      <c r="VHQ17" s="272"/>
      <c r="VHR17" s="272"/>
      <c r="VHS17" s="272"/>
      <c r="VHT17" s="272"/>
      <c r="VHU17" s="272"/>
      <c r="VHV17" s="272"/>
      <c r="VHW17" s="272"/>
      <c r="VHX17" s="272"/>
      <c r="VHY17" s="272"/>
      <c r="VHZ17" s="272"/>
      <c r="VIA17" s="272"/>
      <c r="VIB17" s="272"/>
      <c r="VIC17" s="272"/>
      <c r="VID17" s="272"/>
      <c r="VIE17" s="272"/>
      <c r="VIF17" s="272"/>
      <c r="VIG17" s="272"/>
      <c r="VIH17" s="272"/>
      <c r="VII17" s="272"/>
      <c r="VIJ17" s="272"/>
      <c r="VIK17" s="272"/>
      <c r="VIL17" s="272"/>
      <c r="VIM17" s="272"/>
      <c r="VIN17" s="272"/>
      <c r="VIO17" s="272"/>
      <c r="VIP17" s="272"/>
      <c r="VIQ17" s="272"/>
      <c r="VIR17" s="272"/>
      <c r="VIS17" s="272"/>
      <c r="VIT17" s="272"/>
      <c r="VIU17" s="272"/>
      <c r="VIV17" s="272"/>
      <c r="VIW17" s="272"/>
      <c r="VIX17" s="272"/>
      <c r="VIY17" s="272"/>
      <c r="VIZ17" s="272"/>
      <c r="VJA17" s="272"/>
      <c r="VJB17" s="272"/>
      <c r="VJC17" s="272"/>
      <c r="VJD17" s="272"/>
      <c r="VJE17" s="272"/>
      <c r="VJF17" s="272"/>
      <c r="VJG17" s="272"/>
      <c r="VJH17" s="272"/>
      <c r="VJI17" s="272"/>
      <c r="VJJ17" s="272"/>
      <c r="VJK17" s="272"/>
      <c r="VJL17" s="272"/>
      <c r="VJM17" s="272"/>
      <c r="VJN17" s="272"/>
      <c r="VJO17" s="272"/>
      <c r="VJP17" s="272"/>
      <c r="VJQ17" s="272"/>
      <c r="VJR17" s="272"/>
      <c r="VJS17" s="272"/>
      <c r="VJT17" s="272"/>
      <c r="VJU17" s="272"/>
      <c r="VJV17" s="272"/>
      <c r="VJW17" s="272"/>
      <c r="VJX17" s="272"/>
      <c r="VJY17" s="272"/>
      <c r="VJZ17" s="272"/>
      <c r="VKA17" s="272"/>
      <c r="VKB17" s="272"/>
      <c r="VKC17" s="272"/>
      <c r="VKD17" s="272"/>
      <c r="VKE17" s="272"/>
      <c r="VKF17" s="272"/>
      <c r="VKG17" s="272"/>
      <c r="VKH17" s="272"/>
      <c r="VKI17" s="272"/>
      <c r="VKJ17" s="272"/>
      <c r="VKK17" s="272"/>
      <c r="VKL17" s="272"/>
      <c r="VKM17" s="272"/>
      <c r="VKN17" s="272"/>
      <c r="VKO17" s="272"/>
      <c r="VKP17" s="272"/>
      <c r="VKQ17" s="272"/>
      <c r="VKR17" s="272"/>
      <c r="VKS17" s="272"/>
      <c r="VKT17" s="272"/>
      <c r="VKU17" s="272"/>
      <c r="VKV17" s="272"/>
      <c r="VKW17" s="272"/>
      <c r="VKX17" s="272"/>
      <c r="VKY17" s="272"/>
      <c r="VKZ17" s="272"/>
      <c r="VLA17" s="272"/>
      <c r="VLB17" s="272"/>
      <c r="VLC17" s="272"/>
      <c r="VLD17" s="272"/>
      <c r="VLE17" s="272"/>
      <c r="VLF17" s="272"/>
      <c r="VLG17" s="272"/>
      <c r="VLH17" s="272"/>
      <c r="VLI17" s="272"/>
      <c r="VLJ17" s="272"/>
      <c r="VLK17" s="272"/>
      <c r="VLL17" s="272"/>
      <c r="VLM17" s="272"/>
      <c r="VLN17" s="272"/>
      <c r="VLO17" s="272"/>
      <c r="VLP17" s="272"/>
      <c r="VLQ17" s="272"/>
      <c r="VLR17" s="272"/>
      <c r="VLS17" s="272"/>
      <c r="VLT17" s="272"/>
      <c r="VLU17" s="272"/>
      <c r="VLV17" s="272"/>
      <c r="VLW17" s="272"/>
      <c r="VLX17" s="272"/>
      <c r="VLY17" s="272"/>
      <c r="VLZ17" s="272"/>
      <c r="VMA17" s="272"/>
      <c r="VMB17" s="272"/>
      <c r="VMC17" s="272"/>
      <c r="VMD17" s="272"/>
      <c r="VME17" s="272"/>
      <c r="VMF17" s="272"/>
      <c r="VMG17" s="272"/>
      <c r="VMH17" s="272"/>
      <c r="VMI17" s="272"/>
      <c r="VMJ17" s="272"/>
      <c r="VMK17" s="272"/>
      <c r="VML17" s="272"/>
      <c r="VMM17" s="272"/>
      <c r="VMN17" s="272"/>
      <c r="VMO17" s="272"/>
      <c r="VMP17" s="272"/>
      <c r="VMQ17" s="272"/>
      <c r="VMR17" s="272"/>
      <c r="VMS17" s="272"/>
      <c r="VMT17" s="272"/>
      <c r="VMU17" s="272"/>
      <c r="VMV17" s="272"/>
      <c r="VMW17" s="272"/>
      <c r="VMX17" s="272"/>
      <c r="VMY17" s="272"/>
      <c r="VMZ17" s="272"/>
      <c r="VNA17" s="272"/>
      <c r="VNB17" s="272"/>
      <c r="VNC17" s="272"/>
      <c r="VND17" s="272"/>
      <c r="VNE17" s="272"/>
      <c r="VNF17" s="272"/>
      <c r="VNG17" s="272"/>
      <c r="VNH17" s="272"/>
      <c r="VNI17" s="272"/>
      <c r="VNJ17" s="272"/>
      <c r="VNK17" s="272"/>
      <c r="VNL17" s="272"/>
      <c r="VNM17" s="272"/>
      <c r="VNN17" s="272"/>
      <c r="VNO17" s="272"/>
      <c r="VNP17" s="272"/>
      <c r="VNQ17" s="272"/>
      <c r="VNR17" s="272"/>
      <c r="VNS17" s="272"/>
      <c r="VNT17" s="272"/>
      <c r="VNU17" s="272"/>
      <c r="VNV17" s="272"/>
      <c r="VNW17" s="272"/>
      <c r="VNX17" s="272"/>
      <c r="VNY17" s="272"/>
      <c r="VNZ17" s="272"/>
      <c r="VOA17" s="272"/>
      <c r="VOB17" s="272"/>
      <c r="VOC17" s="272"/>
      <c r="VOD17" s="272"/>
      <c r="VOE17" s="272"/>
      <c r="VOF17" s="272"/>
      <c r="VOG17" s="272"/>
      <c r="VOH17" s="272"/>
      <c r="VOI17" s="272"/>
      <c r="VOJ17" s="272"/>
      <c r="VOK17" s="272"/>
      <c r="VOL17" s="272"/>
      <c r="VOM17" s="272"/>
      <c r="VON17" s="272"/>
      <c r="VOO17" s="272"/>
      <c r="VOP17" s="272"/>
      <c r="VOQ17" s="272"/>
      <c r="VOR17" s="272"/>
      <c r="VOS17" s="272"/>
      <c r="VOT17" s="272"/>
      <c r="VOU17" s="272"/>
      <c r="VOV17" s="272"/>
      <c r="VOW17" s="272"/>
      <c r="VOX17" s="272"/>
      <c r="VOY17" s="272"/>
      <c r="VOZ17" s="272"/>
      <c r="VPA17" s="272"/>
      <c r="VPB17" s="272"/>
      <c r="VPC17" s="272"/>
      <c r="VPD17" s="272"/>
      <c r="VPE17" s="272"/>
      <c r="VPF17" s="272"/>
      <c r="VPG17" s="272"/>
      <c r="VPH17" s="272"/>
      <c r="VPI17" s="272"/>
      <c r="VPJ17" s="272"/>
      <c r="VPK17" s="272"/>
      <c r="VPL17" s="272"/>
      <c r="VPM17" s="272"/>
      <c r="VPN17" s="272"/>
      <c r="VPO17" s="272"/>
      <c r="VPP17" s="272"/>
      <c r="VPQ17" s="272"/>
      <c r="VPR17" s="272"/>
      <c r="VPS17" s="272"/>
      <c r="VPT17" s="272"/>
      <c r="VPU17" s="272"/>
      <c r="VPV17" s="272"/>
      <c r="VPW17" s="272"/>
      <c r="VPX17" s="272"/>
      <c r="VPY17" s="272"/>
      <c r="VPZ17" s="272"/>
      <c r="VQA17" s="272"/>
      <c r="VQB17" s="272"/>
      <c r="VQC17" s="272"/>
      <c r="VQD17" s="272"/>
      <c r="VQE17" s="272"/>
      <c r="VQF17" s="272"/>
      <c r="VQG17" s="272"/>
      <c r="VQH17" s="272"/>
      <c r="VQI17" s="272"/>
      <c r="VQJ17" s="272"/>
      <c r="VQK17" s="272"/>
      <c r="VQL17" s="272"/>
      <c r="VQM17" s="272"/>
      <c r="VQN17" s="272"/>
      <c r="VQO17" s="272"/>
      <c r="VQP17" s="272"/>
      <c r="VQQ17" s="272"/>
      <c r="VQR17" s="272"/>
      <c r="VQS17" s="272"/>
      <c r="VQT17" s="272"/>
      <c r="VQU17" s="272"/>
      <c r="VQV17" s="272"/>
      <c r="VQW17" s="272"/>
      <c r="VQX17" s="272"/>
      <c r="VQY17" s="272"/>
      <c r="VQZ17" s="272"/>
      <c r="VRA17" s="272"/>
      <c r="VRB17" s="272"/>
      <c r="VRC17" s="272"/>
      <c r="VRD17" s="272"/>
      <c r="VRE17" s="272"/>
      <c r="VRF17" s="272"/>
      <c r="VRG17" s="272"/>
      <c r="VRH17" s="272"/>
      <c r="VRI17" s="272"/>
      <c r="VRJ17" s="272"/>
      <c r="VRK17" s="272"/>
      <c r="VRL17" s="272"/>
      <c r="VRM17" s="272"/>
      <c r="VRN17" s="272"/>
      <c r="VRO17" s="272"/>
      <c r="VRP17" s="272"/>
      <c r="VRQ17" s="272"/>
      <c r="VRR17" s="272"/>
      <c r="VRS17" s="272"/>
      <c r="VRT17" s="272"/>
      <c r="VRU17" s="272"/>
      <c r="VRV17" s="272"/>
      <c r="VRW17" s="272"/>
      <c r="VRX17" s="272"/>
      <c r="VRY17" s="272"/>
      <c r="VRZ17" s="272"/>
      <c r="VSA17" s="272"/>
      <c r="VSB17" s="272"/>
      <c r="VSC17" s="272"/>
      <c r="VSD17" s="272"/>
      <c r="VSE17" s="272"/>
      <c r="VSF17" s="272"/>
      <c r="VSG17" s="272"/>
      <c r="VSH17" s="272"/>
      <c r="VSI17" s="272"/>
      <c r="VSJ17" s="272"/>
      <c r="VSK17" s="272"/>
      <c r="VSL17" s="272"/>
      <c r="VSM17" s="272"/>
      <c r="VSN17" s="272"/>
      <c r="VSO17" s="272"/>
      <c r="VSP17" s="272"/>
      <c r="VSQ17" s="272"/>
      <c r="VSR17" s="272"/>
      <c r="VSS17" s="272"/>
      <c r="VST17" s="272"/>
      <c r="VSU17" s="272"/>
      <c r="VSV17" s="272"/>
      <c r="VSW17" s="272"/>
      <c r="VSX17" s="272"/>
      <c r="VSY17" s="272"/>
      <c r="VSZ17" s="272"/>
      <c r="VTA17" s="272"/>
      <c r="VTB17" s="272"/>
      <c r="VTC17" s="272"/>
      <c r="VTD17" s="272"/>
      <c r="VTE17" s="272"/>
      <c r="VTF17" s="272"/>
      <c r="VTG17" s="272"/>
      <c r="VTH17" s="272"/>
      <c r="VTI17" s="272"/>
      <c r="VTJ17" s="272"/>
      <c r="VTK17" s="272"/>
      <c r="VTL17" s="272"/>
      <c r="VTM17" s="272"/>
      <c r="VTN17" s="272"/>
      <c r="VTO17" s="272"/>
      <c r="VTP17" s="272"/>
      <c r="VTQ17" s="272"/>
      <c r="VTR17" s="272"/>
      <c r="VTS17" s="272"/>
      <c r="VTT17" s="272"/>
      <c r="VTU17" s="272"/>
      <c r="VTV17" s="272"/>
      <c r="VTW17" s="272"/>
      <c r="VTX17" s="272"/>
      <c r="VTY17" s="272"/>
      <c r="VTZ17" s="272"/>
      <c r="VUA17" s="272"/>
      <c r="VUB17" s="272"/>
      <c r="VUC17" s="272"/>
      <c r="VUD17" s="272"/>
      <c r="VUE17" s="272"/>
      <c r="VUF17" s="272"/>
      <c r="VUG17" s="272"/>
      <c r="VUH17" s="272"/>
      <c r="VUI17" s="272"/>
      <c r="VUJ17" s="272"/>
      <c r="VUK17" s="272"/>
      <c r="VUL17" s="272"/>
      <c r="VUM17" s="272"/>
      <c r="VUN17" s="272"/>
      <c r="VUO17" s="272"/>
      <c r="VUP17" s="272"/>
      <c r="VUQ17" s="272"/>
      <c r="VUR17" s="272"/>
      <c r="VUS17" s="272"/>
      <c r="VUT17" s="272"/>
      <c r="VUU17" s="272"/>
      <c r="VUV17" s="272"/>
      <c r="VUW17" s="272"/>
      <c r="VUX17" s="272"/>
      <c r="VUY17" s="272"/>
      <c r="VUZ17" s="272"/>
      <c r="VVA17" s="272"/>
      <c r="VVB17" s="272"/>
      <c r="VVC17" s="272"/>
      <c r="VVD17" s="272"/>
      <c r="VVE17" s="272"/>
      <c r="VVF17" s="272"/>
      <c r="VVG17" s="272"/>
      <c r="VVH17" s="272"/>
      <c r="VVI17" s="272"/>
      <c r="VVJ17" s="272"/>
      <c r="VVK17" s="272"/>
      <c r="VVL17" s="272"/>
      <c r="VVM17" s="272"/>
      <c r="VVN17" s="272"/>
      <c r="VVO17" s="272"/>
      <c r="VVP17" s="272"/>
      <c r="VVQ17" s="272"/>
      <c r="VVR17" s="272"/>
      <c r="VVS17" s="272"/>
      <c r="VVT17" s="272"/>
      <c r="VVU17" s="272"/>
      <c r="VVV17" s="272"/>
      <c r="VVW17" s="272"/>
      <c r="VVX17" s="272"/>
      <c r="VVY17" s="272"/>
      <c r="VVZ17" s="272"/>
      <c r="VWA17" s="272"/>
      <c r="VWB17" s="272"/>
      <c r="VWC17" s="272"/>
      <c r="VWD17" s="272"/>
      <c r="VWE17" s="272"/>
      <c r="VWF17" s="272"/>
      <c r="VWG17" s="272"/>
      <c r="VWH17" s="272"/>
      <c r="VWI17" s="272"/>
      <c r="VWJ17" s="272"/>
      <c r="VWK17" s="272"/>
      <c r="VWL17" s="272"/>
      <c r="VWM17" s="272"/>
      <c r="VWN17" s="272"/>
      <c r="VWO17" s="272"/>
      <c r="VWP17" s="272"/>
      <c r="VWQ17" s="272"/>
      <c r="VWR17" s="272"/>
      <c r="VWS17" s="272"/>
      <c r="VWT17" s="272"/>
      <c r="VWU17" s="272"/>
      <c r="VWV17" s="272"/>
      <c r="VWW17" s="272"/>
      <c r="VWX17" s="272"/>
      <c r="VWY17" s="272"/>
      <c r="VWZ17" s="272"/>
      <c r="VXA17" s="272"/>
      <c r="VXB17" s="272"/>
      <c r="VXC17" s="272"/>
      <c r="VXD17" s="272"/>
      <c r="VXE17" s="272"/>
      <c r="VXF17" s="272"/>
      <c r="VXG17" s="272"/>
      <c r="VXH17" s="272"/>
      <c r="VXI17" s="272"/>
      <c r="VXJ17" s="272"/>
      <c r="VXK17" s="272"/>
      <c r="VXL17" s="272"/>
      <c r="VXM17" s="272"/>
      <c r="VXN17" s="272"/>
      <c r="VXO17" s="272"/>
      <c r="VXP17" s="272"/>
      <c r="VXQ17" s="272"/>
      <c r="VXR17" s="272"/>
      <c r="VXS17" s="272"/>
      <c r="VXT17" s="272"/>
      <c r="VXU17" s="272"/>
      <c r="VXV17" s="272"/>
      <c r="VXW17" s="272"/>
      <c r="VXX17" s="272"/>
      <c r="VXY17" s="272"/>
      <c r="VXZ17" s="272"/>
      <c r="VYA17" s="272"/>
      <c r="VYB17" s="272"/>
      <c r="VYC17" s="272"/>
      <c r="VYD17" s="272"/>
      <c r="VYE17" s="272"/>
      <c r="VYF17" s="272"/>
      <c r="VYG17" s="272"/>
      <c r="VYH17" s="272"/>
      <c r="VYI17" s="272"/>
      <c r="VYJ17" s="272"/>
      <c r="VYK17" s="272"/>
      <c r="VYL17" s="272"/>
      <c r="VYM17" s="272"/>
      <c r="VYN17" s="272"/>
      <c r="VYO17" s="272"/>
      <c r="VYP17" s="272"/>
      <c r="VYQ17" s="272"/>
      <c r="VYR17" s="272"/>
      <c r="VYS17" s="272"/>
      <c r="VYT17" s="272"/>
      <c r="VYU17" s="272"/>
      <c r="VYV17" s="272"/>
      <c r="VYW17" s="272"/>
      <c r="VYX17" s="272"/>
      <c r="VYY17" s="272"/>
      <c r="VYZ17" s="272"/>
      <c r="VZA17" s="272"/>
      <c r="VZB17" s="272"/>
      <c r="VZC17" s="272"/>
      <c r="VZD17" s="272"/>
      <c r="VZE17" s="272"/>
      <c r="VZF17" s="272"/>
      <c r="VZG17" s="272"/>
      <c r="VZH17" s="272"/>
      <c r="VZI17" s="272"/>
      <c r="VZJ17" s="272"/>
      <c r="VZK17" s="272"/>
      <c r="VZL17" s="272"/>
      <c r="VZM17" s="272"/>
      <c r="VZN17" s="272"/>
      <c r="VZO17" s="272"/>
      <c r="VZP17" s="272"/>
      <c r="VZQ17" s="272"/>
      <c r="VZR17" s="272"/>
      <c r="VZS17" s="272"/>
      <c r="VZT17" s="272"/>
      <c r="VZU17" s="272"/>
      <c r="VZV17" s="272"/>
      <c r="VZW17" s="272"/>
      <c r="VZX17" s="272"/>
      <c r="VZY17" s="272"/>
      <c r="VZZ17" s="272"/>
      <c r="WAA17" s="272"/>
      <c r="WAB17" s="272"/>
      <c r="WAC17" s="272"/>
      <c r="WAD17" s="272"/>
      <c r="WAE17" s="272"/>
      <c r="WAF17" s="272"/>
      <c r="WAG17" s="272"/>
      <c r="WAH17" s="272"/>
      <c r="WAI17" s="272"/>
      <c r="WAJ17" s="272"/>
      <c r="WAK17" s="272"/>
      <c r="WAL17" s="272"/>
      <c r="WAM17" s="272"/>
      <c r="WAN17" s="272"/>
      <c r="WAO17" s="272"/>
      <c r="WAP17" s="272"/>
      <c r="WAQ17" s="272"/>
      <c r="WAR17" s="272"/>
      <c r="WAS17" s="272"/>
      <c r="WAT17" s="272"/>
      <c r="WAU17" s="272"/>
      <c r="WAV17" s="272"/>
      <c r="WAW17" s="272"/>
      <c r="WAX17" s="272"/>
      <c r="WAY17" s="272"/>
      <c r="WAZ17" s="272"/>
      <c r="WBA17" s="272"/>
      <c r="WBB17" s="272"/>
      <c r="WBC17" s="272"/>
      <c r="WBD17" s="272"/>
      <c r="WBE17" s="272"/>
      <c r="WBF17" s="272"/>
      <c r="WBG17" s="272"/>
      <c r="WBH17" s="272"/>
      <c r="WBI17" s="272"/>
      <c r="WBJ17" s="272"/>
      <c r="WBK17" s="272"/>
      <c r="WBL17" s="272"/>
      <c r="WBM17" s="272"/>
      <c r="WBN17" s="272"/>
      <c r="WBO17" s="272"/>
      <c r="WBP17" s="272"/>
      <c r="WBQ17" s="272"/>
      <c r="WBR17" s="272"/>
      <c r="WBS17" s="272"/>
      <c r="WBT17" s="272"/>
      <c r="WBU17" s="272"/>
      <c r="WBV17" s="272"/>
      <c r="WBW17" s="272"/>
      <c r="WBX17" s="272"/>
      <c r="WBY17" s="272"/>
      <c r="WBZ17" s="272"/>
      <c r="WCA17" s="272"/>
      <c r="WCB17" s="272"/>
      <c r="WCC17" s="272"/>
      <c r="WCD17" s="272"/>
      <c r="WCE17" s="272"/>
      <c r="WCF17" s="272"/>
      <c r="WCG17" s="272"/>
      <c r="WCH17" s="272"/>
      <c r="WCI17" s="272"/>
      <c r="WCJ17" s="272"/>
      <c r="WCK17" s="272"/>
      <c r="WCL17" s="272"/>
      <c r="WCM17" s="272"/>
      <c r="WCN17" s="272"/>
      <c r="WCO17" s="272"/>
      <c r="WCP17" s="272"/>
      <c r="WCQ17" s="272"/>
      <c r="WCR17" s="272"/>
      <c r="WCS17" s="272"/>
      <c r="WCT17" s="272"/>
      <c r="WCU17" s="272"/>
      <c r="WCV17" s="272"/>
      <c r="WCW17" s="272"/>
      <c r="WCX17" s="272"/>
      <c r="WCY17" s="272"/>
      <c r="WCZ17" s="272"/>
      <c r="WDA17" s="272"/>
      <c r="WDB17" s="272"/>
      <c r="WDC17" s="272"/>
      <c r="WDD17" s="272"/>
      <c r="WDE17" s="272"/>
      <c r="WDF17" s="272"/>
      <c r="WDG17" s="272"/>
      <c r="WDH17" s="272"/>
      <c r="WDI17" s="272"/>
      <c r="WDJ17" s="272"/>
      <c r="WDK17" s="272"/>
      <c r="WDL17" s="272"/>
      <c r="WDM17" s="272"/>
      <c r="WDN17" s="272"/>
      <c r="WDO17" s="272"/>
      <c r="WDP17" s="272"/>
      <c r="WDQ17" s="272"/>
      <c r="WDR17" s="272"/>
      <c r="WDS17" s="272"/>
      <c r="WDT17" s="272"/>
      <c r="WDU17" s="272"/>
      <c r="WDV17" s="272"/>
      <c r="WDW17" s="272"/>
      <c r="WDX17" s="272"/>
      <c r="WDY17" s="272"/>
      <c r="WDZ17" s="272"/>
      <c r="WEA17" s="272"/>
      <c r="WEB17" s="272"/>
      <c r="WEC17" s="272"/>
      <c r="WED17" s="272"/>
      <c r="WEE17" s="272"/>
      <c r="WEF17" s="272"/>
      <c r="WEG17" s="272"/>
      <c r="WEH17" s="272"/>
      <c r="WEI17" s="272"/>
      <c r="WEJ17" s="272"/>
      <c r="WEK17" s="272"/>
      <c r="WEL17" s="272"/>
      <c r="WEM17" s="272"/>
      <c r="WEN17" s="272"/>
      <c r="WEO17" s="272"/>
      <c r="WEP17" s="272"/>
      <c r="WEQ17" s="272"/>
      <c r="WER17" s="272"/>
      <c r="WES17" s="272"/>
      <c r="WET17" s="272"/>
      <c r="WEU17" s="272"/>
      <c r="WEV17" s="272"/>
      <c r="WEW17" s="272"/>
      <c r="WEX17" s="272"/>
      <c r="WEY17" s="272"/>
      <c r="WEZ17" s="272"/>
      <c r="WFA17" s="272"/>
      <c r="WFB17" s="272"/>
      <c r="WFC17" s="272"/>
      <c r="WFD17" s="272"/>
      <c r="WFE17" s="272"/>
      <c r="WFF17" s="272"/>
      <c r="WFG17" s="272"/>
      <c r="WFH17" s="272"/>
      <c r="WFI17" s="272"/>
      <c r="WFJ17" s="272"/>
      <c r="WFK17" s="272"/>
      <c r="WFL17" s="272"/>
      <c r="WFM17" s="272"/>
      <c r="WFN17" s="272"/>
      <c r="WFO17" s="272"/>
      <c r="WFP17" s="272"/>
      <c r="WFQ17" s="272"/>
      <c r="WFR17" s="272"/>
      <c r="WFS17" s="272"/>
      <c r="WFT17" s="272"/>
      <c r="WFU17" s="272"/>
      <c r="WFV17" s="272"/>
      <c r="WFW17" s="272"/>
      <c r="WFX17" s="272"/>
      <c r="WFY17" s="272"/>
      <c r="WFZ17" s="272"/>
      <c r="WGA17" s="272"/>
      <c r="WGB17" s="272"/>
      <c r="WGC17" s="272"/>
      <c r="WGD17" s="272"/>
      <c r="WGE17" s="272"/>
      <c r="WGF17" s="272"/>
      <c r="WGG17" s="272"/>
      <c r="WGH17" s="272"/>
      <c r="WGI17" s="272"/>
      <c r="WGJ17" s="272"/>
      <c r="WGK17" s="272"/>
      <c r="WGL17" s="272"/>
      <c r="WGM17" s="272"/>
      <c r="WGN17" s="272"/>
      <c r="WGO17" s="272"/>
      <c r="WGP17" s="272"/>
      <c r="WGQ17" s="272"/>
      <c r="WGR17" s="272"/>
      <c r="WGS17" s="272"/>
      <c r="WGT17" s="272"/>
      <c r="WGU17" s="272"/>
      <c r="WGV17" s="272"/>
      <c r="WGW17" s="272"/>
      <c r="WGX17" s="272"/>
      <c r="WGY17" s="272"/>
      <c r="WGZ17" s="272"/>
      <c r="WHA17" s="272"/>
      <c r="WHB17" s="272"/>
      <c r="WHC17" s="272"/>
      <c r="WHD17" s="272"/>
      <c r="WHE17" s="272"/>
      <c r="WHF17" s="272"/>
      <c r="WHG17" s="272"/>
      <c r="WHH17" s="272"/>
      <c r="WHI17" s="272"/>
      <c r="WHJ17" s="272"/>
      <c r="WHK17" s="272"/>
      <c r="WHL17" s="272"/>
      <c r="WHM17" s="272"/>
      <c r="WHN17" s="272"/>
      <c r="WHO17" s="272"/>
      <c r="WHP17" s="272"/>
      <c r="WHQ17" s="272"/>
      <c r="WHR17" s="272"/>
      <c r="WHS17" s="272"/>
      <c r="WHT17" s="272"/>
      <c r="WHU17" s="272"/>
      <c r="WHV17" s="272"/>
      <c r="WHW17" s="272"/>
      <c r="WHX17" s="272"/>
      <c r="WHY17" s="272"/>
      <c r="WHZ17" s="272"/>
      <c r="WIA17" s="272"/>
      <c r="WIB17" s="272"/>
      <c r="WIC17" s="272"/>
      <c r="WID17" s="272"/>
      <c r="WIE17" s="272"/>
      <c r="WIF17" s="272"/>
      <c r="WIG17" s="272"/>
      <c r="WIH17" s="272"/>
      <c r="WII17" s="272"/>
      <c r="WIJ17" s="272"/>
      <c r="WIK17" s="272"/>
      <c r="WIL17" s="272"/>
      <c r="WIM17" s="272"/>
      <c r="WIN17" s="272"/>
      <c r="WIO17" s="272"/>
      <c r="WIP17" s="272"/>
      <c r="WIQ17" s="272"/>
      <c r="WIR17" s="272"/>
      <c r="WIS17" s="272"/>
      <c r="WIT17" s="272"/>
      <c r="WIU17" s="272"/>
      <c r="WIV17" s="272"/>
      <c r="WIW17" s="272"/>
      <c r="WIX17" s="272"/>
      <c r="WIY17" s="272"/>
      <c r="WIZ17" s="272"/>
      <c r="WJA17" s="272"/>
      <c r="WJB17" s="272"/>
      <c r="WJC17" s="272"/>
      <c r="WJD17" s="272"/>
      <c r="WJE17" s="272"/>
      <c r="WJF17" s="272"/>
      <c r="WJG17" s="272"/>
      <c r="WJH17" s="272"/>
      <c r="WJI17" s="272"/>
      <c r="WJJ17" s="272"/>
      <c r="WJK17" s="272"/>
      <c r="WJL17" s="272"/>
      <c r="WJM17" s="272"/>
      <c r="WJN17" s="272"/>
      <c r="WJO17" s="272"/>
      <c r="WJP17" s="272"/>
      <c r="WJQ17" s="272"/>
      <c r="WJR17" s="272"/>
      <c r="WJS17" s="272"/>
      <c r="WJT17" s="272"/>
      <c r="WJU17" s="272"/>
      <c r="WJV17" s="272"/>
      <c r="WJW17" s="272"/>
      <c r="WJX17" s="272"/>
      <c r="WJY17" s="272"/>
      <c r="WJZ17" s="272"/>
      <c r="WKA17" s="272"/>
      <c r="WKB17" s="272"/>
      <c r="WKC17" s="272"/>
      <c r="WKD17" s="272"/>
      <c r="WKE17" s="272"/>
      <c r="WKF17" s="272"/>
      <c r="WKG17" s="272"/>
      <c r="WKH17" s="272"/>
      <c r="WKI17" s="272"/>
      <c r="WKJ17" s="272"/>
      <c r="WKK17" s="272"/>
      <c r="WKL17" s="272"/>
      <c r="WKM17" s="272"/>
      <c r="WKN17" s="272"/>
      <c r="WKO17" s="272"/>
      <c r="WKP17" s="272"/>
      <c r="WKQ17" s="272"/>
      <c r="WKR17" s="272"/>
      <c r="WKS17" s="272"/>
      <c r="WKT17" s="272"/>
      <c r="WKU17" s="272"/>
      <c r="WKV17" s="272"/>
      <c r="WKW17" s="272"/>
      <c r="WKX17" s="272"/>
      <c r="WKY17" s="272"/>
      <c r="WKZ17" s="272"/>
      <c r="WLA17" s="272"/>
      <c r="WLB17" s="272"/>
      <c r="WLC17" s="272"/>
      <c r="WLD17" s="272"/>
      <c r="WLE17" s="272"/>
      <c r="WLF17" s="272"/>
      <c r="WLG17" s="272"/>
      <c r="WLH17" s="272"/>
      <c r="WLI17" s="272"/>
      <c r="WLJ17" s="272"/>
      <c r="WLK17" s="272"/>
      <c r="WLL17" s="272"/>
      <c r="WLM17" s="272"/>
      <c r="WLN17" s="272"/>
      <c r="WLO17" s="272"/>
      <c r="WLP17" s="272"/>
      <c r="WLQ17" s="272"/>
      <c r="WLR17" s="272"/>
      <c r="WLS17" s="272"/>
      <c r="WLT17" s="272"/>
      <c r="WLU17" s="272"/>
      <c r="WLV17" s="272"/>
      <c r="WLW17" s="272"/>
      <c r="WLX17" s="272"/>
      <c r="WLY17" s="272"/>
      <c r="WLZ17" s="272"/>
      <c r="WMA17" s="272"/>
      <c r="WMB17" s="272"/>
      <c r="WMC17" s="272"/>
      <c r="WMD17" s="272"/>
      <c r="WME17" s="272"/>
      <c r="WMF17" s="272"/>
      <c r="WMG17" s="272"/>
      <c r="WMH17" s="272"/>
      <c r="WMI17" s="272"/>
      <c r="WMJ17" s="272"/>
      <c r="WMK17" s="272"/>
      <c r="WML17" s="272"/>
      <c r="WMM17" s="272"/>
      <c r="WMN17" s="272"/>
      <c r="WMO17" s="272"/>
      <c r="WMP17" s="272"/>
      <c r="WMQ17" s="272"/>
      <c r="WMR17" s="272"/>
      <c r="WMS17" s="272"/>
      <c r="WMT17" s="272"/>
      <c r="WMU17" s="272"/>
      <c r="WMV17" s="272"/>
      <c r="WMW17" s="272"/>
      <c r="WMX17" s="272"/>
      <c r="WMY17" s="272"/>
      <c r="WMZ17" s="272"/>
      <c r="WNA17" s="272"/>
      <c r="WNB17" s="272"/>
      <c r="WNC17" s="272"/>
      <c r="WND17" s="272"/>
      <c r="WNE17" s="272"/>
      <c r="WNF17" s="272"/>
      <c r="WNG17" s="272"/>
      <c r="WNH17" s="272"/>
      <c r="WNI17" s="272"/>
      <c r="WNJ17" s="272"/>
      <c r="WNK17" s="272"/>
      <c r="WNL17" s="272"/>
      <c r="WNM17" s="272"/>
      <c r="WNN17" s="272"/>
      <c r="WNO17" s="272"/>
      <c r="WNP17" s="272"/>
      <c r="WNQ17" s="272"/>
      <c r="WNR17" s="272"/>
      <c r="WNS17" s="272"/>
      <c r="WNT17" s="272"/>
      <c r="WNU17" s="272"/>
      <c r="WNV17" s="272"/>
      <c r="WNW17" s="272"/>
      <c r="WNX17" s="272"/>
      <c r="WNY17" s="272"/>
      <c r="WNZ17" s="272"/>
      <c r="WOA17" s="272"/>
      <c r="WOB17" s="272"/>
      <c r="WOC17" s="272"/>
      <c r="WOD17" s="272"/>
      <c r="WOE17" s="272"/>
      <c r="WOF17" s="272"/>
      <c r="WOG17" s="272"/>
      <c r="WOH17" s="272"/>
      <c r="WOI17" s="272"/>
      <c r="WOJ17" s="272"/>
      <c r="WOK17" s="272"/>
      <c r="WOL17" s="272"/>
      <c r="WOM17" s="272"/>
      <c r="WON17" s="272"/>
      <c r="WOO17" s="272"/>
      <c r="WOP17" s="272"/>
      <c r="WOQ17" s="272"/>
      <c r="WOR17" s="272"/>
      <c r="WOS17" s="272"/>
      <c r="WOT17" s="272"/>
      <c r="WOU17" s="272"/>
      <c r="WOV17" s="272"/>
      <c r="WOW17" s="272"/>
      <c r="WOX17" s="272"/>
      <c r="WOY17" s="272"/>
      <c r="WOZ17" s="272"/>
      <c r="WPA17" s="272"/>
      <c r="WPB17" s="272"/>
      <c r="WPC17" s="272"/>
      <c r="WPD17" s="272"/>
      <c r="WPE17" s="272"/>
      <c r="WPF17" s="272"/>
      <c r="WPG17" s="272"/>
      <c r="WPH17" s="272"/>
      <c r="WPI17" s="272"/>
      <c r="WPJ17" s="272"/>
      <c r="WPK17" s="272"/>
      <c r="WPL17" s="272"/>
      <c r="WPM17" s="272"/>
      <c r="WPN17" s="272"/>
      <c r="WPO17" s="272"/>
      <c r="WPP17" s="272"/>
      <c r="WPQ17" s="272"/>
      <c r="WPR17" s="272"/>
      <c r="WPS17" s="272"/>
      <c r="WPT17" s="272"/>
      <c r="WPU17" s="272"/>
      <c r="WPV17" s="272"/>
      <c r="WPW17" s="272"/>
      <c r="WPX17" s="272"/>
      <c r="WPY17" s="272"/>
      <c r="WPZ17" s="272"/>
      <c r="WQA17" s="272"/>
      <c r="WQB17" s="272"/>
      <c r="WQC17" s="272"/>
      <c r="WQD17" s="272"/>
      <c r="WQE17" s="272"/>
      <c r="WQF17" s="272"/>
      <c r="WQG17" s="272"/>
      <c r="WQH17" s="272"/>
      <c r="WQI17" s="272"/>
      <c r="WQJ17" s="272"/>
      <c r="WQK17" s="272"/>
      <c r="WQL17" s="272"/>
      <c r="WQM17" s="272"/>
      <c r="WQN17" s="272"/>
      <c r="WQO17" s="272"/>
      <c r="WQP17" s="272"/>
      <c r="WQQ17" s="272"/>
      <c r="WQR17" s="272"/>
      <c r="WQS17" s="272"/>
      <c r="WQT17" s="272"/>
      <c r="WQU17" s="272"/>
      <c r="WQV17" s="272"/>
      <c r="WQW17" s="272"/>
      <c r="WQX17" s="272"/>
      <c r="WQY17" s="272"/>
      <c r="WQZ17" s="272"/>
      <c r="WRA17" s="272"/>
      <c r="WRB17" s="272"/>
      <c r="WRC17" s="272"/>
      <c r="WRD17" s="272"/>
      <c r="WRE17" s="272"/>
      <c r="WRF17" s="272"/>
      <c r="WRG17" s="272"/>
      <c r="WRH17" s="272"/>
      <c r="WRI17" s="272"/>
      <c r="WRJ17" s="272"/>
      <c r="WRK17" s="272"/>
      <c r="WRL17" s="272"/>
      <c r="WRM17" s="272"/>
      <c r="WRN17" s="272"/>
      <c r="WRO17" s="272"/>
      <c r="WRP17" s="272"/>
      <c r="WRQ17" s="272"/>
      <c r="WRR17" s="272"/>
      <c r="WRS17" s="272"/>
      <c r="WRT17" s="272"/>
      <c r="WRU17" s="272"/>
      <c r="WRV17" s="272"/>
      <c r="WRW17" s="272"/>
      <c r="WRX17" s="272"/>
      <c r="WRY17" s="272"/>
      <c r="WRZ17" s="272"/>
      <c r="WSA17" s="272"/>
      <c r="WSB17" s="272"/>
      <c r="WSC17" s="272"/>
      <c r="WSD17" s="272"/>
      <c r="WSE17" s="272"/>
      <c r="WSF17" s="272"/>
      <c r="WSG17" s="272"/>
      <c r="WSH17" s="272"/>
      <c r="WSI17" s="272"/>
      <c r="WSJ17" s="272"/>
      <c r="WSK17" s="272"/>
      <c r="WSL17" s="272"/>
      <c r="WSM17" s="272"/>
      <c r="WSN17" s="272"/>
      <c r="WSO17" s="272"/>
      <c r="WSP17" s="272"/>
      <c r="WSQ17" s="272"/>
      <c r="WSR17" s="272"/>
      <c r="WSS17" s="272"/>
      <c r="WST17" s="272"/>
      <c r="WSU17" s="272"/>
      <c r="WSV17" s="272"/>
      <c r="WSW17" s="272"/>
      <c r="WSX17" s="272"/>
      <c r="WSY17" s="272"/>
      <c r="WSZ17" s="272"/>
      <c r="WTA17" s="272"/>
      <c r="WTB17" s="272"/>
      <c r="WTC17" s="272"/>
      <c r="WTD17" s="272"/>
      <c r="WTE17" s="272"/>
      <c r="WTF17" s="272"/>
      <c r="WTG17" s="272"/>
      <c r="WTH17" s="272"/>
      <c r="WTI17" s="272"/>
      <c r="WTJ17" s="272"/>
      <c r="WTK17" s="272"/>
      <c r="WTL17" s="272"/>
      <c r="WTM17" s="272"/>
      <c r="WTN17" s="272"/>
      <c r="WTO17" s="272"/>
      <c r="WTP17" s="272"/>
      <c r="WTQ17" s="272"/>
      <c r="WTR17" s="272"/>
      <c r="WTS17" s="272"/>
      <c r="WTT17" s="272"/>
      <c r="WTU17" s="272"/>
      <c r="WTV17" s="272"/>
      <c r="WTW17" s="272"/>
      <c r="WTX17" s="272"/>
      <c r="WTY17" s="272"/>
      <c r="WTZ17" s="272"/>
      <c r="WUA17" s="272"/>
      <c r="WUB17" s="272"/>
      <c r="WUC17" s="272"/>
      <c r="WUD17" s="272"/>
      <c r="WUE17" s="272"/>
      <c r="WUF17" s="272"/>
      <c r="WUG17" s="272"/>
      <c r="WUH17" s="272"/>
      <c r="WUI17" s="272"/>
      <c r="WUJ17" s="272"/>
      <c r="WUK17" s="272"/>
      <c r="WUL17" s="272"/>
      <c r="WUM17" s="272"/>
      <c r="WUN17" s="272"/>
      <c r="WUO17" s="272"/>
      <c r="WUP17" s="272"/>
      <c r="WUQ17" s="272"/>
      <c r="WUR17" s="272"/>
      <c r="WUS17" s="272"/>
      <c r="WUT17" s="272"/>
      <c r="WUU17" s="272"/>
      <c r="WUV17" s="272"/>
      <c r="WUW17" s="272"/>
      <c r="WUX17" s="272"/>
      <c r="WUY17" s="272"/>
      <c r="WUZ17" s="272"/>
      <c r="WVA17" s="272"/>
      <c r="WVB17" s="272"/>
      <c r="WVC17" s="272"/>
      <c r="WVD17" s="272"/>
      <c r="WVE17" s="272"/>
      <c r="WVF17" s="272"/>
      <c r="WVG17" s="272"/>
      <c r="WVH17" s="272"/>
      <c r="WVI17" s="272"/>
      <c r="WVJ17" s="272"/>
      <c r="WVK17" s="272"/>
      <c r="WVL17" s="272"/>
      <c r="WVM17" s="272"/>
      <c r="WVN17" s="272"/>
      <c r="WVO17" s="272"/>
      <c r="WVP17" s="272"/>
      <c r="WVQ17" s="272"/>
      <c r="WVR17" s="272"/>
      <c r="WVS17" s="272"/>
      <c r="WVT17" s="272"/>
      <c r="WVU17" s="272"/>
      <c r="WVV17" s="272"/>
      <c r="WVW17" s="272"/>
      <c r="WVX17" s="272"/>
      <c r="WVY17" s="272"/>
      <c r="WVZ17" s="272"/>
      <c r="WWA17" s="272"/>
      <c r="WWB17" s="272"/>
      <c r="WWC17" s="272"/>
      <c r="WWD17" s="272"/>
      <c r="WWE17" s="272"/>
      <c r="WWF17" s="272"/>
      <c r="WWG17" s="272"/>
      <c r="WWH17" s="272"/>
      <c r="WWI17" s="272"/>
      <c r="WWJ17" s="272"/>
      <c r="WWK17" s="272"/>
      <c r="WWL17" s="272"/>
      <c r="WWM17" s="272"/>
      <c r="WWN17" s="272"/>
      <c r="WWO17" s="272"/>
      <c r="WWP17" s="272"/>
      <c r="WWQ17" s="272"/>
      <c r="WWR17" s="272"/>
      <c r="WWS17" s="272"/>
      <c r="WWT17" s="272"/>
      <c r="WWU17" s="272"/>
      <c r="WWV17" s="272"/>
      <c r="WWW17" s="272"/>
      <c r="WWX17" s="272"/>
      <c r="WWY17" s="272"/>
      <c r="WWZ17" s="272"/>
      <c r="WXA17" s="272"/>
      <c r="WXB17" s="272"/>
      <c r="WXC17" s="272"/>
      <c r="WXD17" s="272"/>
      <c r="WXE17" s="272"/>
      <c r="WXF17" s="272"/>
      <c r="WXG17" s="272"/>
      <c r="WXH17" s="272"/>
      <c r="WXI17" s="272"/>
      <c r="WXJ17" s="272"/>
      <c r="WXK17" s="272"/>
      <c r="WXL17" s="272"/>
      <c r="WXM17" s="272"/>
      <c r="WXN17" s="272"/>
      <c r="WXO17" s="272"/>
      <c r="WXP17" s="272"/>
      <c r="WXQ17" s="272"/>
      <c r="WXR17" s="272"/>
      <c r="WXS17" s="272"/>
      <c r="WXT17" s="272"/>
      <c r="WXU17" s="272"/>
      <c r="WXV17" s="272"/>
      <c r="WXW17" s="272"/>
      <c r="WXX17" s="272"/>
      <c r="WXY17" s="272"/>
      <c r="WXZ17" s="272"/>
      <c r="WYA17" s="272"/>
      <c r="WYB17" s="272"/>
      <c r="WYC17" s="272"/>
      <c r="WYD17" s="272"/>
      <c r="WYE17" s="272"/>
      <c r="WYF17" s="272"/>
      <c r="WYG17" s="272"/>
      <c r="WYH17" s="272"/>
      <c r="WYI17" s="272"/>
      <c r="WYJ17" s="272"/>
      <c r="WYK17" s="272"/>
      <c r="WYL17" s="272"/>
      <c r="WYM17" s="272"/>
      <c r="WYN17" s="272"/>
      <c r="WYO17" s="272"/>
      <c r="WYP17" s="272"/>
      <c r="WYQ17" s="272"/>
      <c r="WYR17" s="272"/>
      <c r="WYS17" s="272"/>
      <c r="WYT17" s="272"/>
      <c r="WYU17" s="272"/>
      <c r="WYV17" s="272"/>
      <c r="WYW17" s="272"/>
      <c r="WYX17" s="272"/>
      <c r="WYY17" s="272"/>
      <c r="WYZ17" s="272"/>
      <c r="WZA17" s="272"/>
      <c r="WZB17" s="272"/>
      <c r="WZC17" s="272"/>
      <c r="WZD17" s="272"/>
      <c r="WZE17" s="272"/>
      <c r="WZF17" s="272"/>
      <c r="WZG17" s="272"/>
      <c r="WZH17" s="272"/>
      <c r="WZI17" s="272"/>
      <c r="WZJ17" s="272"/>
      <c r="WZK17" s="272"/>
      <c r="WZL17" s="272"/>
      <c r="WZM17" s="272"/>
      <c r="WZN17" s="272"/>
      <c r="WZO17" s="272"/>
      <c r="WZP17" s="272"/>
      <c r="WZQ17" s="272"/>
      <c r="WZR17" s="272"/>
      <c r="WZS17" s="272"/>
      <c r="WZT17" s="272"/>
      <c r="WZU17" s="272"/>
      <c r="WZV17" s="272"/>
      <c r="WZW17" s="272"/>
      <c r="WZX17" s="272"/>
      <c r="WZY17" s="272"/>
      <c r="WZZ17" s="272"/>
      <c r="XAA17" s="272"/>
      <c r="XAB17" s="272"/>
      <c r="XAC17" s="272"/>
      <c r="XAD17" s="272"/>
      <c r="XAE17" s="272"/>
      <c r="XAF17" s="272"/>
      <c r="XAG17" s="272"/>
      <c r="XAH17" s="272"/>
      <c r="XAI17" s="272"/>
      <c r="XAJ17" s="272"/>
      <c r="XAK17" s="272"/>
      <c r="XAL17" s="272"/>
      <c r="XAM17" s="272"/>
      <c r="XAN17" s="272"/>
      <c r="XAO17" s="272"/>
      <c r="XAP17" s="272"/>
      <c r="XAQ17" s="272"/>
      <c r="XAR17" s="272"/>
      <c r="XAS17" s="272"/>
      <c r="XAT17" s="272"/>
      <c r="XAU17" s="272"/>
      <c r="XAV17" s="272"/>
      <c r="XAW17" s="272"/>
      <c r="XAX17" s="272"/>
      <c r="XAY17" s="272"/>
      <c r="XAZ17" s="272"/>
      <c r="XBA17" s="272"/>
      <c r="XBB17" s="272"/>
      <c r="XBC17" s="272"/>
      <c r="XBD17" s="272"/>
      <c r="XBE17" s="272"/>
      <c r="XBF17" s="272"/>
      <c r="XBG17" s="272"/>
      <c r="XBH17" s="272"/>
      <c r="XBI17" s="272"/>
      <c r="XBJ17" s="272"/>
      <c r="XBK17" s="272"/>
      <c r="XBL17" s="272"/>
      <c r="XBM17" s="272"/>
      <c r="XBN17" s="272"/>
      <c r="XBO17" s="272"/>
      <c r="XBP17" s="272"/>
      <c r="XBQ17" s="272"/>
      <c r="XBR17" s="272"/>
      <c r="XBS17" s="272"/>
      <c r="XBT17" s="272"/>
      <c r="XBU17" s="272"/>
      <c r="XBV17" s="272"/>
      <c r="XBW17" s="272"/>
      <c r="XBX17" s="272"/>
      <c r="XBY17" s="272"/>
      <c r="XBZ17" s="272"/>
      <c r="XCA17" s="272"/>
      <c r="XCB17" s="272"/>
      <c r="XCC17" s="272"/>
      <c r="XCD17" s="272"/>
      <c r="XCE17" s="272"/>
      <c r="XCF17" s="272"/>
      <c r="XCG17" s="272"/>
      <c r="XCH17" s="272"/>
      <c r="XCI17" s="272"/>
      <c r="XCJ17" s="272"/>
      <c r="XCK17" s="272"/>
      <c r="XCL17" s="272"/>
      <c r="XCM17" s="272"/>
      <c r="XCN17" s="272"/>
      <c r="XCO17" s="272"/>
      <c r="XCP17" s="272"/>
      <c r="XCQ17" s="272"/>
      <c r="XCR17" s="272"/>
      <c r="XCS17" s="272"/>
      <c r="XCT17" s="272"/>
      <c r="XCU17" s="272"/>
      <c r="XCV17" s="272"/>
      <c r="XCW17" s="272"/>
      <c r="XCX17" s="272"/>
      <c r="XCY17" s="272"/>
      <c r="XCZ17" s="272"/>
      <c r="XDA17" s="272"/>
      <c r="XDB17" s="272"/>
      <c r="XDC17" s="272"/>
      <c r="XDD17" s="272"/>
      <c r="XDE17" s="272"/>
      <c r="XDF17" s="272"/>
      <c r="XDG17" s="272"/>
      <c r="XDH17" s="272"/>
      <c r="XDI17" s="272"/>
      <c r="XDJ17" s="272"/>
      <c r="XDK17" s="272"/>
      <c r="XDL17" s="272"/>
      <c r="XDM17" s="272"/>
      <c r="XDN17" s="272"/>
      <c r="XDO17" s="272"/>
      <c r="XDP17" s="272"/>
      <c r="XDQ17" s="272"/>
      <c r="XDR17" s="272"/>
      <c r="XDS17" s="272"/>
      <c r="XDT17" s="272"/>
      <c r="XDU17" s="272"/>
      <c r="XDV17" s="272"/>
      <c r="XDW17" s="272"/>
      <c r="XDX17" s="272"/>
      <c r="XDY17" s="272"/>
      <c r="XDZ17" s="272"/>
      <c r="XEA17" s="272"/>
      <c r="XEB17" s="272"/>
      <c r="XEC17" s="272"/>
      <c r="XED17" s="272"/>
      <c r="XEE17" s="272"/>
      <c r="XEF17" s="272"/>
      <c r="XEG17" s="272"/>
      <c r="XEH17" s="272"/>
      <c r="XEI17" s="272"/>
      <c r="XEJ17" s="272"/>
      <c r="XEK17" s="272"/>
      <c r="XEL17" s="272"/>
      <c r="XEM17" s="272"/>
      <c r="XEN17" s="272"/>
      <c r="XEO17" s="272"/>
      <c r="XEP17" s="272"/>
      <c r="XEQ17" s="272"/>
      <c r="XER17" s="272"/>
      <c r="XES17" s="272"/>
      <c r="XET17" s="272"/>
      <c r="XEU17" s="272"/>
      <c r="XEV17" s="272"/>
      <c r="XEW17" s="272"/>
      <c r="XEX17" s="272"/>
      <c r="XEY17" s="272"/>
      <c r="XEZ17" s="272"/>
      <c r="XFA17" s="272"/>
      <c r="XFB17" s="272"/>
      <c r="XFC17" s="272"/>
      <c r="XFD17" s="272"/>
    </row>
    <row r="18" spans="1:16384" s="272" customFormat="1" ht="15" x14ac:dyDescent="0.25">
      <c r="A18" s="1053"/>
      <c r="B18" s="787" t="s">
        <v>932</v>
      </c>
      <c r="C18" s="787" t="s">
        <v>114</v>
      </c>
      <c r="D18" s="113">
        <v>0</v>
      </c>
      <c r="E18" s="113">
        <v>0</v>
      </c>
      <c r="F18" s="113">
        <v>0</v>
      </c>
      <c r="G18" s="113">
        <v>0</v>
      </c>
      <c r="H18" s="113">
        <v>0</v>
      </c>
      <c r="I18" s="113">
        <v>0</v>
      </c>
      <c r="J18" s="113">
        <v>0</v>
      </c>
      <c r="K18" s="113">
        <v>0</v>
      </c>
      <c r="L18"/>
      <c r="M18"/>
      <c r="N18" s="53"/>
      <c r="O18" s="730" t="str">
        <f t="shared" si="1"/>
        <v/>
      </c>
      <c r="P18" s="730" t="str">
        <f t="shared" si="2"/>
        <v/>
      </c>
      <c r="Q18" s="730" t="str">
        <f t="shared" si="3"/>
        <v/>
      </c>
      <c r="R18" s="730" t="str">
        <f t="shared" si="0"/>
        <v/>
      </c>
      <c r="S18" s="730"/>
    </row>
    <row r="19" spans="1:16384" s="272" customFormat="1" ht="15" x14ac:dyDescent="0.25">
      <c r="A19" s="1053"/>
      <c r="B19" s="787" t="s">
        <v>724</v>
      </c>
      <c r="C19" s="787" t="s">
        <v>312</v>
      </c>
      <c r="D19" s="113">
        <v>0</v>
      </c>
      <c r="E19" s="113">
        <v>0</v>
      </c>
      <c r="F19" s="113">
        <v>0</v>
      </c>
      <c r="G19" s="113">
        <v>0</v>
      </c>
      <c r="H19" s="113">
        <v>1</v>
      </c>
      <c r="I19" s="113">
        <v>0.15</v>
      </c>
      <c r="J19" s="113">
        <v>0</v>
      </c>
      <c r="K19" s="113">
        <v>0</v>
      </c>
      <c r="L19"/>
      <c r="M19"/>
      <c r="N19" s="53"/>
      <c r="O19" s="730" t="str">
        <f t="shared" si="1"/>
        <v/>
      </c>
      <c r="P19" s="730" t="str">
        <f t="shared" si="2"/>
        <v/>
      </c>
      <c r="Q19" s="730" t="str">
        <f t="shared" si="3"/>
        <v/>
      </c>
      <c r="R19" s="730" t="str">
        <f t="shared" si="0"/>
        <v/>
      </c>
      <c r="S19" s="730"/>
    </row>
    <row r="20" spans="1:16384" s="272" customFormat="1" ht="15" x14ac:dyDescent="0.25">
      <c r="A20" s="1053"/>
      <c r="B20" s="787" t="s">
        <v>928</v>
      </c>
      <c r="C20" s="787" t="s">
        <v>114</v>
      </c>
      <c r="D20" s="113">
        <v>0</v>
      </c>
      <c r="E20" s="113">
        <v>0</v>
      </c>
      <c r="F20" s="113">
        <v>0</v>
      </c>
      <c r="G20" s="113">
        <v>0</v>
      </c>
      <c r="H20" s="113">
        <v>1</v>
      </c>
      <c r="I20" s="113">
        <v>0.55800000000000005</v>
      </c>
      <c r="J20" s="113">
        <v>1</v>
      </c>
      <c r="K20" s="113">
        <v>0</v>
      </c>
      <c r="L20"/>
      <c r="M20"/>
      <c r="N20" s="53"/>
      <c r="O20" s="730" t="str">
        <f t="shared" si="1"/>
        <v/>
      </c>
      <c r="P20" s="730" t="str">
        <f t="shared" si="2"/>
        <v/>
      </c>
      <c r="Q20" s="730" t="str">
        <f t="shared" si="3"/>
        <v/>
      </c>
      <c r="R20" s="730">
        <f t="shared" si="0"/>
        <v>0</v>
      </c>
      <c r="S20" s="730"/>
    </row>
    <row r="21" spans="1:16384" s="272" customFormat="1" ht="15" x14ac:dyDescent="0.25">
      <c r="A21" s="1052" t="s">
        <v>93</v>
      </c>
      <c r="B21" s="787" t="s">
        <v>599</v>
      </c>
      <c r="C21" s="787" t="s">
        <v>192</v>
      </c>
      <c r="D21" s="113">
        <v>0.6</v>
      </c>
      <c r="E21" s="113">
        <v>0.6</v>
      </c>
      <c r="F21" s="113">
        <v>0.4</v>
      </c>
      <c r="G21" s="113">
        <v>0.4</v>
      </c>
      <c r="H21" s="113">
        <v>0</v>
      </c>
      <c r="I21" s="113">
        <v>0</v>
      </c>
      <c r="J21" s="113">
        <v>0</v>
      </c>
      <c r="K21" s="113">
        <v>0</v>
      </c>
      <c r="L21"/>
      <c r="M21"/>
      <c r="N21" s="53"/>
      <c r="O21" s="730">
        <f t="shared" si="1"/>
        <v>1</v>
      </c>
      <c r="P21" s="730">
        <f t="shared" si="2"/>
        <v>0.66666666666666674</v>
      </c>
      <c r="Q21" s="730">
        <f t="shared" si="3"/>
        <v>1</v>
      </c>
      <c r="R21" s="730" t="str">
        <f t="shared" si="0"/>
        <v/>
      </c>
      <c r="S21" s="730"/>
    </row>
    <row r="22" spans="1:16384" s="272" customFormat="1" ht="15" x14ac:dyDescent="0.25">
      <c r="A22" s="1053"/>
      <c r="B22" s="787" t="s">
        <v>600</v>
      </c>
      <c r="C22" s="787" t="s">
        <v>192</v>
      </c>
      <c r="D22" s="113">
        <v>0.4</v>
      </c>
      <c r="E22" s="113">
        <v>0.39999999999999997</v>
      </c>
      <c r="F22" s="113">
        <v>0</v>
      </c>
      <c r="G22" s="113">
        <v>0.6</v>
      </c>
      <c r="H22" s="113">
        <v>0</v>
      </c>
      <c r="I22" s="113">
        <v>0</v>
      </c>
      <c r="J22" s="113">
        <v>0</v>
      </c>
      <c r="K22" s="113">
        <v>0</v>
      </c>
      <c r="L22"/>
      <c r="M22"/>
      <c r="N22" s="53"/>
      <c r="O22" s="730">
        <f t="shared" si="1"/>
        <v>0.99999999999999989</v>
      </c>
      <c r="P22" s="730">
        <f t="shared" si="2"/>
        <v>0</v>
      </c>
      <c r="Q22" s="730" t="str">
        <f t="shared" si="3"/>
        <v/>
      </c>
      <c r="R22" s="730" t="str">
        <f t="shared" si="0"/>
        <v/>
      </c>
      <c r="S22" s="730"/>
    </row>
    <row r="23" spans="1:16384" s="272" customFormat="1" ht="15" x14ac:dyDescent="0.25">
      <c r="A23" s="1053"/>
      <c r="B23" s="787" t="s">
        <v>677</v>
      </c>
      <c r="C23" s="787" t="s">
        <v>114</v>
      </c>
      <c r="D23" s="113">
        <v>0</v>
      </c>
      <c r="E23" s="113">
        <v>0</v>
      </c>
      <c r="F23" s="113">
        <v>1</v>
      </c>
      <c r="G23" s="113">
        <v>1</v>
      </c>
      <c r="H23" s="113">
        <v>1</v>
      </c>
      <c r="I23" s="113">
        <v>0</v>
      </c>
      <c r="J23" s="113">
        <v>1</v>
      </c>
      <c r="K23" s="113">
        <v>0</v>
      </c>
      <c r="L23"/>
      <c r="M23"/>
      <c r="N23" s="53"/>
      <c r="O23" s="730" t="str">
        <f t="shared" si="1"/>
        <v/>
      </c>
      <c r="P23" s="730" t="str">
        <f t="shared" si="2"/>
        <v/>
      </c>
      <c r="Q23" s="730">
        <f t="shared" si="3"/>
        <v>1</v>
      </c>
      <c r="R23" s="730">
        <f t="shared" si="0"/>
        <v>0</v>
      </c>
      <c r="S23" s="730"/>
    </row>
    <row r="24" spans="1:16384" s="272" customFormat="1" ht="15" x14ac:dyDescent="0.25">
      <c r="A24" s="1053"/>
      <c r="B24" s="787" t="s">
        <v>747</v>
      </c>
      <c r="C24" s="787" t="s">
        <v>114</v>
      </c>
      <c r="D24" s="113">
        <v>0</v>
      </c>
      <c r="E24" s="113">
        <v>0</v>
      </c>
      <c r="F24" s="113">
        <v>0</v>
      </c>
      <c r="G24" s="113">
        <v>0</v>
      </c>
      <c r="H24" s="113">
        <v>1</v>
      </c>
      <c r="I24" s="113">
        <v>1</v>
      </c>
      <c r="J24" s="113">
        <v>1</v>
      </c>
      <c r="K24" s="113">
        <v>0</v>
      </c>
      <c r="L24"/>
      <c r="M24"/>
      <c r="N24" s="53"/>
      <c r="O24" s="730" t="str">
        <f t="shared" si="1"/>
        <v/>
      </c>
      <c r="P24" s="730" t="str">
        <f t="shared" si="2"/>
        <v/>
      </c>
      <c r="Q24" s="730" t="str">
        <f t="shared" si="3"/>
        <v/>
      </c>
      <c r="R24" s="730">
        <f t="shared" si="0"/>
        <v>0</v>
      </c>
      <c r="S24" s="730"/>
    </row>
    <row r="25" spans="1:16384" s="272" customFormat="1" ht="15" x14ac:dyDescent="0.25">
      <c r="A25" s="1052" t="s">
        <v>103</v>
      </c>
      <c r="B25" s="787" t="s">
        <v>415</v>
      </c>
      <c r="C25" s="787" t="s">
        <v>192</v>
      </c>
      <c r="D25" s="113">
        <v>2</v>
      </c>
      <c r="E25" s="113">
        <v>7</v>
      </c>
      <c r="F25" s="113">
        <v>2</v>
      </c>
      <c r="G25" s="113">
        <v>2</v>
      </c>
      <c r="H25" s="113">
        <v>2</v>
      </c>
      <c r="I25" s="113">
        <v>0</v>
      </c>
      <c r="J25" s="113">
        <v>2</v>
      </c>
      <c r="K25" s="113">
        <v>0</v>
      </c>
      <c r="L25"/>
      <c r="M25"/>
      <c r="N25" s="53"/>
      <c r="O25" s="730">
        <f t="shared" si="1"/>
        <v>3.5</v>
      </c>
      <c r="P25" s="730">
        <f t="shared" si="2"/>
        <v>0.2857142857142857</v>
      </c>
      <c r="Q25" s="730">
        <f t="shared" si="3"/>
        <v>1</v>
      </c>
      <c r="R25" s="730">
        <f t="shared" si="0"/>
        <v>0</v>
      </c>
      <c r="S25" s="730"/>
    </row>
    <row r="26" spans="1:16384" s="272" customFormat="1" ht="15" x14ac:dyDescent="0.25">
      <c r="A26" s="1053"/>
      <c r="B26" s="787" t="s">
        <v>839</v>
      </c>
      <c r="C26" s="787" t="s">
        <v>114</v>
      </c>
      <c r="D26" s="113">
        <v>1</v>
      </c>
      <c r="E26" s="113">
        <v>1</v>
      </c>
      <c r="F26" s="113">
        <v>1</v>
      </c>
      <c r="G26" s="113">
        <v>1</v>
      </c>
      <c r="H26" s="113">
        <v>1</v>
      </c>
      <c r="I26" s="113">
        <v>0.2</v>
      </c>
      <c r="J26" s="113">
        <v>1</v>
      </c>
      <c r="K26" s="113">
        <v>0</v>
      </c>
      <c r="L26"/>
      <c r="M26"/>
      <c r="N26" s="53"/>
      <c r="O26" s="730">
        <f t="shared" si="1"/>
        <v>1</v>
      </c>
      <c r="P26" s="730">
        <f t="shared" si="2"/>
        <v>1</v>
      </c>
      <c r="Q26" s="730">
        <f t="shared" si="3"/>
        <v>1</v>
      </c>
      <c r="R26" s="730">
        <f t="shared" si="0"/>
        <v>0</v>
      </c>
      <c r="S26" s="730"/>
    </row>
    <row r="27" spans="1:16384" s="272" customFormat="1" ht="15" x14ac:dyDescent="0.25">
      <c r="A27" s="1053"/>
      <c r="B27" s="787" t="s">
        <v>428</v>
      </c>
      <c r="C27" s="787" t="s">
        <v>114</v>
      </c>
      <c r="D27" s="113">
        <v>1</v>
      </c>
      <c r="E27" s="113">
        <v>1</v>
      </c>
      <c r="F27" s="113">
        <v>1</v>
      </c>
      <c r="G27" s="113">
        <v>1</v>
      </c>
      <c r="H27" s="113">
        <v>1</v>
      </c>
      <c r="I27" s="113">
        <v>0</v>
      </c>
      <c r="J27" s="113">
        <v>1</v>
      </c>
      <c r="K27" s="113">
        <v>0</v>
      </c>
      <c r="L27"/>
      <c r="M27"/>
      <c r="N27" s="53"/>
      <c r="O27" s="730">
        <f t="shared" si="1"/>
        <v>1</v>
      </c>
      <c r="P27" s="730">
        <f t="shared" si="2"/>
        <v>1</v>
      </c>
      <c r="Q27" s="730">
        <f t="shared" si="3"/>
        <v>1</v>
      </c>
      <c r="R27" s="730">
        <f t="shared" si="0"/>
        <v>0</v>
      </c>
      <c r="S27" s="730"/>
    </row>
    <row r="28" spans="1:16384" s="272" customFormat="1" ht="15" x14ac:dyDescent="0.25">
      <c r="A28" s="1052" t="s">
        <v>63</v>
      </c>
      <c r="B28" s="787" t="s">
        <v>281</v>
      </c>
      <c r="C28" s="787" t="s">
        <v>192</v>
      </c>
      <c r="D28" s="113">
        <v>1</v>
      </c>
      <c r="E28" s="113">
        <v>1</v>
      </c>
      <c r="F28" s="113">
        <v>0</v>
      </c>
      <c r="G28" s="113">
        <v>0</v>
      </c>
      <c r="H28" s="113">
        <v>0</v>
      </c>
      <c r="I28" s="113">
        <v>0</v>
      </c>
      <c r="J28" s="113">
        <v>0</v>
      </c>
      <c r="K28" s="113">
        <v>0</v>
      </c>
      <c r="L28"/>
      <c r="M28"/>
      <c r="N28" s="53"/>
      <c r="O28" s="730">
        <f t="shared" si="1"/>
        <v>1</v>
      </c>
      <c r="P28" s="730">
        <f t="shared" si="2"/>
        <v>0</v>
      </c>
      <c r="Q28" s="730" t="str">
        <f t="shared" si="3"/>
        <v/>
      </c>
      <c r="R28" s="730" t="str">
        <f t="shared" si="0"/>
        <v/>
      </c>
      <c r="S28" s="730"/>
    </row>
    <row r="29" spans="1:16384" s="272" customFormat="1" ht="15" x14ac:dyDescent="0.25">
      <c r="A29" s="1053"/>
      <c r="B29" s="787" t="s">
        <v>280</v>
      </c>
      <c r="C29" s="787" t="s">
        <v>192</v>
      </c>
      <c r="D29" s="113">
        <v>0.6</v>
      </c>
      <c r="E29" s="113">
        <v>0.6</v>
      </c>
      <c r="F29" s="113">
        <v>0.4</v>
      </c>
      <c r="G29" s="113">
        <v>0.4</v>
      </c>
      <c r="H29" s="113">
        <v>0</v>
      </c>
      <c r="I29" s="113">
        <v>0</v>
      </c>
      <c r="J29" s="113">
        <v>0</v>
      </c>
      <c r="K29" s="113">
        <v>0</v>
      </c>
      <c r="L29"/>
      <c r="M29"/>
      <c r="N29" s="53"/>
      <c r="O29" s="730">
        <f t="shared" si="1"/>
        <v>1</v>
      </c>
      <c r="P29" s="730">
        <f t="shared" si="2"/>
        <v>0.66666666666666674</v>
      </c>
      <c r="Q29" s="730">
        <f t="shared" si="3"/>
        <v>1</v>
      </c>
      <c r="R29" s="730" t="str">
        <f t="shared" si="0"/>
        <v/>
      </c>
      <c r="S29" s="730"/>
    </row>
    <row r="30" spans="1:16384" s="272" customFormat="1" ht="15" x14ac:dyDescent="0.25">
      <c r="A30" s="1053"/>
      <c r="B30" s="787" t="s">
        <v>598</v>
      </c>
      <c r="C30" s="787" t="s">
        <v>192</v>
      </c>
      <c r="D30" s="113">
        <v>0</v>
      </c>
      <c r="E30" s="113">
        <v>0</v>
      </c>
      <c r="F30" s="113">
        <v>1</v>
      </c>
      <c r="G30" s="113">
        <v>1</v>
      </c>
      <c r="H30" s="113">
        <v>0</v>
      </c>
      <c r="I30" s="113">
        <v>0</v>
      </c>
      <c r="J30" s="113">
        <v>0</v>
      </c>
      <c r="K30" s="113">
        <v>0</v>
      </c>
      <c r="L30"/>
      <c r="M30"/>
      <c r="N30" s="53"/>
      <c r="O30" s="730" t="str">
        <f t="shared" si="1"/>
        <v/>
      </c>
      <c r="P30" s="730" t="str">
        <f t="shared" si="2"/>
        <v/>
      </c>
      <c r="Q30" s="730">
        <f t="shared" si="3"/>
        <v>1</v>
      </c>
      <c r="R30" s="730" t="str">
        <f t="shared" si="0"/>
        <v/>
      </c>
      <c r="S30" s="730"/>
    </row>
    <row r="31" spans="1:16384" s="272" customFormat="1" ht="15" x14ac:dyDescent="0.25">
      <c r="A31" s="1053"/>
      <c r="B31" s="787" t="s">
        <v>841</v>
      </c>
      <c r="C31" s="787" t="s">
        <v>192</v>
      </c>
      <c r="D31" s="113">
        <v>0</v>
      </c>
      <c r="E31" s="113">
        <v>0</v>
      </c>
      <c r="F31" s="113">
        <v>0</v>
      </c>
      <c r="G31" s="113">
        <v>0</v>
      </c>
      <c r="H31" s="113">
        <v>1</v>
      </c>
      <c r="I31" s="113">
        <v>0.25</v>
      </c>
      <c r="J31" s="113">
        <v>0</v>
      </c>
      <c r="K31" s="113">
        <v>0</v>
      </c>
      <c r="L31"/>
      <c r="M31"/>
      <c r="N31" s="53"/>
      <c r="O31" s="730" t="str">
        <f t="shared" si="1"/>
        <v/>
      </c>
      <c r="P31" s="730" t="str">
        <f t="shared" si="2"/>
        <v/>
      </c>
      <c r="Q31" s="730" t="str">
        <f t="shared" si="3"/>
        <v/>
      </c>
      <c r="R31" s="730" t="str">
        <f t="shared" si="0"/>
        <v/>
      </c>
      <c r="S31" s="730"/>
    </row>
    <row r="32" spans="1:16384" s="272" customFormat="1" ht="15" x14ac:dyDescent="0.25">
      <c r="A32" s="1052" t="s">
        <v>86</v>
      </c>
      <c r="B32" s="787" t="s">
        <v>297</v>
      </c>
      <c r="C32" s="787" t="s">
        <v>210</v>
      </c>
      <c r="D32" s="113">
        <v>0.3</v>
      </c>
      <c r="E32" s="113">
        <v>0.3</v>
      </c>
      <c r="F32" s="113">
        <v>0.6</v>
      </c>
      <c r="G32" s="113">
        <v>0.6</v>
      </c>
      <c r="H32" s="113">
        <v>1</v>
      </c>
      <c r="I32" s="113">
        <v>1</v>
      </c>
      <c r="J32" s="113">
        <v>0</v>
      </c>
      <c r="K32" s="113">
        <v>0</v>
      </c>
      <c r="L32"/>
      <c r="M32"/>
      <c r="N32" s="277"/>
      <c r="O32" s="730">
        <f t="shared" si="1"/>
        <v>1</v>
      </c>
      <c r="P32" s="730">
        <f t="shared" si="2"/>
        <v>2</v>
      </c>
      <c r="Q32" s="730">
        <f t="shared" si="3"/>
        <v>1</v>
      </c>
      <c r="R32" s="730" t="str">
        <f t="shared" si="0"/>
        <v/>
      </c>
      <c r="S32" s="730"/>
    </row>
    <row r="33" spans="1:19" s="272" customFormat="1" ht="15" x14ac:dyDescent="0.25">
      <c r="A33" s="1053"/>
      <c r="B33" s="787" t="s">
        <v>305</v>
      </c>
      <c r="C33" s="787" t="s">
        <v>192</v>
      </c>
      <c r="D33" s="113">
        <v>1</v>
      </c>
      <c r="E33" s="113">
        <v>1</v>
      </c>
      <c r="F33" s="113">
        <v>0</v>
      </c>
      <c r="G33" s="113">
        <v>0</v>
      </c>
      <c r="H33" s="113">
        <v>0</v>
      </c>
      <c r="I33" s="113">
        <v>0</v>
      </c>
      <c r="J33" s="113">
        <v>0</v>
      </c>
      <c r="K33" s="113">
        <v>0</v>
      </c>
      <c r="L33"/>
      <c r="M33"/>
      <c r="N33" s="53"/>
      <c r="O33" s="730">
        <f t="shared" si="1"/>
        <v>1</v>
      </c>
      <c r="P33" s="730">
        <f t="shared" si="2"/>
        <v>0</v>
      </c>
      <c r="Q33" s="730" t="str">
        <f t="shared" si="3"/>
        <v/>
      </c>
      <c r="R33" s="730" t="str">
        <f t="shared" si="0"/>
        <v/>
      </c>
      <c r="S33" s="730"/>
    </row>
    <row r="34" spans="1:19" s="272" customFormat="1" ht="15" x14ac:dyDescent="0.25">
      <c r="A34" s="1053"/>
      <c r="B34" s="787" t="s">
        <v>299</v>
      </c>
      <c r="C34" s="787" t="s">
        <v>192</v>
      </c>
      <c r="D34" s="113">
        <v>1</v>
      </c>
      <c r="E34" s="113">
        <v>0</v>
      </c>
      <c r="F34" s="113">
        <v>0</v>
      </c>
      <c r="G34" s="113">
        <v>0</v>
      </c>
      <c r="H34" s="113">
        <v>0</v>
      </c>
      <c r="I34" s="113">
        <v>0</v>
      </c>
      <c r="J34" s="113">
        <v>0</v>
      </c>
      <c r="K34" s="113">
        <v>0</v>
      </c>
      <c r="L34"/>
      <c r="M34"/>
      <c r="N34" s="53"/>
      <c r="O34" s="730">
        <f t="shared" si="1"/>
        <v>0</v>
      </c>
      <c r="P34" s="730" t="str">
        <f t="shared" si="2"/>
        <v/>
      </c>
      <c r="Q34" s="730" t="str">
        <f t="shared" si="3"/>
        <v/>
      </c>
      <c r="R34" s="730" t="str">
        <f t="shared" si="0"/>
        <v/>
      </c>
      <c r="S34" s="730"/>
    </row>
    <row r="35" spans="1:19" s="272" customFormat="1" ht="15" x14ac:dyDescent="0.25">
      <c r="A35" s="1053"/>
      <c r="B35" s="787" t="s">
        <v>683</v>
      </c>
      <c r="C35" s="787" t="s">
        <v>114</v>
      </c>
      <c r="D35" s="113">
        <v>0.8</v>
      </c>
      <c r="E35" s="113">
        <v>0.9</v>
      </c>
      <c r="F35" s="113">
        <v>0.8</v>
      </c>
      <c r="G35" s="113">
        <v>0.84</v>
      </c>
      <c r="H35" s="113">
        <v>0.8</v>
      </c>
      <c r="I35" s="113">
        <v>0</v>
      </c>
      <c r="J35" s="113">
        <v>0.8</v>
      </c>
      <c r="K35" s="113">
        <v>0</v>
      </c>
      <c r="L35"/>
      <c r="M35"/>
      <c r="N35" s="53"/>
      <c r="O35" s="730">
        <f t="shared" si="1"/>
        <v>1.125</v>
      </c>
      <c r="P35" s="730">
        <f t="shared" si="2"/>
        <v>0.88888888888888895</v>
      </c>
      <c r="Q35" s="730">
        <f t="shared" si="3"/>
        <v>1.0499999999999998</v>
      </c>
      <c r="R35" s="730">
        <f t="shared" si="0"/>
        <v>0</v>
      </c>
      <c r="S35" s="730"/>
    </row>
    <row r="36" spans="1:19" s="272" customFormat="1" ht="15" x14ac:dyDescent="0.25">
      <c r="A36" s="1052" t="s">
        <v>79</v>
      </c>
      <c r="B36" s="787" t="s">
        <v>302</v>
      </c>
      <c r="C36" s="787" t="s">
        <v>192</v>
      </c>
      <c r="D36" s="113">
        <v>1</v>
      </c>
      <c r="E36" s="113">
        <v>1</v>
      </c>
      <c r="F36" s="113">
        <v>0</v>
      </c>
      <c r="G36" s="113">
        <v>0</v>
      </c>
      <c r="H36" s="113">
        <v>0</v>
      </c>
      <c r="I36" s="113">
        <v>0</v>
      </c>
      <c r="J36" s="113">
        <v>0</v>
      </c>
      <c r="K36" s="113">
        <v>0</v>
      </c>
      <c r="L36"/>
      <c r="M36"/>
      <c r="N36" s="53"/>
      <c r="O36" s="730">
        <f t="shared" si="1"/>
        <v>1</v>
      </c>
      <c r="P36" s="730">
        <f t="shared" si="2"/>
        <v>0</v>
      </c>
      <c r="Q36" s="730" t="str">
        <f t="shared" si="3"/>
        <v/>
      </c>
      <c r="R36" s="730" t="str">
        <f t="shared" si="0"/>
        <v/>
      </c>
      <c r="S36" s="730"/>
    </row>
    <row r="37" spans="1:19" s="272" customFormat="1" ht="15" x14ac:dyDescent="0.25">
      <c r="A37" s="1053"/>
      <c r="B37" s="787" t="s">
        <v>353</v>
      </c>
      <c r="C37" s="787" t="s">
        <v>192</v>
      </c>
      <c r="D37" s="113">
        <v>8</v>
      </c>
      <c r="E37" s="113">
        <v>9</v>
      </c>
      <c r="F37" s="113">
        <v>8</v>
      </c>
      <c r="G37" s="113">
        <v>17</v>
      </c>
      <c r="H37" s="113">
        <v>4</v>
      </c>
      <c r="I37" s="113">
        <v>0</v>
      </c>
      <c r="J37" s="113">
        <v>8</v>
      </c>
      <c r="K37" s="113">
        <v>0</v>
      </c>
      <c r="L37"/>
      <c r="M37"/>
      <c r="N37" s="53"/>
      <c r="O37" s="730">
        <f t="shared" si="1"/>
        <v>1.125</v>
      </c>
      <c r="P37" s="730">
        <f t="shared" si="2"/>
        <v>0.88888888888888884</v>
      </c>
      <c r="Q37" s="730">
        <f t="shared" si="3"/>
        <v>2.125</v>
      </c>
      <c r="R37" s="730">
        <f t="shared" si="0"/>
        <v>0</v>
      </c>
      <c r="S37" s="730"/>
    </row>
    <row r="38" spans="1:19" s="272" customFormat="1" ht="15" x14ac:dyDescent="0.25">
      <c r="A38" s="1053"/>
      <c r="B38" s="787" t="s">
        <v>842</v>
      </c>
      <c r="C38" s="787" t="s">
        <v>114</v>
      </c>
      <c r="D38" s="113">
        <v>1</v>
      </c>
      <c r="E38" s="113">
        <v>1</v>
      </c>
      <c r="F38" s="113">
        <v>1</v>
      </c>
      <c r="G38" s="113">
        <v>1</v>
      </c>
      <c r="H38" s="113">
        <v>1</v>
      </c>
      <c r="I38" s="113">
        <v>1</v>
      </c>
      <c r="J38" s="113">
        <v>1</v>
      </c>
      <c r="K38" s="113">
        <v>0</v>
      </c>
      <c r="L38"/>
      <c r="M38"/>
      <c r="N38" s="53"/>
      <c r="O38" s="730">
        <f t="shared" si="1"/>
        <v>1</v>
      </c>
      <c r="P38" s="730">
        <f t="shared" si="2"/>
        <v>1</v>
      </c>
      <c r="Q38" s="730">
        <f t="shared" si="3"/>
        <v>1</v>
      </c>
      <c r="R38" s="730">
        <f t="shared" si="0"/>
        <v>0</v>
      </c>
      <c r="S38" s="730"/>
    </row>
    <row r="39" spans="1:19" s="272" customFormat="1" ht="15" customHeight="1" x14ac:dyDescent="0.25">
      <c r="A39" s="1052" t="s">
        <v>291</v>
      </c>
      <c r="B39" s="787" t="s">
        <v>443</v>
      </c>
      <c r="C39" s="787" t="s">
        <v>192</v>
      </c>
      <c r="D39" s="113">
        <v>0</v>
      </c>
      <c r="E39" s="113">
        <v>0.5</v>
      </c>
      <c r="F39" s="113">
        <v>0</v>
      </c>
      <c r="G39" s="113">
        <v>0</v>
      </c>
      <c r="H39" s="113">
        <v>0</v>
      </c>
      <c r="I39" s="113">
        <v>0</v>
      </c>
      <c r="J39" s="113">
        <v>0</v>
      </c>
      <c r="K39" s="113">
        <v>0</v>
      </c>
      <c r="L39"/>
      <c r="M39"/>
      <c r="N39" s="53"/>
      <c r="O39" s="730" t="str">
        <f t="shared" si="1"/>
        <v/>
      </c>
      <c r="P39" s="730">
        <f t="shared" si="2"/>
        <v>0</v>
      </c>
      <c r="Q39" s="730" t="str">
        <f t="shared" si="3"/>
        <v/>
      </c>
      <c r="R39" s="730" t="str">
        <f t="shared" si="0"/>
        <v/>
      </c>
      <c r="S39" s="730"/>
    </row>
    <row r="40" spans="1:19" s="272" customFormat="1" ht="15" customHeight="1" x14ac:dyDescent="0.25">
      <c r="A40" s="1053"/>
      <c r="B40" s="787" t="s">
        <v>614</v>
      </c>
      <c r="C40" s="787" t="s">
        <v>210</v>
      </c>
      <c r="D40" s="113">
        <v>0.3</v>
      </c>
      <c r="E40" s="113">
        <v>0.3</v>
      </c>
      <c r="F40" s="113">
        <v>0.7</v>
      </c>
      <c r="G40" s="113">
        <v>0.7</v>
      </c>
      <c r="H40" s="113">
        <v>0</v>
      </c>
      <c r="I40" s="113">
        <v>0</v>
      </c>
      <c r="J40" s="113">
        <v>0</v>
      </c>
      <c r="K40" s="113">
        <v>0</v>
      </c>
      <c r="L40"/>
      <c r="M40"/>
      <c r="N40" s="53"/>
      <c r="O40" s="730">
        <f t="shared" si="1"/>
        <v>1</v>
      </c>
      <c r="P40" s="730">
        <f t="shared" si="2"/>
        <v>2.3333333333333335</v>
      </c>
      <c r="Q40" s="730">
        <f t="shared" si="3"/>
        <v>1</v>
      </c>
      <c r="R40" s="730" t="str">
        <f t="shared" si="0"/>
        <v/>
      </c>
      <c r="S40" s="730"/>
    </row>
    <row r="41" spans="1:19" s="272" customFormat="1" ht="15" customHeight="1" x14ac:dyDescent="0.25">
      <c r="A41" s="1053"/>
      <c r="B41" s="787" t="s">
        <v>613</v>
      </c>
      <c r="C41" s="787" t="s">
        <v>192</v>
      </c>
      <c r="D41" s="113">
        <v>0</v>
      </c>
      <c r="E41" s="113">
        <v>0</v>
      </c>
      <c r="F41" s="113">
        <v>1</v>
      </c>
      <c r="G41" s="113">
        <v>1</v>
      </c>
      <c r="H41" s="113">
        <v>1</v>
      </c>
      <c r="I41" s="113">
        <v>0</v>
      </c>
      <c r="J41" s="113">
        <v>0</v>
      </c>
      <c r="K41" s="113">
        <v>0</v>
      </c>
      <c r="L41"/>
      <c r="M41"/>
      <c r="N41" s="53"/>
      <c r="O41" s="730" t="str">
        <f t="shared" si="1"/>
        <v/>
      </c>
      <c r="P41" s="730" t="str">
        <f t="shared" si="2"/>
        <v/>
      </c>
      <c r="Q41" s="730">
        <f t="shared" si="3"/>
        <v>1</v>
      </c>
      <c r="R41" s="730" t="str">
        <f t="shared" si="0"/>
        <v/>
      </c>
      <c r="S41" s="730"/>
    </row>
    <row r="42" spans="1:19" ht="15" x14ac:dyDescent="0.25">
      <c r="A42" s="1053"/>
      <c r="B42" s="787" t="s">
        <v>611</v>
      </c>
      <c r="C42" s="787" t="s">
        <v>192</v>
      </c>
      <c r="D42" s="113">
        <v>1</v>
      </c>
      <c r="E42" s="113">
        <v>1</v>
      </c>
      <c r="F42" s="113">
        <v>4</v>
      </c>
      <c r="G42" s="113">
        <v>4</v>
      </c>
      <c r="H42" s="113">
        <v>0</v>
      </c>
      <c r="I42" s="113">
        <v>0</v>
      </c>
      <c r="J42" s="113">
        <v>0</v>
      </c>
      <c r="K42" s="113">
        <v>0</v>
      </c>
      <c r="L42"/>
      <c r="M42"/>
      <c r="O42" s="730">
        <f t="shared" si="1"/>
        <v>1</v>
      </c>
      <c r="P42" s="730">
        <f t="shared" si="2"/>
        <v>4</v>
      </c>
      <c r="Q42" s="730">
        <f t="shared" si="3"/>
        <v>1</v>
      </c>
      <c r="R42" s="730" t="str">
        <f t="shared" si="0"/>
        <v/>
      </c>
      <c r="S42" s="730"/>
    </row>
    <row r="43" spans="1:19" ht="15" x14ac:dyDescent="0.25">
      <c r="A43" s="1053"/>
      <c r="B43" s="787" t="s">
        <v>781</v>
      </c>
      <c r="C43" s="787" t="s">
        <v>192</v>
      </c>
      <c r="D43" s="113">
        <v>0</v>
      </c>
      <c r="E43" s="113">
        <v>0</v>
      </c>
      <c r="F43" s="113">
        <v>0</v>
      </c>
      <c r="G43" s="113">
        <v>0</v>
      </c>
      <c r="H43" s="113">
        <v>6</v>
      </c>
      <c r="I43" s="113">
        <v>0</v>
      </c>
      <c r="J43" s="113">
        <v>6</v>
      </c>
      <c r="K43" s="113">
        <v>0</v>
      </c>
      <c r="L43"/>
      <c r="M43"/>
      <c r="O43" s="730" t="str">
        <f t="shared" si="1"/>
        <v/>
      </c>
      <c r="P43" s="730" t="str">
        <f t="shared" si="2"/>
        <v/>
      </c>
      <c r="Q43" s="730" t="str">
        <f t="shared" si="3"/>
        <v/>
      </c>
      <c r="R43" s="730">
        <f t="shared" si="0"/>
        <v>0</v>
      </c>
      <c r="S43" s="730"/>
    </row>
    <row r="44" spans="1:19" ht="15" x14ac:dyDescent="0.25">
      <c r="A44" s="1053"/>
      <c r="B44" s="787" t="s">
        <v>775</v>
      </c>
      <c r="C44" s="787" t="s">
        <v>114</v>
      </c>
      <c r="D44" s="113">
        <v>0</v>
      </c>
      <c r="E44" s="113">
        <v>0</v>
      </c>
      <c r="F44" s="113">
        <v>0</v>
      </c>
      <c r="G44" s="113">
        <v>0</v>
      </c>
      <c r="H44" s="113">
        <v>1</v>
      </c>
      <c r="I44" s="113">
        <v>0.25</v>
      </c>
      <c r="J44" s="113">
        <v>1</v>
      </c>
      <c r="K44" s="113">
        <v>0</v>
      </c>
      <c r="L44"/>
      <c r="O44" s="730" t="str">
        <f t="shared" si="1"/>
        <v/>
      </c>
      <c r="P44" s="730" t="str">
        <f t="shared" si="2"/>
        <v/>
      </c>
      <c r="Q44" s="730" t="str">
        <f t="shared" si="3"/>
        <v/>
      </c>
      <c r="R44" s="730">
        <f t="shared" si="0"/>
        <v>0</v>
      </c>
      <c r="S44" s="730"/>
    </row>
    <row r="45" spans="1:19" ht="15" x14ac:dyDescent="0.25">
      <c r="A45" s="787" t="s">
        <v>138</v>
      </c>
      <c r="B45" s="787" t="s">
        <v>429</v>
      </c>
      <c r="C45" s="787" t="s">
        <v>192</v>
      </c>
      <c r="D45" s="113">
        <v>1</v>
      </c>
      <c r="E45" s="113">
        <v>1</v>
      </c>
      <c r="F45" s="113">
        <v>1</v>
      </c>
      <c r="G45" s="113">
        <v>1</v>
      </c>
      <c r="H45" s="113">
        <v>1</v>
      </c>
      <c r="I45" s="113">
        <v>0</v>
      </c>
      <c r="J45" s="113">
        <v>1</v>
      </c>
      <c r="K45" s="113">
        <v>0</v>
      </c>
      <c r="L45"/>
      <c r="O45" s="730">
        <f t="shared" si="1"/>
        <v>1</v>
      </c>
      <c r="P45" s="730">
        <f t="shared" si="2"/>
        <v>1</v>
      </c>
      <c r="Q45" s="730">
        <f t="shared" si="3"/>
        <v>1</v>
      </c>
      <c r="R45" s="730">
        <f t="shared" si="0"/>
        <v>0</v>
      </c>
      <c r="S45" s="730"/>
    </row>
    <row r="46" spans="1:19" ht="15" x14ac:dyDescent="0.25">
      <c r="A46" s="1052" t="s">
        <v>99</v>
      </c>
      <c r="B46" s="787" t="s">
        <v>409</v>
      </c>
      <c r="C46" s="787" t="s">
        <v>192</v>
      </c>
      <c r="D46" s="113">
        <v>0.35</v>
      </c>
      <c r="E46" s="113">
        <v>0.35</v>
      </c>
      <c r="F46" s="113">
        <v>0.65</v>
      </c>
      <c r="G46" s="113">
        <v>0.65</v>
      </c>
      <c r="H46" s="113">
        <v>0</v>
      </c>
      <c r="I46" s="113">
        <v>0</v>
      </c>
      <c r="J46" s="113">
        <v>0</v>
      </c>
      <c r="K46" s="113">
        <v>0</v>
      </c>
      <c r="L46"/>
      <c r="O46" s="730">
        <f t="shared" si="1"/>
        <v>1</v>
      </c>
      <c r="P46" s="730">
        <f t="shared" si="2"/>
        <v>1.8571428571428574</v>
      </c>
      <c r="Q46" s="730">
        <f t="shared" si="3"/>
        <v>1</v>
      </c>
      <c r="R46" s="730" t="str">
        <f t="shared" si="0"/>
        <v/>
      </c>
      <c r="S46" s="730"/>
    </row>
    <row r="47" spans="1:19" ht="15" x14ac:dyDescent="0.25">
      <c r="A47" s="1053"/>
      <c r="B47" s="787" t="s">
        <v>930</v>
      </c>
      <c r="C47" s="787" t="s">
        <v>312</v>
      </c>
      <c r="D47" s="113">
        <v>0</v>
      </c>
      <c r="E47" s="113">
        <v>0</v>
      </c>
      <c r="F47" s="113">
        <v>0</v>
      </c>
      <c r="G47" s="113">
        <v>0</v>
      </c>
      <c r="H47" s="113">
        <v>0.95</v>
      </c>
      <c r="I47" s="113">
        <v>0</v>
      </c>
      <c r="J47" s="113">
        <v>0</v>
      </c>
      <c r="K47" s="113">
        <v>0</v>
      </c>
      <c r="L47"/>
      <c r="O47" s="730" t="str">
        <f t="shared" si="1"/>
        <v/>
      </c>
      <c r="P47" s="730" t="str">
        <f t="shared" si="2"/>
        <v/>
      </c>
      <c r="Q47" s="730" t="str">
        <f t="shared" si="3"/>
        <v/>
      </c>
      <c r="R47" s="730" t="str">
        <f t="shared" si="0"/>
        <v/>
      </c>
      <c r="S47" s="730"/>
    </row>
    <row r="48" spans="1:19" ht="15" x14ac:dyDescent="0.25">
      <c r="A48" s="1053"/>
      <c r="B48" s="787" t="s">
        <v>931</v>
      </c>
      <c r="C48" s="787" t="s">
        <v>192</v>
      </c>
      <c r="D48" s="113">
        <v>0</v>
      </c>
      <c r="E48" s="113">
        <v>0</v>
      </c>
      <c r="F48" s="113">
        <v>0</v>
      </c>
      <c r="G48" s="113">
        <v>0</v>
      </c>
      <c r="H48" s="113">
        <v>1</v>
      </c>
      <c r="I48" s="113">
        <v>0.1</v>
      </c>
      <c r="J48" s="113">
        <v>0</v>
      </c>
      <c r="K48" s="113">
        <v>0</v>
      </c>
      <c r="L48"/>
      <c r="O48" s="730" t="str">
        <f t="shared" si="1"/>
        <v/>
      </c>
      <c r="P48" s="730" t="str">
        <f t="shared" si="2"/>
        <v/>
      </c>
      <c r="Q48" s="730" t="str">
        <f t="shared" si="3"/>
        <v/>
      </c>
      <c r="R48" s="730" t="str">
        <f t="shared" si="0"/>
        <v/>
      </c>
      <c r="S48" s="730"/>
    </row>
    <row r="49" spans="1:25" ht="15" x14ac:dyDescent="0.25">
      <c r="A49" s="1053"/>
      <c r="B49" s="787" t="s">
        <v>799</v>
      </c>
      <c r="C49" s="787" t="s">
        <v>192</v>
      </c>
      <c r="D49" s="113">
        <v>0</v>
      </c>
      <c r="E49" s="113">
        <v>0</v>
      </c>
      <c r="F49" s="113">
        <v>0</v>
      </c>
      <c r="G49" s="113">
        <v>0</v>
      </c>
      <c r="H49" s="113">
        <v>1</v>
      </c>
      <c r="I49" s="113">
        <v>0.15</v>
      </c>
      <c r="J49" s="113">
        <v>0</v>
      </c>
      <c r="K49" s="113">
        <v>0</v>
      </c>
      <c r="L49"/>
      <c r="O49" s="730" t="str">
        <f t="shared" si="1"/>
        <v/>
      </c>
      <c r="P49" s="730" t="str">
        <f t="shared" si="2"/>
        <v/>
      </c>
      <c r="Q49" s="730" t="str">
        <f t="shared" si="3"/>
        <v/>
      </c>
      <c r="R49" s="730" t="str">
        <f t="shared" si="0"/>
        <v/>
      </c>
      <c r="S49" s="730"/>
    </row>
    <row r="50" spans="1:25" ht="15" x14ac:dyDescent="0.25">
      <c r="A50" s="1053"/>
      <c r="B50" s="787" t="s">
        <v>929</v>
      </c>
      <c r="C50" s="787" t="s">
        <v>114</v>
      </c>
      <c r="D50" s="113">
        <v>0</v>
      </c>
      <c r="E50" s="113">
        <v>0</v>
      </c>
      <c r="F50" s="113">
        <v>0</v>
      </c>
      <c r="G50" s="113">
        <v>0</v>
      </c>
      <c r="H50" s="113">
        <v>0.97</v>
      </c>
      <c r="I50" s="113">
        <v>0</v>
      </c>
      <c r="J50" s="113">
        <v>0.97</v>
      </c>
      <c r="K50" s="113">
        <v>0</v>
      </c>
      <c r="L50"/>
      <c r="O50" s="730" t="str">
        <f t="shared" si="1"/>
        <v/>
      </c>
      <c r="P50" s="730" t="str">
        <f t="shared" si="2"/>
        <v/>
      </c>
      <c r="Q50" s="730" t="str">
        <f t="shared" si="3"/>
        <v/>
      </c>
      <c r="R50" s="730">
        <f t="shared" si="0"/>
        <v>0</v>
      </c>
      <c r="S50" s="730"/>
    </row>
    <row r="51" spans="1:25" ht="15" x14ac:dyDescent="0.25">
      <c r="A51" s="1052" t="s">
        <v>313</v>
      </c>
      <c r="B51" s="787" t="s">
        <v>314</v>
      </c>
      <c r="C51" s="787" t="s">
        <v>114</v>
      </c>
      <c r="D51" s="113">
        <v>0.95</v>
      </c>
      <c r="E51" s="113">
        <v>0.98</v>
      </c>
      <c r="F51" s="113">
        <v>0.95</v>
      </c>
      <c r="G51" s="113">
        <v>0.97</v>
      </c>
      <c r="H51" s="113">
        <v>0.95</v>
      </c>
      <c r="I51" s="113">
        <v>0.59</v>
      </c>
      <c r="J51" s="113">
        <v>0.95</v>
      </c>
      <c r="K51" s="113">
        <v>0</v>
      </c>
      <c r="L51"/>
      <c r="O51" s="730">
        <f t="shared" si="1"/>
        <v>1.0315789473684212</v>
      </c>
      <c r="P51" s="730">
        <f t="shared" si="2"/>
        <v>0.96938775510204078</v>
      </c>
      <c r="Q51" s="730">
        <f t="shared" si="3"/>
        <v>1.0210526315789474</v>
      </c>
      <c r="R51" s="730">
        <f t="shared" si="0"/>
        <v>0</v>
      </c>
      <c r="S51" s="730"/>
    </row>
    <row r="52" spans="1:25" ht="15" x14ac:dyDescent="0.25">
      <c r="A52" s="1053"/>
      <c r="B52" s="787" t="s">
        <v>666</v>
      </c>
      <c r="C52" s="787" t="s">
        <v>114</v>
      </c>
      <c r="D52" s="113">
        <v>1</v>
      </c>
      <c r="E52" s="113">
        <v>1</v>
      </c>
      <c r="F52" s="113">
        <v>1</v>
      </c>
      <c r="G52" s="113">
        <v>1</v>
      </c>
      <c r="H52" s="113">
        <v>1</v>
      </c>
      <c r="I52" s="113">
        <v>1</v>
      </c>
      <c r="J52" s="113">
        <v>1</v>
      </c>
      <c r="K52" s="113">
        <v>0</v>
      </c>
      <c r="L52"/>
      <c r="O52" s="730">
        <f t="shared" si="1"/>
        <v>1</v>
      </c>
      <c r="P52" s="730">
        <f t="shared" si="2"/>
        <v>1</v>
      </c>
      <c r="Q52" s="730">
        <f t="shared" si="3"/>
        <v>1</v>
      </c>
      <c r="R52" s="730">
        <f t="shared" si="0"/>
        <v>0</v>
      </c>
      <c r="S52" s="730"/>
    </row>
    <row r="53" spans="1:25" ht="15" x14ac:dyDescent="0.25">
      <c r="A53"/>
      <c r="B53"/>
      <c r="C53"/>
      <c r="D53"/>
      <c r="E53"/>
      <c r="F53"/>
      <c r="G53"/>
      <c r="H53"/>
      <c r="I53"/>
      <c r="J53"/>
      <c r="K53"/>
      <c r="L53"/>
      <c r="O53" s="733">
        <f>IFERROR(AVERAGEIF(O6:O52,"&lt;&gt;0"),"")</f>
        <v>1.0976263807667317</v>
      </c>
      <c r="P53" s="733">
        <f>IFERROR(AVERAGEIF(P6:P52,"&lt;&gt;0"),"")</f>
        <v>1.2854049980326203</v>
      </c>
      <c r="Q53" s="733">
        <f>IFERROR(AVERAGEIF(Q6:Q52,"&lt;&gt;0"),"")</f>
        <v>1.0116812834762492</v>
      </c>
      <c r="R53" s="733" t="str">
        <f>IFERROR(AVERAGEIF(R6:R52,"&lt;&gt;0"),"")</f>
        <v/>
      </c>
      <c r="S53" s="730"/>
      <c r="T53" s="730" t="str">
        <f>IFERROR(AVERAGEIF(T6:T52,"&lt;&gt;0"),"")</f>
        <v/>
      </c>
    </row>
    <row r="54" spans="1:25" ht="15" x14ac:dyDescent="0.25">
      <c r="B54" s="53"/>
      <c r="O54" s="730"/>
      <c r="P54" s="730"/>
      <c r="Q54" s="730"/>
      <c r="R54" s="730"/>
      <c r="S54" s="730"/>
    </row>
    <row r="55" spans="1:25" ht="15" x14ac:dyDescent="0.25">
      <c r="B55" s="53"/>
      <c r="O55" s="730"/>
      <c r="P55" s="730"/>
      <c r="Q55" s="730"/>
      <c r="R55" s="730"/>
      <c r="S55" s="730"/>
    </row>
    <row r="56" spans="1:25" ht="15" x14ac:dyDescent="0.25">
      <c r="B56" s="53"/>
      <c r="O56" s="730"/>
      <c r="P56" s="730"/>
      <c r="Q56" s="730"/>
      <c r="R56" s="730"/>
      <c r="S56" s="730"/>
    </row>
    <row r="57" spans="1:25" ht="16.5" thickBot="1" x14ac:dyDescent="0.3">
      <c r="B57" s="53"/>
      <c r="N57" s="114"/>
      <c r="O57" s="114"/>
      <c r="P57" s="114"/>
      <c r="Q57" s="114"/>
      <c r="R57" s="114"/>
      <c r="S57" s="114"/>
      <c r="T57" s="114"/>
      <c r="U57" s="114"/>
      <c r="V57" s="114"/>
      <c r="W57" s="114"/>
      <c r="X57" s="114"/>
      <c r="Y57" s="261"/>
    </row>
    <row r="58" spans="1:25" ht="15" x14ac:dyDescent="0.25">
      <c r="B58" s="53"/>
      <c r="N58" s="1057">
        <f>IFERROR(O53,"")</f>
        <v>1.0976263807667317</v>
      </c>
      <c r="O58" s="1058"/>
      <c r="P58" s="1058">
        <f>IFERROR(P53,"")</f>
        <v>1.2854049980326203</v>
      </c>
      <c r="Q58" s="1058"/>
      <c r="R58" s="1058">
        <f>IFERROR(Q53,"")</f>
        <v>1.0116812834762492</v>
      </c>
      <c r="S58" s="1058"/>
      <c r="T58" s="1058" t="str">
        <f>IFERROR(R53,"")</f>
        <v/>
      </c>
      <c r="U58" s="1058"/>
      <c r="V58" s="1058">
        <f>IFERROR(AI58,"")</f>
        <v>0</v>
      </c>
      <c r="W58" s="1059"/>
      <c r="X58" s="116" t="s">
        <v>349</v>
      </c>
      <c r="Y58" s="261"/>
    </row>
    <row r="59" spans="1:25" ht="15" x14ac:dyDescent="0.25">
      <c r="B59" s="53"/>
      <c r="N59" s="384"/>
      <c r="O59" s="383"/>
      <c r="P59" s="383"/>
      <c r="Q59" s="383"/>
      <c r="R59" s="383"/>
      <c r="S59" s="383"/>
      <c r="T59" s="383"/>
      <c r="U59" s="383"/>
      <c r="V59" s="383"/>
      <c r="W59" s="385"/>
      <c r="X59" s="1060">
        <f ca="1">TODAY()</f>
        <v>43602</v>
      </c>
      <c r="Y59" s="1060"/>
    </row>
    <row r="60" spans="1:25" ht="16.5" thickBot="1" x14ac:dyDescent="0.3">
      <c r="B60" s="53"/>
      <c r="N60" s="1061">
        <f>N58*0.12</f>
        <v>0.13171516569200781</v>
      </c>
      <c r="O60" s="1062"/>
      <c r="P60" s="1062">
        <f>IFERROR(N60+(P58*0.26),"")</f>
        <v>0.46592046518048907</v>
      </c>
      <c r="Q60" s="1062"/>
      <c r="R60" s="1062">
        <f>IFERROR(P60+(R58*0.26),"")</f>
        <v>0.72895759888431388</v>
      </c>
      <c r="S60" s="1062"/>
      <c r="T60" s="1062" t="str">
        <f>IFERROR(R60+(T58*0.26),"")</f>
        <v/>
      </c>
      <c r="U60" s="1062"/>
      <c r="V60" s="1062" t="str">
        <f>IFERROR(T60+(V58*0.1),"")</f>
        <v/>
      </c>
      <c r="W60" s="1063"/>
      <c r="X60" s="114"/>
      <c r="Y60" s="261"/>
    </row>
    <row r="61" spans="1:25" ht="15" x14ac:dyDescent="0.25">
      <c r="B61" s="53"/>
      <c r="O61" s="730"/>
      <c r="P61" s="730"/>
      <c r="Q61" s="730"/>
      <c r="R61" s="730"/>
      <c r="S61" s="730"/>
    </row>
    <row r="62" spans="1:25" ht="15" x14ac:dyDescent="0.25">
      <c r="B62" s="53"/>
      <c r="O62" s="730"/>
      <c r="P62" s="730"/>
      <c r="Q62" s="730"/>
      <c r="R62" s="730"/>
      <c r="S62" s="730"/>
    </row>
    <row r="63" spans="1:25" ht="15" x14ac:dyDescent="0.25">
      <c r="B63" s="53"/>
      <c r="O63" s="730"/>
      <c r="P63" s="730"/>
      <c r="Q63" s="730"/>
      <c r="R63" s="730"/>
      <c r="S63" s="730"/>
    </row>
    <row r="64" spans="1:25" ht="15" x14ac:dyDescent="0.25">
      <c r="B64" s="53"/>
      <c r="O64" s="730"/>
      <c r="P64" s="730"/>
      <c r="Q64" s="730"/>
      <c r="R64" s="730"/>
      <c r="S64" s="730"/>
    </row>
    <row r="65" spans="2:19" ht="15" x14ac:dyDescent="0.25">
      <c r="B65" s="53"/>
      <c r="O65" s="730"/>
      <c r="P65" s="730"/>
      <c r="Q65" s="730"/>
      <c r="R65" s="730"/>
      <c r="S65" s="730"/>
    </row>
    <row r="66" spans="2:19" ht="15" x14ac:dyDescent="0.25">
      <c r="B66" s="53"/>
      <c r="O66" s="730"/>
      <c r="P66" s="730"/>
      <c r="Q66" s="730"/>
      <c r="R66" s="730"/>
      <c r="S66" s="730"/>
    </row>
    <row r="67" spans="2:19" ht="15" x14ac:dyDescent="0.25">
      <c r="B67" s="53"/>
      <c r="O67" s="730"/>
      <c r="P67" s="730"/>
      <c r="Q67" s="730"/>
      <c r="R67" s="730"/>
      <c r="S67" s="730"/>
    </row>
    <row r="68" spans="2:19" ht="15" x14ac:dyDescent="0.25">
      <c r="B68" s="53"/>
      <c r="O68" s="730"/>
      <c r="P68" s="730"/>
      <c r="Q68" s="730"/>
      <c r="R68" s="730"/>
      <c r="S68" s="730"/>
    </row>
    <row r="69" spans="2:19" ht="15" x14ac:dyDescent="0.25">
      <c r="B69" s="53"/>
      <c r="O69" s="730"/>
      <c r="P69" s="730"/>
      <c r="Q69" s="730"/>
      <c r="R69" s="730"/>
      <c r="S69" s="730"/>
    </row>
    <row r="70" spans="2:19" ht="15" x14ac:dyDescent="0.25">
      <c r="B70" s="53"/>
      <c r="O70" s="730"/>
      <c r="P70" s="730"/>
      <c r="Q70" s="730"/>
      <c r="R70" s="730"/>
      <c r="S70" s="730"/>
    </row>
    <row r="71" spans="2:19" ht="15" x14ac:dyDescent="0.25">
      <c r="B71" s="53"/>
      <c r="O71" s="730"/>
      <c r="P71" s="730"/>
      <c r="Q71" s="730"/>
      <c r="R71" s="730"/>
      <c r="S71" s="730"/>
    </row>
    <row r="72" spans="2:19" ht="15" x14ac:dyDescent="0.25">
      <c r="B72" s="53"/>
      <c r="O72" s="730"/>
      <c r="P72" s="730"/>
      <c r="Q72" s="730"/>
      <c r="R72" s="730"/>
      <c r="S72" s="730"/>
    </row>
    <row r="73" spans="2:19" ht="15" x14ac:dyDescent="0.25">
      <c r="B73" s="53"/>
      <c r="O73" s="730"/>
      <c r="P73" s="730"/>
      <c r="Q73" s="730"/>
      <c r="R73" s="730"/>
      <c r="S73" s="730"/>
    </row>
    <row r="74" spans="2:19" ht="15" x14ac:dyDescent="0.25">
      <c r="B74" s="53"/>
      <c r="O74" s="730"/>
      <c r="P74" s="730"/>
      <c r="Q74" s="730"/>
      <c r="R74" s="730"/>
      <c r="S74" s="730"/>
    </row>
    <row r="75" spans="2:19" ht="15" x14ac:dyDescent="0.25">
      <c r="B75" s="53"/>
      <c r="O75" s="730"/>
      <c r="P75" s="730"/>
      <c r="Q75" s="730"/>
      <c r="R75" s="730"/>
      <c r="S75" s="730"/>
    </row>
    <row r="76" spans="2:19" ht="15" x14ac:dyDescent="0.25">
      <c r="B76" s="53"/>
      <c r="O76" s="730"/>
      <c r="P76" s="730"/>
      <c r="Q76" s="730"/>
      <c r="R76" s="730"/>
      <c r="S76" s="730"/>
    </row>
    <row r="77" spans="2:19" ht="15" x14ac:dyDescent="0.25">
      <c r="B77" s="53"/>
      <c r="O77" s="730"/>
      <c r="P77" s="730"/>
      <c r="Q77" s="730"/>
      <c r="R77" s="730"/>
      <c r="S77" s="730"/>
    </row>
    <row r="78" spans="2:19" ht="15" x14ac:dyDescent="0.25">
      <c r="B78" s="53"/>
      <c r="O78" s="730"/>
      <c r="P78" s="730"/>
      <c r="Q78" s="730"/>
      <c r="R78" s="730"/>
      <c r="S78" s="730"/>
    </row>
    <row r="79" spans="2:19" ht="15" x14ac:dyDescent="0.25">
      <c r="B79" s="53"/>
      <c r="O79" s="730"/>
      <c r="P79" s="730"/>
      <c r="Q79" s="730"/>
      <c r="R79" s="730"/>
      <c r="S79" s="730"/>
    </row>
    <row r="80" spans="2:19" ht="15" x14ac:dyDescent="0.25">
      <c r="B80" s="53"/>
      <c r="O80" s="730"/>
      <c r="P80" s="730"/>
      <c r="Q80" s="730"/>
      <c r="R80" s="730"/>
      <c r="S80" s="730"/>
    </row>
    <row r="81" spans="2:19" ht="15" x14ac:dyDescent="0.25">
      <c r="B81" s="53"/>
      <c r="O81" s="730"/>
      <c r="P81" s="730"/>
      <c r="Q81" s="730"/>
      <c r="R81" s="730"/>
      <c r="S81" s="730"/>
    </row>
    <row r="82" spans="2:19" ht="15" x14ac:dyDescent="0.25">
      <c r="B82" s="53"/>
      <c r="O82" s="730"/>
      <c r="P82" s="730"/>
      <c r="Q82" s="730"/>
      <c r="R82" s="730"/>
      <c r="S82" s="730"/>
    </row>
    <row r="83" spans="2:19" ht="15" x14ac:dyDescent="0.25">
      <c r="B83" s="53"/>
      <c r="O83" s="730"/>
      <c r="P83" s="730"/>
      <c r="Q83" s="730"/>
      <c r="R83" s="730"/>
      <c r="S83" s="730"/>
    </row>
    <row r="84" spans="2:19" ht="15" x14ac:dyDescent="0.25">
      <c r="B84" s="53"/>
      <c r="O84" s="730"/>
      <c r="P84" s="730"/>
      <c r="Q84" s="730"/>
      <c r="R84" s="730"/>
      <c r="S84" s="730"/>
    </row>
    <row r="85" spans="2:19" ht="15" x14ac:dyDescent="0.25">
      <c r="B85" s="53"/>
      <c r="O85" s="730"/>
      <c r="P85" s="730"/>
      <c r="Q85" s="730"/>
      <c r="R85" s="730"/>
      <c r="S85" s="730"/>
    </row>
    <row r="86" spans="2:19" ht="15" x14ac:dyDescent="0.25">
      <c r="B86" s="53"/>
      <c r="O86" s="730"/>
      <c r="P86" s="730"/>
      <c r="Q86" s="730"/>
      <c r="R86" s="730"/>
      <c r="S86" s="730"/>
    </row>
    <row r="87" spans="2:19" ht="15" x14ac:dyDescent="0.25">
      <c r="B87" s="53"/>
      <c r="O87" s="730"/>
      <c r="P87" s="730"/>
      <c r="Q87" s="730"/>
      <c r="R87" s="730"/>
      <c r="S87" s="730"/>
    </row>
    <row r="88" spans="2:19" ht="15" x14ac:dyDescent="0.25">
      <c r="B88" s="53"/>
      <c r="O88" s="730"/>
      <c r="P88" s="730"/>
      <c r="Q88" s="730"/>
      <c r="R88" s="730"/>
      <c r="S88" s="730"/>
    </row>
    <row r="89" spans="2:19" ht="15" x14ac:dyDescent="0.25">
      <c r="B89" s="53"/>
      <c r="O89" s="730"/>
      <c r="P89" s="730"/>
      <c r="Q89" s="730"/>
      <c r="R89" s="730"/>
      <c r="S89" s="730"/>
    </row>
    <row r="90" spans="2:19" ht="15" x14ac:dyDescent="0.25">
      <c r="B90" s="53"/>
      <c r="O90" s="730"/>
      <c r="P90" s="730"/>
      <c r="Q90" s="730"/>
      <c r="R90" s="730"/>
      <c r="S90" s="730"/>
    </row>
    <row r="91" spans="2:19" ht="15" x14ac:dyDescent="0.25">
      <c r="B91" s="53"/>
      <c r="O91" s="730"/>
      <c r="P91" s="730"/>
      <c r="Q91" s="730"/>
      <c r="R91" s="730"/>
      <c r="S91" s="730"/>
    </row>
    <row r="92" spans="2:19" ht="15" x14ac:dyDescent="0.25">
      <c r="B92" s="53"/>
      <c r="O92" s="730"/>
      <c r="P92" s="730"/>
      <c r="Q92" s="730"/>
      <c r="R92" s="730"/>
      <c r="S92" s="730"/>
    </row>
    <row r="93" spans="2:19" ht="15" x14ac:dyDescent="0.25">
      <c r="B93" s="53"/>
      <c r="O93" s="730"/>
      <c r="P93" s="730"/>
      <c r="Q93" s="730"/>
      <c r="R93" s="730"/>
      <c r="S93" s="730"/>
    </row>
    <row r="94" spans="2:19" ht="15" x14ac:dyDescent="0.25">
      <c r="B94" s="53"/>
      <c r="O94" s="730"/>
      <c r="P94" s="730"/>
      <c r="Q94" s="730"/>
      <c r="R94" s="730"/>
      <c r="S94" s="730"/>
    </row>
    <row r="95" spans="2:19" ht="15" x14ac:dyDescent="0.25">
      <c r="B95" s="53"/>
      <c r="O95" s="730"/>
      <c r="P95" s="730"/>
      <c r="Q95" s="730"/>
      <c r="R95" s="730"/>
      <c r="S95" s="730"/>
    </row>
    <row r="96" spans="2:19" ht="15" x14ac:dyDescent="0.25">
      <c r="B96" s="53"/>
      <c r="O96" s="730"/>
      <c r="P96" s="730"/>
      <c r="Q96" s="730"/>
      <c r="R96" s="730"/>
      <c r="S96" s="730"/>
    </row>
    <row r="97" spans="2:19" ht="15" x14ac:dyDescent="0.25">
      <c r="B97" s="53"/>
      <c r="O97" s="730"/>
      <c r="P97" s="730"/>
      <c r="Q97" s="730"/>
      <c r="R97" s="730"/>
      <c r="S97" s="730"/>
    </row>
    <row r="98" spans="2:19" ht="15" x14ac:dyDescent="0.25">
      <c r="B98" s="53"/>
      <c r="O98" s="730"/>
      <c r="P98" s="730"/>
      <c r="Q98" s="730"/>
      <c r="R98" s="730"/>
      <c r="S98" s="730"/>
    </row>
    <row r="99" spans="2:19" ht="15" x14ac:dyDescent="0.25">
      <c r="B99" s="53"/>
      <c r="O99" s="730"/>
      <c r="P99" s="730"/>
      <c r="Q99" s="730"/>
      <c r="R99" s="730"/>
      <c r="S99" s="730"/>
    </row>
    <row r="100" spans="2:19" ht="15" x14ac:dyDescent="0.25">
      <c r="B100" s="53"/>
      <c r="O100" s="730"/>
      <c r="P100" s="730"/>
      <c r="Q100" s="730"/>
      <c r="R100" s="730"/>
      <c r="S100" s="730"/>
    </row>
    <row r="101" spans="2:19" ht="15" x14ac:dyDescent="0.25">
      <c r="B101" s="53"/>
      <c r="O101" s="730"/>
      <c r="P101" s="730"/>
      <c r="Q101" s="730"/>
      <c r="R101" s="730"/>
      <c r="S101" s="730"/>
    </row>
    <row r="102" spans="2:19" ht="15" x14ac:dyDescent="0.25">
      <c r="B102" s="53"/>
      <c r="O102" s="730"/>
      <c r="P102" s="730"/>
      <c r="Q102" s="730"/>
      <c r="R102" s="730"/>
      <c r="S102" s="730"/>
    </row>
    <row r="103" spans="2:19" ht="15" x14ac:dyDescent="0.25">
      <c r="B103" s="53"/>
      <c r="O103" s="730"/>
      <c r="P103" s="730"/>
      <c r="Q103" s="730"/>
      <c r="R103" s="730"/>
      <c r="S103" s="730"/>
    </row>
    <row r="104" spans="2:19" ht="15" x14ac:dyDescent="0.25">
      <c r="B104" s="53"/>
      <c r="O104" s="730"/>
      <c r="P104" s="730"/>
      <c r="Q104" s="730"/>
      <c r="R104" s="730"/>
      <c r="S104" s="730"/>
    </row>
    <row r="105" spans="2:19" ht="15" x14ac:dyDescent="0.25">
      <c r="B105" s="53"/>
      <c r="O105" s="730"/>
      <c r="P105" s="730"/>
      <c r="Q105" s="730"/>
      <c r="R105" s="730"/>
      <c r="S105" s="730"/>
    </row>
    <row r="106" spans="2:19" ht="15" x14ac:dyDescent="0.25">
      <c r="B106" s="53"/>
      <c r="O106" s="730"/>
      <c r="P106" s="730"/>
      <c r="Q106" s="730"/>
      <c r="R106" s="730"/>
      <c r="S106" s="730"/>
    </row>
    <row r="107" spans="2:19" ht="15" x14ac:dyDescent="0.25">
      <c r="B107" s="53"/>
      <c r="O107" s="730"/>
      <c r="P107" s="730"/>
      <c r="Q107" s="730"/>
      <c r="R107" s="730"/>
      <c r="S107" s="730"/>
    </row>
    <row r="108" spans="2:19" ht="15" x14ac:dyDescent="0.25">
      <c r="B108" s="53"/>
      <c r="O108" s="730"/>
      <c r="P108" s="730"/>
      <c r="Q108" s="730"/>
      <c r="R108" s="730"/>
      <c r="S108" s="730"/>
    </row>
    <row r="109" spans="2:19" ht="15" x14ac:dyDescent="0.25">
      <c r="B109" s="53"/>
      <c r="O109" s="730"/>
      <c r="P109" s="730"/>
      <c r="Q109" s="730"/>
      <c r="R109" s="730"/>
      <c r="S109" s="730"/>
    </row>
    <row r="110" spans="2:19" ht="15" x14ac:dyDescent="0.25">
      <c r="B110" s="53"/>
      <c r="O110" s="730"/>
      <c r="P110" s="730"/>
      <c r="Q110" s="730"/>
      <c r="R110" s="730"/>
      <c r="S110" s="730"/>
    </row>
    <row r="111" spans="2:19" ht="15" x14ac:dyDescent="0.25">
      <c r="B111" s="53"/>
      <c r="O111" s="730"/>
      <c r="P111" s="730"/>
      <c r="Q111" s="730"/>
      <c r="R111" s="730"/>
      <c r="S111" s="730"/>
    </row>
    <row r="112" spans="2:19" ht="15" x14ac:dyDescent="0.25">
      <c r="B112" s="53"/>
      <c r="O112" s="730"/>
      <c r="P112" s="730"/>
      <c r="Q112" s="730"/>
      <c r="R112" s="730"/>
      <c r="S112" s="730"/>
    </row>
    <row r="113" spans="2:19" ht="15" x14ac:dyDescent="0.25">
      <c r="B113" s="53"/>
      <c r="O113" s="730"/>
      <c r="P113" s="730"/>
      <c r="Q113" s="730"/>
      <c r="R113" s="730"/>
      <c r="S113" s="730"/>
    </row>
    <row r="114" spans="2:19" ht="15" x14ac:dyDescent="0.25">
      <c r="B114" s="53"/>
      <c r="O114" s="730"/>
      <c r="P114" s="730"/>
      <c r="Q114" s="730"/>
      <c r="R114" s="730"/>
      <c r="S114" s="730"/>
    </row>
    <row r="115" spans="2:19" ht="15" x14ac:dyDescent="0.25">
      <c r="B115" s="53"/>
      <c r="O115" s="730"/>
      <c r="P115" s="730"/>
      <c r="Q115" s="730"/>
      <c r="R115" s="730"/>
      <c r="S115" s="730"/>
    </row>
    <row r="116" spans="2:19" ht="15" x14ac:dyDescent="0.25">
      <c r="B116" s="53"/>
      <c r="O116" s="730"/>
      <c r="P116" s="730"/>
      <c r="Q116" s="730"/>
      <c r="R116" s="730"/>
      <c r="S116" s="730"/>
    </row>
    <row r="117" spans="2:19" ht="15" x14ac:dyDescent="0.25">
      <c r="B117" s="53"/>
      <c r="O117" s="730"/>
      <c r="P117" s="730"/>
      <c r="Q117" s="730"/>
      <c r="R117" s="730"/>
      <c r="S117" s="730"/>
    </row>
    <row r="118" spans="2:19" ht="15" x14ac:dyDescent="0.25">
      <c r="B118" s="53"/>
      <c r="O118" s="730"/>
      <c r="P118" s="730"/>
      <c r="Q118" s="730"/>
      <c r="R118" s="730"/>
      <c r="S118" s="730"/>
    </row>
    <row r="119" spans="2:19" ht="15" x14ac:dyDescent="0.25">
      <c r="B119" s="53"/>
      <c r="O119" s="730"/>
      <c r="P119" s="730"/>
      <c r="Q119" s="730"/>
      <c r="R119" s="730"/>
      <c r="S119" s="730"/>
    </row>
    <row r="120" spans="2:19" ht="15" x14ac:dyDescent="0.25">
      <c r="B120" s="53"/>
      <c r="O120" s="730"/>
      <c r="P120" s="730"/>
      <c r="Q120" s="730"/>
      <c r="R120" s="730"/>
      <c r="S120" s="730"/>
    </row>
    <row r="121" spans="2:19" ht="15" x14ac:dyDescent="0.25">
      <c r="B121" s="53"/>
      <c r="O121" s="730"/>
      <c r="P121" s="730"/>
      <c r="Q121" s="730"/>
      <c r="R121" s="730"/>
      <c r="S121" s="730"/>
    </row>
    <row r="122" spans="2:19" ht="15" x14ac:dyDescent="0.25">
      <c r="B122" s="53"/>
      <c r="O122" s="730"/>
      <c r="P122" s="730"/>
      <c r="Q122" s="730"/>
      <c r="R122" s="730"/>
      <c r="S122" s="730"/>
    </row>
    <row r="123" spans="2:19" ht="15" x14ac:dyDescent="0.25">
      <c r="B123" s="53"/>
      <c r="O123" s="730"/>
      <c r="P123" s="730"/>
      <c r="Q123" s="730"/>
      <c r="R123" s="730"/>
      <c r="S123" s="730"/>
    </row>
    <row r="124" spans="2:19" ht="15" x14ac:dyDescent="0.25">
      <c r="B124" s="53"/>
      <c r="O124" s="730"/>
      <c r="P124" s="730"/>
      <c r="Q124" s="730"/>
      <c r="R124" s="730"/>
      <c r="S124" s="730"/>
    </row>
    <row r="125" spans="2:19" ht="15" x14ac:dyDescent="0.25">
      <c r="B125" s="53"/>
      <c r="O125" s="730"/>
      <c r="P125" s="730"/>
      <c r="Q125" s="730"/>
      <c r="R125" s="730"/>
      <c r="S125" s="730"/>
    </row>
    <row r="126" spans="2:19" ht="15" x14ac:dyDescent="0.25">
      <c r="B126" s="53"/>
      <c r="O126" s="730"/>
      <c r="P126" s="730"/>
      <c r="Q126" s="730"/>
      <c r="R126" s="730"/>
      <c r="S126" s="730"/>
    </row>
    <row r="127" spans="2:19" ht="15" x14ac:dyDescent="0.25">
      <c r="B127" s="53"/>
      <c r="O127" s="730"/>
      <c r="P127" s="730"/>
      <c r="Q127" s="730"/>
      <c r="R127" s="730"/>
      <c r="S127" s="730"/>
    </row>
    <row r="128" spans="2:19" ht="15" x14ac:dyDescent="0.25">
      <c r="B128" s="53"/>
      <c r="O128" s="730"/>
      <c r="P128" s="730"/>
      <c r="Q128" s="730"/>
      <c r="R128" s="730"/>
      <c r="S128" s="730"/>
    </row>
    <row r="129" spans="2:19" ht="15" x14ac:dyDescent="0.25">
      <c r="B129" s="53"/>
      <c r="O129" s="730"/>
      <c r="P129" s="730"/>
      <c r="Q129" s="730"/>
      <c r="R129" s="730"/>
      <c r="S129" s="730"/>
    </row>
    <row r="130" spans="2:19" ht="15" x14ac:dyDescent="0.25">
      <c r="B130" s="53"/>
      <c r="O130" s="730"/>
      <c r="P130" s="730"/>
      <c r="Q130" s="730"/>
      <c r="R130" s="730"/>
      <c r="S130" s="730"/>
    </row>
    <row r="131" spans="2:19" ht="15" x14ac:dyDescent="0.25">
      <c r="B131" s="53"/>
      <c r="O131" s="730"/>
      <c r="P131" s="730"/>
      <c r="Q131" s="730"/>
      <c r="R131" s="730"/>
      <c r="S131" s="730"/>
    </row>
    <row r="132" spans="2:19" ht="15" x14ac:dyDescent="0.25">
      <c r="B132" s="53"/>
      <c r="O132" s="730"/>
      <c r="P132" s="730"/>
      <c r="Q132" s="730"/>
      <c r="R132" s="730"/>
      <c r="S132" s="730"/>
    </row>
    <row r="133" spans="2:19" ht="15" x14ac:dyDescent="0.25">
      <c r="B133" s="53"/>
      <c r="O133" s="730"/>
      <c r="P133" s="730"/>
      <c r="Q133" s="730"/>
      <c r="R133" s="730"/>
      <c r="S133" s="730"/>
    </row>
    <row r="134" spans="2:19" ht="15" x14ac:dyDescent="0.25">
      <c r="B134" s="53"/>
      <c r="O134" s="730"/>
      <c r="P134" s="730"/>
      <c r="Q134" s="730"/>
      <c r="R134" s="730"/>
      <c r="S134" s="730"/>
    </row>
    <row r="135" spans="2:19" ht="15" x14ac:dyDescent="0.25">
      <c r="B135" s="53"/>
      <c r="O135" s="730"/>
      <c r="P135" s="730"/>
      <c r="Q135" s="730"/>
      <c r="R135" s="730"/>
      <c r="S135" s="730"/>
    </row>
    <row r="136" spans="2:19" ht="15" x14ac:dyDescent="0.25">
      <c r="B136" s="53"/>
      <c r="O136" s="730"/>
      <c r="P136" s="730"/>
      <c r="Q136" s="730"/>
      <c r="R136" s="730"/>
      <c r="S136" s="730"/>
    </row>
    <row r="137" spans="2:19" ht="15" x14ac:dyDescent="0.25">
      <c r="B137" s="53"/>
      <c r="O137" s="730"/>
      <c r="P137" s="730"/>
      <c r="Q137" s="730"/>
      <c r="R137" s="730"/>
      <c r="S137" s="730"/>
    </row>
    <row r="138" spans="2:19" ht="15" x14ac:dyDescent="0.25">
      <c r="B138" s="53"/>
      <c r="O138" s="730"/>
      <c r="P138" s="730"/>
      <c r="Q138" s="730"/>
      <c r="R138" s="730"/>
      <c r="S138" s="730"/>
    </row>
    <row r="139" spans="2:19" ht="15" x14ac:dyDescent="0.25">
      <c r="B139" s="53"/>
      <c r="O139" s="730"/>
      <c r="P139" s="730"/>
      <c r="Q139" s="730"/>
      <c r="R139" s="730"/>
      <c r="S139" s="730"/>
    </row>
    <row r="140" spans="2:19" ht="15" x14ac:dyDescent="0.25">
      <c r="B140" s="53"/>
      <c r="O140" s="730"/>
      <c r="P140" s="730"/>
      <c r="Q140" s="730"/>
      <c r="R140" s="730"/>
      <c r="S140" s="730"/>
    </row>
    <row r="141" spans="2:19" ht="15" x14ac:dyDescent="0.25">
      <c r="B141" s="53"/>
      <c r="O141" s="730"/>
      <c r="P141" s="730"/>
      <c r="Q141" s="730"/>
      <c r="R141" s="730"/>
      <c r="S141" s="730"/>
    </row>
    <row r="142" spans="2:19" ht="15" x14ac:dyDescent="0.25">
      <c r="B142" s="53"/>
      <c r="O142" s="730"/>
      <c r="P142" s="730"/>
      <c r="Q142" s="730"/>
      <c r="R142" s="730"/>
      <c r="S142" s="730"/>
    </row>
    <row r="143" spans="2:19" ht="15" x14ac:dyDescent="0.25">
      <c r="B143" s="53"/>
      <c r="O143" s="730"/>
      <c r="P143" s="730"/>
      <c r="Q143" s="730"/>
      <c r="R143" s="730"/>
      <c r="S143" s="730"/>
    </row>
    <row r="144" spans="2:19" ht="15" x14ac:dyDescent="0.25">
      <c r="B144" s="53"/>
      <c r="O144" s="730"/>
      <c r="P144" s="730"/>
      <c r="Q144" s="730"/>
      <c r="R144" s="730"/>
      <c r="S144" s="730"/>
    </row>
    <row r="145" spans="2:19" ht="15" x14ac:dyDescent="0.25">
      <c r="B145" s="53"/>
      <c r="O145" s="730"/>
      <c r="P145" s="730"/>
      <c r="Q145" s="730"/>
      <c r="R145" s="730"/>
      <c r="S145" s="730"/>
    </row>
    <row r="146" spans="2:19" ht="15" x14ac:dyDescent="0.25">
      <c r="B146" s="53"/>
      <c r="O146" s="730"/>
      <c r="P146" s="730"/>
      <c r="Q146" s="730"/>
      <c r="R146" s="730"/>
      <c r="S146" s="730"/>
    </row>
    <row r="147" spans="2:19" ht="15" x14ac:dyDescent="0.25">
      <c r="B147" s="53"/>
      <c r="O147" s="730"/>
      <c r="P147" s="730"/>
      <c r="Q147" s="730"/>
      <c r="R147" s="730"/>
      <c r="S147" s="730"/>
    </row>
    <row r="148" spans="2:19" ht="15" x14ac:dyDescent="0.25">
      <c r="B148" s="53"/>
      <c r="O148" s="730"/>
      <c r="P148" s="730"/>
      <c r="Q148" s="730"/>
      <c r="R148" s="730"/>
      <c r="S148" s="730"/>
    </row>
    <row r="149" spans="2:19" ht="15" x14ac:dyDescent="0.25">
      <c r="B149" s="53"/>
      <c r="O149" s="730"/>
      <c r="P149" s="730"/>
      <c r="Q149" s="730"/>
      <c r="R149" s="730"/>
      <c r="S149" s="730"/>
    </row>
    <row r="150" spans="2:19" ht="15" x14ac:dyDescent="0.25">
      <c r="B150" s="53"/>
      <c r="O150" s="730"/>
      <c r="P150" s="730"/>
      <c r="Q150" s="730"/>
      <c r="R150" s="730"/>
      <c r="S150" s="730"/>
    </row>
    <row r="151" spans="2:19" ht="15" x14ac:dyDescent="0.25">
      <c r="B151" s="53"/>
      <c r="O151" s="730"/>
      <c r="P151" s="730"/>
      <c r="Q151" s="730"/>
      <c r="R151" s="730"/>
      <c r="S151" s="730"/>
    </row>
    <row r="152" spans="2:19" ht="15" x14ac:dyDescent="0.25">
      <c r="B152" s="53"/>
      <c r="O152" s="730"/>
      <c r="P152" s="730"/>
      <c r="Q152" s="730"/>
      <c r="R152" s="730"/>
      <c r="S152" s="730"/>
    </row>
    <row r="153" spans="2:19" ht="15" x14ac:dyDescent="0.25">
      <c r="B153" s="53"/>
      <c r="O153" s="730"/>
      <c r="P153" s="730"/>
      <c r="Q153" s="730"/>
      <c r="R153" s="730"/>
      <c r="S153" s="730"/>
    </row>
    <row r="154" spans="2:19" ht="15" x14ac:dyDescent="0.25">
      <c r="B154" s="53"/>
      <c r="O154" s="730"/>
      <c r="P154" s="730"/>
      <c r="Q154" s="730"/>
      <c r="R154" s="730"/>
      <c r="S154" s="730"/>
    </row>
    <row r="155" spans="2:19" ht="15" x14ac:dyDescent="0.25">
      <c r="B155" s="53"/>
      <c r="O155" s="730"/>
      <c r="P155" s="730"/>
      <c r="Q155" s="730"/>
      <c r="R155" s="730"/>
      <c r="S155" s="730"/>
    </row>
    <row r="156" spans="2:19" ht="15" x14ac:dyDescent="0.25">
      <c r="B156" s="53"/>
      <c r="O156" s="730"/>
      <c r="P156" s="730"/>
      <c r="Q156" s="730"/>
      <c r="R156" s="730"/>
      <c r="S156" s="730"/>
    </row>
    <row r="157" spans="2:19" ht="15" x14ac:dyDescent="0.25">
      <c r="B157" s="53"/>
      <c r="O157" s="730"/>
      <c r="P157" s="730"/>
      <c r="Q157" s="730"/>
      <c r="R157" s="730"/>
      <c r="S157" s="730"/>
    </row>
    <row r="158" spans="2:19" ht="15" x14ac:dyDescent="0.25">
      <c r="B158" s="53"/>
      <c r="O158" s="730"/>
      <c r="P158" s="730"/>
      <c r="Q158" s="730"/>
      <c r="R158" s="730"/>
      <c r="S158" s="730"/>
    </row>
    <row r="159" spans="2:19" ht="15" x14ac:dyDescent="0.25">
      <c r="B159" s="53"/>
      <c r="O159" s="730"/>
      <c r="P159" s="730"/>
      <c r="Q159" s="730"/>
      <c r="R159" s="730"/>
      <c r="S159" s="730"/>
    </row>
    <row r="160" spans="2:19" ht="15" x14ac:dyDescent="0.25">
      <c r="B160" s="53"/>
      <c r="O160" s="730"/>
      <c r="P160" s="730"/>
      <c r="Q160" s="730"/>
      <c r="R160" s="730"/>
      <c r="S160" s="730"/>
    </row>
    <row r="161" spans="2:19" ht="15" x14ac:dyDescent="0.25">
      <c r="B161" s="53"/>
      <c r="O161" s="730"/>
      <c r="P161" s="730"/>
      <c r="Q161" s="730"/>
      <c r="R161" s="730"/>
      <c r="S161" s="730"/>
    </row>
    <row r="162" spans="2:19" ht="15" x14ac:dyDescent="0.25">
      <c r="B162" s="53"/>
      <c r="O162" s="730"/>
      <c r="P162" s="730"/>
      <c r="Q162" s="730"/>
      <c r="R162" s="730"/>
      <c r="S162" s="730"/>
    </row>
    <row r="163" spans="2:19" ht="15" x14ac:dyDescent="0.25">
      <c r="B163" s="53"/>
      <c r="O163" s="730"/>
      <c r="P163" s="730"/>
      <c r="Q163" s="730"/>
      <c r="R163" s="730"/>
      <c r="S163" s="730"/>
    </row>
    <row r="164" spans="2:19" ht="15" x14ac:dyDescent="0.25">
      <c r="B164" s="53"/>
    </row>
    <row r="165" spans="2:19" ht="15" x14ac:dyDescent="0.25">
      <c r="B165" s="53"/>
    </row>
    <row r="166" spans="2:19" ht="15" x14ac:dyDescent="0.25">
      <c r="B166" s="53"/>
    </row>
    <row r="167" spans="2:19" ht="15" x14ac:dyDescent="0.25">
      <c r="B167" s="53"/>
    </row>
    <row r="168" spans="2:19" ht="15" x14ac:dyDescent="0.25">
      <c r="B168" s="53"/>
    </row>
    <row r="169" spans="2:19" ht="15" x14ac:dyDescent="0.25">
      <c r="B169" s="53"/>
    </row>
    <row r="170" spans="2:19" ht="15" x14ac:dyDescent="0.25">
      <c r="B170" s="53"/>
    </row>
    <row r="171" spans="2:19" ht="15" x14ac:dyDescent="0.25">
      <c r="B171" s="53"/>
    </row>
    <row r="172" spans="2:19" ht="15" x14ac:dyDescent="0.25">
      <c r="B172" s="53"/>
    </row>
    <row r="173" spans="2:19" ht="15" x14ac:dyDescent="0.25">
      <c r="B173" s="53"/>
    </row>
    <row r="174" spans="2:19" ht="15" x14ac:dyDescent="0.25">
      <c r="B174" s="53"/>
    </row>
    <row r="175" spans="2:19" ht="15" x14ac:dyDescent="0.25">
      <c r="B175" s="53"/>
    </row>
    <row r="176" spans="2:19" ht="15" x14ac:dyDescent="0.25">
      <c r="B176" s="53"/>
    </row>
    <row r="177" spans="2:2" ht="15" x14ac:dyDescent="0.25">
      <c r="B177" s="53"/>
    </row>
    <row r="178" spans="2:2" ht="15" x14ac:dyDescent="0.25">
      <c r="B178" s="53"/>
    </row>
    <row r="179" spans="2:2" ht="15" x14ac:dyDescent="0.25">
      <c r="B179" s="53"/>
    </row>
    <row r="180" spans="2:2" ht="15" x14ac:dyDescent="0.25">
      <c r="B180" s="53"/>
    </row>
    <row r="181" spans="2:2" ht="15" x14ac:dyDescent="0.25">
      <c r="B181" s="53"/>
    </row>
    <row r="182" spans="2:2" ht="15" x14ac:dyDescent="0.25">
      <c r="B182" s="53"/>
    </row>
    <row r="183" spans="2:2" ht="15" x14ac:dyDescent="0.25">
      <c r="B183" s="53"/>
    </row>
    <row r="184" spans="2:2" ht="15" x14ac:dyDescent="0.25">
      <c r="B184" s="53"/>
    </row>
    <row r="185" spans="2:2" ht="15" x14ac:dyDescent="0.25">
      <c r="B185" s="53"/>
    </row>
    <row r="186" spans="2:2" ht="15" x14ac:dyDescent="0.25">
      <c r="B186" s="53"/>
    </row>
    <row r="187" spans="2:2" ht="15" x14ac:dyDescent="0.25">
      <c r="B187" s="53"/>
    </row>
    <row r="188" spans="2:2" ht="15" x14ac:dyDescent="0.25">
      <c r="B188" s="53"/>
    </row>
    <row r="189" spans="2:2" ht="15" x14ac:dyDescent="0.25">
      <c r="B189" s="53"/>
    </row>
    <row r="190" spans="2:2" ht="15" x14ac:dyDescent="0.25">
      <c r="B190" s="53"/>
    </row>
    <row r="191" spans="2:2" ht="15" x14ac:dyDescent="0.25">
      <c r="B191" s="53"/>
    </row>
    <row r="192" spans="2:2" ht="15" x14ac:dyDescent="0.25">
      <c r="B192" s="53"/>
    </row>
    <row r="193" spans="2:2" ht="15" x14ac:dyDescent="0.25">
      <c r="B193" s="53"/>
    </row>
    <row r="194" spans="2:2" ht="15" x14ac:dyDescent="0.25">
      <c r="B194" s="53"/>
    </row>
    <row r="195" spans="2:2" ht="15" x14ac:dyDescent="0.25">
      <c r="B195" s="53"/>
    </row>
  </sheetData>
  <sheetProtection selectLockedCells="1" selectUnlockedCells="1"/>
  <mergeCells count="22">
    <mergeCell ref="X59:Y59"/>
    <mergeCell ref="N60:O60"/>
    <mergeCell ref="P60:Q60"/>
    <mergeCell ref="R60:S60"/>
    <mergeCell ref="T60:U60"/>
    <mergeCell ref="V60:W60"/>
    <mergeCell ref="N58:O58"/>
    <mergeCell ref="P58:Q58"/>
    <mergeCell ref="R58:S58"/>
    <mergeCell ref="T58:U58"/>
    <mergeCell ref="V58:W58"/>
    <mergeCell ref="O4:R4"/>
    <mergeCell ref="A7:A20"/>
    <mergeCell ref="A21:A24"/>
    <mergeCell ref="A25:A27"/>
    <mergeCell ref="A28:A31"/>
    <mergeCell ref="B7:B8"/>
    <mergeCell ref="A32:A35"/>
    <mergeCell ref="A36:A38"/>
    <mergeCell ref="A39:A44"/>
    <mergeCell ref="A46:A50"/>
    <mergeCell ref="A51:A52"/>
  </mergeCells>
  <pageMargins left="0.70866141732283472" right="0.70866141732283472" top="0.74803149606299213" bottom="0.74803149606299213" header="0.31496062992125984" footer="0.31496062992125984"/>
  <pageSetup scale="89"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241"/>
  <sheetViews>
    <sheetView showGridLines="0" showZeros="0" topLeftCell="B1" zoomScale="80" zoomScaleNormal="80" workbookViewId="0">
      <selection activeCell="G29" sqref="G29"/>
    </sheetView>
  </sheetViews>
  <sheetFormatPr baseColWidth="10" defaultColWidth="0" defaultRowHeight="15" zeroHeight="1" x14ac:dyDescent="0.25"/>
  <cols>
    <col min="1" max="1" width="2.7109375" style="104" hidden="1" customWidth="1"/>
    <col min="2" max="2" width="111.140625" style="104" customWidth="1"/>
    <col min="3" max="3" width="17.28515625" style="104" hidden="1" customWidth="1"/>
    <col min="4" max="4" width="12.85546875" style="104" bestFit="1" customWidth="1"/>
    <col min="5" max="5" width="9.5703125" style="104" bestFit="1" customWidth="1"/>
    <col min="6" max="6" width="10.5703125" style="104" bestFit="1" customWidth="1"/>
    <col min="7" max="7" width="9.5703125" style="104" bestFit="1" customWidth="1"/>
    <col min="8" max="10" width="10.5703125" style="104" bestFit="1" customWidth="1"/>
    <col min="11" max="11" width="9.5703125" style="104" bestFit="1" customWidth="1"/>
    <col min="12" max="12" width="10.5703125" style="104" bestFit="1" customWidth="1"/>
    <col min="13" max="13" width="9.5703125" style="104" bestFit="1" customWidth="1"/>
    <col min="14" max="14" width="0.7109375" style="104" customWidth="1"/>
    <col min="15" max="16384" width="9.42578125" style="104" hidden="1"/>
  </cols>
  <sheetData>
    <row r="1" spans="1:14" x14ac:dyDescent="0.25"/>
    <row r="2" spans="1:14" s="110" customFormat="1" ht="26.25" x14ac:dyDescent="0.4">
      <c r="A2" s="105"/>
      <c r="B2" s="215" t="s">
        <v>0</v>
      </c>
      <c r="D2" s="176"/>
      <c r="E2" s="176"/>
      <c r="F2" s="176"/>
      <c r="G2" s="176"/>
      <c r="H2" s="176"/>
      <c r="I2" s="176"/>
      <c r="J2" s="176"/>
      <c r="K2" s="176"/>
      <c r="L2" s="176"/>
      <c r="M2" s="176"/>
    </row>
    <row r="3" spans="1:14" s="105" customFormat="1" ht="31.5" x14ac:dyDescent="0.5">
      <c r="B3" s="109"/>
      <c r="C3" s="109"/>
      <c r="D3" s="175"/>
      <c r="E3" s="175"/>
      <c r="F3" s="175"/>
      <c r="G3" s="175"/>
      <c r="H3" s="175"/>
      <c r="I3" s="175"/>
      <c r="J3" s="175"/>
      <c r="K3" s="175"/>
      <c r="L3" s="175"/>
      <c r="M3" s="175"/>
      <c r="N3"/>
    </row>
    <row r="4" spans="1:14" s="105" customFormat="1" ht="28.5" x14ac:dyDescent="0.45">
      <c r="B4" s="106" t="s">
        <v>335</v>
      </c>
      <c r="C4" s="106"/>
      <c r="D4" s="106"/>
      <c r="E4" s="106"/>
      <c r="F4" s="106"/>
      <c r="G4" s="106"/>
      <c r="H4" s="106"/>
      <c r="I4" s="106"/>
      <c r="J4" s="106"/>
      <c r="K4" s="106"/>
      <c r="L4" s="106"/>
      <c r="M4" s="106"/>
      <c r="N4"/>
    </row>
    <row r="5" spans="1:14" s="105" customFormat="1" x14ac:dyDescent="0.25">
      <c r="B5"/>
      <c r="C5"/>
      <c r="D5" s="112" t="s">
        <v>336</v>
      </c>
      <c r="E5"/>
      <c r="F5"/>
      <c r="G5"/>
      <c r="H5"/>
      <c r="I5"/>
      <c r="J5"/>
      <c r="K5"/>
      <c r="L5"/>
      <c r="M5"/>
      <c r="N5"/>
    </row>
    <row r="6" spans="1:14" s="105" customFormat="1" x14ac:dyDescent="0.25">
      <c r="B6" s="112" t="s">
        <v>1</v>
      </c>
      <c r="C6" s="112" t="s">
        <v>346</v>
      </c>
      <c r="D6" t="s">
        <v>616</v>
      </c>
      <c r="E6" t="s">
        <v>338</v>
      </c>
      <c r="F6" t="s">
        <v>339</v>
      </c>
      <c r="G6" t="s">
        <v>340</v>
      </c>
      <c r="H6" t="s">
        <v>341</v>
      </c>
      <c r="I6" t="s">
        <v>509</v>
      </c>
      <c r="J6" t="s">
        <v>342</v>
      </c>
      <c r="K6" t="s">
        <v>343</v>
      </c>
      <c r="L6" t="s">
        <v>344</v>
      </c>
      <c r="M6" t="s">
        <v>345</v>
      </c>
      <c r="N6"/>
    </row>
    <row r="7" spans="1:14" s="212" customFormat="1" x14ac:dyDescent="0.25">
      <c r="A7" s="105"/>
      <c r="B7" t="s">
        <v>61</v>
      </c>
      <c r="C7" t="s">
        <v>347</v>
      </c>
      <c r="D7" s="113">
        <v>23</v>
      </c>
      <c r="E7" s="113">
        <v>15</v>
      </c>
      <c r="F7" s="113">
        <v>22.7</v>
      </c>
      <c r="G7" s="113">
        <v>21.9</v>
      </c>
      <c r="H7" s="113">
        <v>22.5</v>
      </c>
      <c r="I7" s="113">
        <v>17.600000000000001</v>
      </c>
      <c r="J7" s="113">
        <v>22.3</v>
      </c>
      <c r="K7" s="113">
        <v>13</v>
      </c>
      <c r="L7" s="113">
        <v>22</v>
      </c>
      <c r="M7" s="113">
        <v>0</v>
      </c>
      <c r="N7"/>
    </row>
    <row r="8" spans="1:14" s="213" customFormat="1" x14ac:dyDescent="0.25">
      <c r="A8" s="105"/>
      <c r="B8" t="s">
        <v>76</v>
      </c>
      <c r="C8" t="s">
        <v>347</v>
      </c>
      <c r="D8" s="113">
        <v>2</v>
      </c>
      <c r="E8" s="113">
        <v>2</v>
      </c>
      <c r="F8" s="113">
        <v>5</v>
      </c>
      <c r="G8" s="113">
        <v>5</v>
      </c>
      <c r="H8" s="113">
        <v>6</v>
      </c>
      <c r="I8" s="113">
        <v>6</v>
      </c>
      <c r="J8" s="113">
        <v>6</v>
      </c>
      <c r="K8" s="113">
        <v>0</v>
      </c>
      <c r="L8" s="113">
        <v>1</v>
      </c>
      <c r="M8" s="113">
        <v>0</v>
      </c>
      <c r="N8"/>
    </row>
    <row r="9" spans="1:14" s="213" customFormat="1" x14ac:dyDescent="0.25">
      <c r="A9" s="105"/>
      <c r="B9" t="s">
        <v>96</v>
      </c>
      <c r="C9" t="s">
        <v>347</v>
      </c>
      <c r="D9" s="113">
        <v>1</v>
      </c>
      <c r="E9" s="113">
        <v>0.3</v>
      </c>
      <c r="F9" s="113">
        <v>1</v>
      </c>
      <c r="G9" s="113">
        <v>1.7</v>
      </c>
      <c r="H9" s="113">
        <v>2</v>
      </c>
      <c r="I9" s="113">
        <v>2</v>
      </c>
      <c r="J9" s="113">
        <v>2</v>
      </c>
      <c r="K9" s="113">
        <v>0</v>
      </c>
      <c r="L9" s="113">
        <v>1</v>
      </c>
      <c r="M9" s="113">
        <v>0</v>
      </c>
      <c r="N9"/>
    </row>
    <row r="10" spans="1:14" s="213" customFormat="1" x14ac:dyDescent="0.25">
      <c r="A10" s="105"/>
      <c r="B10" t="s">
        <v>84</v>
      </c>
      <c r="C10" t="s">
        <v>347</v>
      </c>
      <c r="D10" s="113">
        <v>4</v>
      </c>
      <c r="E10" s="113">
        <v>4</v>
      </c>
      <c r="F10" s="113">
        <v>14</v>
      </c>
      <c r="G10" s="113">
        <v>14</v>
      </c>
      <c r="H10" s="113">
        <v>10</v>
      </c>
      <c r="I10" s="113">
        <v>12</v>
      </c>
      <c r="J10" s="113">
        <v>13</v>
      </c>
      <c r="K10" s="113">
        <v>0</v>
      </c>
      <c r="L10" s="113">
        <v>5</v>
      </c>
      <c r="M10" s="113">
        <v>0</v>
      </c>
      <c r="N10"/>
    </row>
    <row r="11" spans="1:14" s="213" customFormat="1" x14ac:dyDescent="0.25">
      <c r="A11" s="105"/>
      <c r="B11" t="s">
        <v>88</v>
      </c>
      <c r="C11" t="s">
        <v>347</v>
      </c>
      <c r="D11" s="113">
        <v>400</v>
      </c>
      <c r="E11" s="113">
        <v>402</v>
      </c>
      <c r="F11" s="113">
        <v>600</v>
      </c>
      <c r="G11" s="113">
        <v>663</v>
      </c>
      <c r="H11" s="113">
        <v>800</v>
      </c>
      <c r="I11" s="113">
        <v>819</v>
      </c>
      <c r="J11" s="113">
        <v>800</v>
      </c>
      <c r="K11" s="113">
        <v>0</v>
      </c>
      <c r="L11" s="113">
        <v>400</v>
      </c>
      <c r="M11" s="113">
        <v>0</v>
      </c>
      <c r="N11"/>
    </row>
    <row r="12" spans="1:14" s="213" customFormat="1" x14ac:dyDescent="0.25">
      <c r="A12" s="105"/>
      <c r="B12" t="s">
        <v>90</v>
      </c>
      <c r="C12" t="s">
        <v>347</v>
      </c>
      <c r="D12" s="113">
        <v>0.86</v>
      </c>
      <c r="E12" s="113">
        <v>0.87</v>
      </c>
      <c r="F12" s="113">
        <v>0.86099999999999999</v>
      </c>
      <c r="G12" s="113">
        <v>0.91300000000000003</v>
      </c>
      <c r="H12" s="113">
        <v>0.86499999999999999</v>
      </c>
      <c r="I12" s="113">
        <v>0.92</v>
      </c>
      <c r="J12" s="113">
        <v>0.86699999999999999</v>
      </c>
      <c r="K12" s="113">
        <v>0</v>
      </c>
      <c r="L12" s="113">
        <v>0.87</v>
      </c>
      <c r="M12" s="113">
        <v>0</v>
      </c>
      <c r="N12"/>
    </row>
    <row r="13" spans="1:14" s="213" customFormat="1" x14ac:dyDescent="0.25">
      <c r="A13" s="105"/>
      <c r="B13" t="s">
        <v>91</v>
      </c>
      <c r="C13" t="s">
        <v>347</v>
      </c>
      <c r="D13" s="113">
        <v>0</v>
      </c>
      <c r="E13" s="113">
        <v>0</v>
      </c>
      <c r="F13" s="113">
        <v>2</v>
      </c>
      <c r="G13" s="113">
        <v>2</v>
      </c>
      <c r="H13" s="113">
        <v>2</v>
      </c>
      <c r="I13" s="113">
        <v>2</v>
      </c>
      <c r="J13" s="113">
        <v>2</v>
      </c>
      <c r="K13" s="113">
        <v>0</v>
      </c>
      <c r="L13" s="113">
        <v>2</v>
      </c>
      <c r="M13" s="113">
        <v>0</v>
      </c>
      <c r="N13"/>
    </row>
    <row r="14" spans="1:14" s="213" customFormat="1" x14ac:dyDescent="0.25">
      <c r="A14" s="105"/>
      <c r="B14" t="s">
        <v>94</v>
      </c>
      <c r="C14" t="s">
        <v>347</v>
      </c>
      <c r="D14" s="113">
        <v>0</v>
      </c>
      <c r="E14" s="113">
        <v>0</v>
      </c>
      <c r="F14" s="113">
        <v>2000</v>
      </c>
      <c r="G14" s="113">
        <v>2426</v>
      </c>
      <c r="H14" s="113">
        <v>4000</v>
      </c>
      <c r="I14" s="113">
        <v>5990</v>
      </c>
      <c r="J14" s="113">
        <v>4000</v>
      </c>
      <c r="K14" s="113">
        <v>584</v>
      </c>
      <c r="L14" s="113">
        <v>2000</v>
      </c>
      <c r="M14" s="113">
        <v>0</v>
      </c>
      <c r="N14"/>
    </row>
    <row r="15" spans="1:14" s="213" customFormat="1" x14ac:dyDescent="0.25">
      <c r="A15" s="105"/>
      <c r="B15" t="s">
        <v>95</v>
      </c>
      <c r="C15" t="s">
        <v>347</v>
      </c>
      <c r="D15" s="113">
        <v>1</v>
      </c>
      <c r="E15" s="113">
        <v>1</v>
      </c>
      <c r="F15" s="113">
        <v>1</v>
      </c>
      <c r="G15" s="113">
        <v>1</v>
      </c>
      <c r="H15" s="113">
        <v>2</v>
      </c>
      <c r="I15" s="113">
        <v>2</v>
      </c>
      <c r="J15" s="113">
        <v>1</v>
      </c>
      <c r="K15" s="113">
        <v>0.05</v>
      </c>
      <c r="L15" s="113">
        <v>0</v>
      </c>
      <c r="M15" s="113">
        <v>0</v>
      </c>
      <c r="N15"/>
    </row>
    <row r="16" spans="1:14" s="214" customFormat="1" x14ac:dyDescent="0.25">
      <c r="A16" s="107"/>
      <c r="B16" t="s">
        <v>310</v>
      </c>
      <c r="C16" t="s">
        <v>347</v>
      </c>
      <c r="D16" s="113">
        <v>0.82</v>
      </c>
      <c r="E16" s="113">
        <v>0.89</v>
      </c>
      <c r="F16" s="113">
        <v>0.82</v>
      </c>
      <c r="G16" s="113">
        <v>0.87270000000000003</v>
      </c>
      <c r="H16" s="113">
        <v>0.82</v>
      </c>
      <c r="I16" s="113">
        <v>0.83689999999999998</v>
      </c>
      <c r="J16" s="113">
        <v>0.82</v>
      </c>
      <c r="K16" s="113">
        <v>0.83340000000000003</v>
      </c>
      <c r="L16" s="113">
        <v>0.82</v>
      </c>
      <c r="M16" s="113">
        <v>0</v>
      </c>
      <c r="N16"/>
    </row>
    <row r="17" spans="1:14" s="214" customFormat="1" x14ac:dyDescent="0.25">
      <c r="A17" s="107"/>
      <c r="B17" t="s">
        <v>426</v>
      </c>
      <c r="C17" t="s">
        <v>347</v>
      </c>
      <c r="D17" s="113">
        <v>0.82</v>
      </c>
      <c r="E17" s="113">
        <v>0.9</v>
      </c>
      <c r="F17" s="113">
        <v>0.82</v>
      </c>
      <c r="G17" s="113">
        <v>0.89</v>
      </c>
      <c r="H17" s="113">
        <v>0.82</v>
      </c>
      <c r="I17" s="113">
        <v>0.88</v>
      </c>
      <c r="J17" s="113">
        <v>0.82</v>
      </c>
      <c r="K17" s="113">
        <v>0.9</v>
      </c>
      <c r="L17" s="113">
        <v>0.82</v>
      </c>
      <c r="M17" s="113">
        <v>0</v>
      </c>
      <c r="N17"/>
    </row>
    <row r="18" spans="1:14" s="108" customFormat="1" x14ac:dyDescent="0.25">
      <c r="B18" t="s">
        <v>603</v>
      </c>
      <c r="C18" t="s">
        <v>347</v>
      </c>
      <c r="D18" s="113">
        <v>0</v>
      </c>
      <c r="E18" s="113">
        <v>0</v>
      </c>
      <c r="F18" s="113">
        <v>0</v>
      </c>
      <c r="G18" s="113">
        <v>0</v>
      </c>
      <c r="H18" s="113">
        <v>0.3</v>
      </c>
      <c r="I18" s="113">
        <v>0.27</v>
      </c>
      <c r="J18" s="113">
        <v>0.5</v>
      </c>
      <c r="K18" s="113">
        <v>0.11</v>
      </c>
      <c r="L18" s="113">
        <v>0.2</v>
      </c>
      <c r="M18" s="113">
        <v>0</v>
      </c>
      <c r="N18"/>
    </row>
    <row r="19" spans="1:14" s="108" customFormat="1" ht="15" customHeight="1" x14ac:dyDescent="0.25">
      <c r="B19" t="s">
        <v>602</v>
      </c>
      <c r="C19" t="s">
        <v>347</v>
      </c>
      <c r="D19" s="113">
        <v>0</v>
      </c>
      <c r="E19" s="113">
        <v>0</v>
      </c>
      <c r="F19" s="113">
        <v>0</v>
      </c>
      <c r="G19" s="113">
        <v>0</v>
      </c>
      <c r="H19" s="113">
        <v>1</v>
      </c>
      <c r="I19" s="113">
        <v>1</v>
      </c>
      <c r="J19" s="113">
        <v>1</v>
      </c>
      <c r="K19" s="113">
        <v>0</v>
      </c>
      <c r="L19" s="113">
        <v>1</v>
      </c>
      <c r="M19" s="113">
        <v>0</v>
      </c>
    </row>
    <row r="20" spans="1:14" ht="15" customHeight="1" x14ac:dyDescent="0.25">
      <c r="B20" t="s">
        <v>607</v>
      </c>
      <c r="C20" t="s">
        <v>347</v>
      </c>
      <c r="D20" s="113">
        <v>0</v>
      </c>
      <c r="E20" s="113">
        <v>0</v>
      </c>
      <c r="F20" s="113">
        <v>0</v>
      </c>
      <c r="G20" s="113">
        <v>0</v>
      </c>
      <c r="H20" s="113">
        <v>0.3</v>
      </c>
      <c r="I20" s="113">
        <v>0.3</v>
      </c>
      <c r="J20" s="113">
        <v>0.5</v>
      </c>
      <c r="K20" s="113">
        <v>0.1</v>
      </c>
      <c r="L20" s="113">
        <v>0.2</v>
      </c>
      <c r="M20" s="113">
        <v>0</v>
      </c>
    </row>
    <row r="21" spans="1:14" ht="15" customHeight="1" x14ac:dyDescent="0.25">
      <c r="B21" t="s">
        <v>612</v>
      </c>
      <c r="C21" t="s">
        <v>347</v>
      </c>
      <c r="D21" s="113">
        <v>0.1</v>
      </c>
      <c r="E21" s="113">
        <v>0.03</v>
      </c>
      <c r="F21" s="113">
        <v>0.3</v>
      </c>
      <c r="G21" s="113">
        <v>0.35</v>
      </c>
      <c r="H21" s="113">
        <v>0.3</v>
      </c>
      <c r="I21" s="113">
        <v>0.32</v>
      </c>
      <c r="J21" s="113">
        <v>0.2</v>
      </c>
      <c r="K21" s="113">
        <v>0.04</v>
      </c>
      <c r="L21" s="113">
        <v>0.1</v>
      </c>
      <c r="M21" s="113">
        <v>0</v>
      </c>
    </row>
    <row r="22" spans="1:14" x14ac:dyDescent="0.25">
      <c r="B22" t="s">
        <v>610</v>
      </c>
      <c r="C22" t="s">
        <v>347</v>
      </c>
      <c r="D22" s="113">
        <v>0</v>
      </c>
      <c r="E22" s="113">
        <v>0</v>
      </c>
      <c r="F22" s="113">
        <v>0</v>
      </c>
      <c r="G22" s="113">
        <v>0</v>
      </c>
      <c r="H22" s="113">
        <v>0.4</v>
      </c>
      <c r="I22" s="113">
        <v>0.4</v>
      </c>
      <c r="J22" s="113">
        <v>0.6</v>
      </c>
      <c r="K22" s="113">
        <v>0.06</v>
      </c>
      <c r="L22" s="113">
        <v>0</v>
      </c>
      <c r="M22" s="113">
        <v>0</v>
      </c>
    </row>
    <row r="23" spans="1:14" x14ac:dyDescent="0.25">
      <c r="B23" t="s">
        <v>665</v>
      </c>
      <c r="C23" t="s">
        <v>347</v>
      </c>
      <c r="D23" s="113">
        <v>0.03</v>
      </c>
      <c r="E23" s="113">
        <v>0.01</v>
      </c>
      <c r="F23" s="113">
        <v>0.17</v>
      </c>
      <c r="G23" s="113">
        <v>0.14000000000000001</v>
      </c>
      <c r="H23" s="113">
        <v>0.3</v>
      </c>
      <c r="I23" s="113">
        <v>0.25</v>
      </c>
      <c r="J23" s="113">
        <v>0.3</v>
      </c>
      <c r="K23" s="113">
        <v>0.16</v>
      </c>
      <c r="L23" s="113">
        <v>0.2</v>
      </c>
      <c r="M23" s="113">
        <v>0</v>
      </c>
    </row>
    <row r="24" spans="1:14" x14ac:dyDescent="0.25">
      <c r="B24" t="s">
        <v>667</v>
      </c>
      <c r="C24" t="s">
        <v>347</v>
      </c>
      <c r="D24" s="113">
        <v>0.88</v>
      </c>
      <c r="E24" s="113">
        <v>0.9</v>
      </c>
      <c r="F24" s="113">
        <v>0.88</v>
      </c>
      <c r="G24" s="113">
        <v>0.94569999999999999</v>
      </c>
      <c r="H24" s="113">
        <v>0.88</v>
      </c>
      <c r="I24" s="113">
        <v>0.88</v>
      </c>
      <c r="J24" s="113">
        <v>0.88</v>
      </c>
      <c r="K24" s="113">
        <v>0</v>
      </c>
      <c r="L24" s="113">
        <v>0.88</v>
      </c>
      <c r="M24" s="113">
        <v>0</v>
      </c>
    </row>
    <row r="25" spans="1:14" x14ac:dyDescent="0.25">
      <c r="B25"/>
      <c r="C25"/>
      <c r="D25"/>
      <c r="E25"/>
      <c r="F25"/>
      <c r="G25"/>
      <c r="H25"/>
      <c r="I25"/>
      <c r="J25"/>
      <c r="K25"/>
      <c r="L25"/>
      <c r="M25"/>
    </row>
    <row r="26" spans="1:14" x14ac:dyDescent="0.25">
      <c r="B26"/>
      <c r="C26"/>
      <c r="D26"/>
      <c r="E26"/>
      <c r="F26"/>
      <c r="G26"/>
      <c r="H26"/>
      <c r="I26"/>
      <c r="J26"/>
      <c r="K26"/>
      <c r="L26"/>
      <c r="M26"/>
    </row>
    <row r="27" spans="1:14" x14ac:dyDescent="0.25">
      <c r="B27"/>
      <c r="C27"/>
      <c r="D27"/>
      <c r="E27"/>
      <c r="F27"/>
      <c r="G27"/>
      <c r="H27"/>
      <c r="I27"/>
      <c r="J27"/>
      <c r="K27"/>
      <c r="L27"/>
      <c r="M27"/>
    </row>
    <row r="28" spans="1:14" x14ac:dyDescent="0.25">
      <c r="B28"/>
      <c r="C28"/>
      <c r="D28"/>
      <c r="E28"/>
      <c r="F28"/>
      <c r="G28"/>
      <c r="H28"/>
      <c r="I28"/>
      <c r="J28"/>
      <c r="K28"/>
      <c r="L28"/>
      <c r="M28"/>
    </row>
    <row r="29" spans="1:14" x14ac:dyDescent="0.25">
      <c r="B29"/>
      <c r="C29"/>
      <c r="D29"/>
      <c r="E29"/>
      <c r="F29"/>
      <c r="G29"/>
      <c r="H29"/>
      <c r="I29"/>
      <c r="J29"/>
      <c r="K29"/>
      <c r="L29"/>
      <c r="M29"/>
    </row>
    <row r="30" spans="1:14" x14ac:dyDescent="0.25">
      <c r="B30"/>
      <c r="C30"/>
      <c r="D30"/>
      <c r="E30"/>
      <c r="F30"/>
      <c r="G30"/>
      <c r="H30"/>
      <c r="I30"/>
      <c r="J30"/>
      <c r="K30"/>
      <c r="L30"/>
      <c r="M30"/>
    </row>
    <row r="31" spans="1:14" x14ac:dyDescent="0.25">
      <c r="B31"/>
      <c r="C31"/>
      <c r="D31"/>
      <c r="E31"/>
      <c r="F31"/>
      <c r="G31"/>
      <c r="H31"/>
      <c r="I31"/>
      <c r="J31"/>
      <c r="K31"/>
      <c r="L31"/>
      <c r="M31"/>
    </row>
    <row r="32" spans="1:14" x14ac:dyDescent="0.25">
      <c r="B32"/>
      <c r="C32"/>
      <c r="D32"/>
      <c r="E32"/>
      <c r="F32"/>
      <c r="G32"/>
      <c r="H32"/>
      <c r="I32"/>
      <c r="J32"/>
      <c r="K32"/>
      <c r="L32"/>
      <c r="M32"/>
    </row>
    <row r="33" spans="2:13" x14ac:dyDescent="0.25">
      <c r="B33"/>
      <c r="C33"/>
      <c r="D33"/>
      <c r="E33"/>
      <c r="F33"/>
      <c r="G33"/>
      <c r="H33"/>
      <c r="I33"/>
      <c r="J33"/>
      <c r="K33"/>
      <c r="L33"/>
      <c r="M33"/>
    </row>
    <row r="34" spans="2:13" x14ac:dyDescent="0.25">
      <c r="B34"/>
      <c r="C34"/>
      <c r="D34"/>
      <c r="E34"/>
      <c r="F34"/>
      <c r="G34"/>
      <c r="H34"/>
      <c r="I34"/>
      <c r="J34"/>
      <c r="K34"/>
      <c r="L34"/>
      <c r="M34"/>
    </row>
    <row r="35" spans="2:13" x14ac:dyDescent="0.25">
      <c r="B35"/>
      <c r="C35"/>
      <c r="D35"/>
      <c r="E35"/>
      <c r="F35"/>
      <c r="G35"/>
      <c r="H35"/>
      <c r="I35"/>
      <c r="J35"/>
      <c r="K35"/>
      <c r="L35"/>
      <c r="M35"/>
    </row>
    <row r="36" spans="2:13" x14ac:dyDescent="0.25">
      <c r="B36"/>
      <c r="C36"/>
      <c r="D36"/>
      <c r="E36"/>
      <c r="F36"/>
      <c r="G36"/>
      <c r="H36"/>
      <c r="I36"/>
      <c r="J36"/>
      <c r="K36"/>
      <c r="L36"/>
      <c r="M36"/>
    </row>
    <row r="37" spans="2:13" x14ac:dyDescent="0.25">
      <c r="B37"/>
      <c r="C37"/>
      <c r="D37"/>
      <c r="E37"/>
      <c r="F37"/>
      <c r="G37"/>
      <c r="H37"/>
      <c r="I37"/>
      <c r="J37"/>
      <c r="K37"/>
      <c r="L37"/>
      <c r="M37"/>
    </row>
    <row r="38" spans="2:13" x14ac:dyDescent="0.25">
      <c r="B38"/>
      <c r="C38"/>
      <c r="D38"/>
      <c r="E38"/>
      <c r="F38"/>
      <c r="G38"/>
      <c r="H38"/>
      <c r="I38"/>
      <c r="J38"/>
      <c r="K38"/>
      <c r="L38"/>
      <c r="M38"/>
    </row>
    <row r="39" spans="2:13" x14ac:dyDescent="0.25">
      <c r="B39"/>
      <c r="C39"/>
      <c r="D39"/>
      <c r="E39"/>
      <c r="F39"/>
      <c r="G39"/>
      <c r="H39"/>
      <c r="I39"/>
      <c r="J39"/>
      <c r="K39"/>
      <c r="L39"/>
      <c r="M39"/>
    </row>
    <row r="40" spans="2:13" x14ac:dyDescent="0.25">
      <c r="B40"/>
      <c r="C40"/>
      <c r="D40"/>
      <c r="E40"/>
      <c r="F40"/>
      <c r="G40"/>
      <c r="H40"/>
      <c r="I40"/>
      <c r="J40"/>
      <c r="K40"/>
      <c r="L40"/>
      <c r="M40"/>
    </row>
    <row r="41" spans="2:13" x14ac:dyDescent="0.25">
      <c r="B41"/>
      <c r="C41"/>
      <c r="D41"/>
      <c r="E41"/>
      <c r="F41"/>
      <c r="G41"/>
      <c r="H41"/>
      <c r="I41"/>
      <c r="J41"/>
      <c r="K41"/>
      <c r="L41"/>
      <c r="M41"/>
    </row>
    <row r="42" spans="2:13" x14ac:dyDescent="0.25">
      <c r="B42"/>
      <c r="C42"/>
      <c r="D42"/>
      <c r="E42"/>
      <c r="F42"/>
      <c r="G42"/>
      <c r="H42"/>
      <c r="I42"/>
      <c r="J42"/>
      <c r="K42"/>
      <c r="L42"/>
      <c r="M42"/>
    </row>
    <row r="43" spans="2:13" x14ac:dyDescent="0.25">
      <c r="B43"/>
      <c r="C43"/>
      <c r="D43"/>
      <c r="E43"/>
      <c r="F43"/>
      <c r="G43"/>
      <c r="H43"/>
      <c r="I43"/>
      <c r="J43"/>
      <c r="K43"/>
      <c r="L43"/>
      <c r="M43"/>
    </row>
    <row r="44" spans="2:13" x14ac:dyDescent="0.25">
      <c r="B44"/>
      <c r="C44"/>
      <c r="D44"/>
      <c r="E44"/>
      <c r="F44"/>
      <c r="G44"/>
      <c r="H44"/>
      <c r="I44"/>
      <c r="J44"/>
      <c r="K44"/>
      <c r="L44"/>
      <c r="M44"/>
    </row>
    <row r="45" spans="2:13" x14ac:dyDescent="0.25">
      <c r="B45"/>
      <c r="C45"/>
      <c r="D45"/>
      <c r="E45"/>
      <c r="F45"/>
      <c r="G45"/>
      <c r="H45"/>
      <c r="I45"/>
      <c r="J45"/>
      <c r="K45"/>
      <c r="L45"/>
      <c r="M45"/>
    </row>
    <row r="46" spans="2:13" x14ac:dyDescent="0.25">
      <c r="B46"/>
      <c r="C46"/>
      <c r="D46"/>
      <c r="E46"/>
      <c r="F46"/>
      <c r="G46"/>
      <c r="H46"/>
      <c r="I46"/>
      <c r="J46"/>
      <c r="K46"/>
      <c r="L46"/>
      <c r="M46"/>
    </row>
    <row r="47" spans="2:13" x14ac:dyDescent="0.25">
      <c r="B47"/>
      <c r="C47"/>
      <c r="D47"/>
      <c r="E47"/>
      <c r="F47"/>
      <c r="G47"/>
      <c r="H47"/>
      <c r="I47"/>
      <c r="J47"/>
      <c r="K47"/>
      <c r="L47"/>
      <c r="M47"/>
    </row>
    <row r="48" spans="2:13" x14ac:dyDescent="0.25">
      <c r="B48"/>
      <c r="C48"/>
      <c r="D48"/>
      <c r="E48"/>
      <c r="F48"/>
      <c r="G48"/>
      <c r="H48"/>
      <c r="I48"/>
      <c r="J48"/>
      <c r="K48"/>
      <c r="L48"/>
      <c r="M48"/>
    </row>
    <row r="49" spans="2:13" x14ac:dyDescent="0.25">
      <c r="B49"/>
      <c r="C49"/>
      <c r="D49"/>
      <c r="E49"/>
      <c r="F49"/>
      <c r="G49"/>
      <c r="H49"/>
      <c r="I49"/>
      <c r="J49"/>
      <c r="K49"/>
      <c r="L49"/>
      <c r="M49"/>
    </row>
    <row r="50" spans="2:13" x14ac:dyDescent="0.25">
      <c r="B50"/>
      <c r="C50"/>
      <c r="D50"/>
      <c r="E50"/>
      <c r="F50"/>
      <c r="G50"/>
      <c r="H50"/>
      <c r="I50"/>
      <c r="J50"/>
      <c r="K50"/>
      <c r="L50"/>
      <c r="M50"/>
    </row>
    <row r="51" spans="2:13" x14ac:dyDescent="0.25">
      <c r="B51"/>
      <c r="C51"/>
      <c r="D51"/>
      <c r="E51"/>
      <c r="F51"/>
      <c r="G51"/>
      <c r="H51"/>
      <c r="I51"/>
      <c r="J51"/>
      <c r="K51"/>
      <c r="L51"/>
      <c r="M51"/>
    </row>
    <row r="52" spans="2:13" x14ac:dyDescent="0.25">
      <c r="B52"/>
      <c r="C52"/>
      <c r="D52"/>
      <c r="E52"/>
      <c r="F52"/>
      <c r="G52"/>
      <c r="H52"/>
      <c r="I52"/>
      <c r="J52"/>
      <c r="K52"/>
      <c r="L52"/>
      <c r="M52"/>
    </row>
    <row r="53" spans="2:13" x14ac:dyDescent="0.25">
      <c r="B53"/>
      <c r="C53"/>
      <c r="D53"/>
      <c r="E53"/>
      <c r="F53"/>
      <c r="G53"/>
      <c r="H53"/>
      <c r="I53"/>
      <c r="J53"/>
      <c r="K53"/>
      <c r="L53"/>
      <c r="M53"/>
    </row>
    <row r="54" spans="2:13" x14ac:dyDescent="0.25">
      <c r="B54"/>
      <c r="C54"/>
      <c r="D54"/>
      <c r="E54"/>
      <c r="F54"/>
      <c r="G54"/>
      <c r="H54"/>
      <c r="I54"/>
      <c r="J54"/>
      <c r="K54"/>
      <c r="L54"/>
      <c r="M54"/>
    </row>
    <row r="55" spans="2:13" x14ac:dyDescent="0.25">
      <c r="B55"/>
      <c r="C55"/>
      <c r="D55"/>
      <c r="E55"/>
      <c r="F55"/>
      <c r="G55"/>
      <c r="H55"/>
      <c r="I55"/>
      <c r="J55"/>
      <c r="K55"/>
      <c r="L55"/>
      <c r="M55"/>
    </row>
    <row r="56" spans="2:13" x14ac:dyDescent="0.25">
      <c r="B56"/>
      <c r="C56"/>
      <c r="D56"/>
      <c r="E56"/>
      <c r="F56"/>
      <c r="G56"/>
      <c r="H56"/>
      <c r="I56"/>
      <c r="J56"/>
      <c r="K56"/>
      <c r="L56"/>
      <c r="M56"/>
    </row>
    <row r="57" spans="2:13" x14ac:dyDescent="0.25">
      <c r="B57"/>
      <c r="C57"/>
      <c r="D57"/>
      <c r="E57"/>
      <c r="F57"/>
      <c r="G57"/>
      <c r="H57"/>
      <c r="I57"/>
      <c r="J57"/>
      <c r="K57"/>
      <c r="L57"/>
      <c r="M57"/>
    </row>
    <row r="58" spans="2:13" x14ac:dyDescent="0.25">
      <c r="B58"/>
      <c r="C58"/>
      <c r="D58"/>
      <c r="E58"/>
      <c r="F58"/>
      <c r="G58"/>
      <c r="H58"/>
      <c r="I58"/>
      <c r="J58"/>
      <c r="K58"/>
      <c r="L58"/>
      <c r="M58"/>
    </row>
    <row r="59" spans="2:13" x14ac:dyDescent="0.25">
      <c r="B59"/>
      <c r="C59"/>
      <c r="D59"/>
      <c r="E59"/>
      <c r="F59"/>
      <c r="G59"/>
      <c r="H59"/>
      <c r="I59"/>
      <c r="J59"/>
      <c r="K59"/>
      <c r="L59"/>
      <c r="M59"/>
    </row>
    <row r="60" spans="2:13" x14ac:dyDescent="0.25">
      <c r="B60"/>
      <c r="C60"/>
      <c r="D60"/>
      <c r="E60"/>
      <c r="F60"/>
      <c r="G60"/>
      <c r="H60"/>
      <c r="I60"/>
      <c r="J60"/>
      <c r="K60"/>
      <c r="L60"/>
      <c r="M60"/>
    </row>
    <row r="61" spans="2:13" x14ac:dyDescent="0.25">
      <c r="B61"/>
      <c r="C61"/>
      <c r="D61"/>
      <c r="E61"/>
      <c r="F61"/>
      <c r="G61"/>
      <c r="H61"/>
      <c r="I61"/>
      <c r="J61"/>
      <c r="K61"/>
      <c r="L61"/>
      <c r="M61"/>
    </row>
    <row r="62" spans="2:13" x14ac:dyDescent="0.25">
      <c r="B62"/>
      <c r="C62"/>
      <c r="D62"/>
      <c r="E62"/>
      <c r="F62"/>
      <c r="G62"/>
      <c r="H62"/>
      <c r="I62"/>
      <c r="J62"/>
      <c r="K62"/>
      <c r="L62"/>
      <c r="M62"/>
    </row>
    <row r="63" spans="2:13" x14ac:dyDescent="0.25"/>
    <row r="64" spans="2:13"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sheetData>
  <sheetProtection selectLockedCells="1" selectUnlockedCells="1"/>
  <pageMargins left="0.70866141732283472" right="0.70866141732283472" top="0.74803149606299213" bottom="0.74803149606299213" header="0.31496062992125984" footer="0.31496062992125984"/>
  <pageSetup scale="52"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07"/>
  <sheetViews>
    <sheetView showGridLines="0" topLeftCell="B1" zoomScale="55" zoomScaleNormal="55" workbookViewId="0">
      <selection activeCell="S1" sqref="S1"/>
    </sheetView>
  </sheetViews>
  <sheetFormatPr baseColWidth="10" defaultRowHeight="31.5" x14ac:dyDescent="0.5"/>
  <cols>
    <col min="1" max="1" width="61.5703125" style="314" customWidth="1"/>
    <col min="2" max="2" width="32.140625" style="305" customWidth="1"/>
    <col min="3" max="3" width="143.140625" style="292" customWidth="1"/>
    <col min="4" max="4" width="24.85546875" style="304" bestFit="1" customWidth="1"/>
    <col min="5" max="5" width="23.5703125" style="293" bestFit="1" customWidth="1"/>
    <col min="6" max="6" width="24.85546875" style="291" bestFit="1" customWidth="1"/>
    <col min="7" max="7" width="23.5703125" style="289" bestFit="1" customWidth="1"/>
    <col min="8" max="8" width="36.7109375" style="289" bestFit="1" customWidth="1"/>
    <col min="9" max="9" width="25.5703125" style="289" bestFit="1" customWidth="1"/>
    <col min="10" max="10" width="24.85546875" style="289" bestFit="1" customWidth="1"/>
    <col min="11" max="11" width="30" style="289" bestFit="1" customWidth="1"/>
    <col min="12" max="16384" width="11.42578125" style="289"/>
  </cols>
  <sheetData>
    <row r="1" spans="1:28" x14ac:dyDescent="0.5">
      <c r="A1" s="1064" t="s">
        <v>0</v>
      </c>
      <c r="B1" s="1064"/>
      <c r="C1" s="1064"/>
      <c r="D1" s="1064"/>
      <c r="E1" s="1064"/>
      <c r="F1" s="1064"/>
      <c r="G1" s="651"/>
      <c r="H1" s="651"/>
      <c r="I1" s="651"/>
      <c r="J1" s="651"/>
      <c r="K1" s="651"/>
      <c r="L1" s="651"/>
      <c r="M1" s="651"/>
      <c r="N1" s="651"/>
      <c r="O1" s="651"/>
      <c r="P1" s="651"/>
      <c r="Q1" s="651"/>
    </row>
    <row r="2" spans="1:28" x14ac:dyDescent="0.5">
      <c r="A2" s="1064" t="s">
        <v>813</v>
      </c>
      <c r="B2" s="1064"/>
      <c r="C2" s="1064"/>
      <c r="D2" s="1064"/>
      <c r="E2" s="1064"/>
      <c r="F2" s="1064"/>
      <c r="G2" s="651"/>
      <c r="H2" s="651"/>
      <c r="I2" s="651"/>
      <c r="J2" s="651"/>
      <c r="K2" s="651"/>
      <c r="L2" s="651"/>
      <c r="M2" s="651"/>
      <c r="N2" s="651"/>
      <c r="O2" s="651"/>
      <c r="P2" s="651"/>
      <c r="Q2" s="651"/>
    </row>
    <row r="3" spans="1:28" x14ac:dyDescent="0.5">
      <c r="A3" s="312"/>
      <c r="B3" s="312"/>
      <c r="C3" s="312"/>
      <c r="D3" s="312"/>
      <c r="E3" s="312"/>
      <c r="F3" s="312"/>
      <c r="G3" s="312"/>
      <c r="H3" s="312"/>
      <c r="I3" s="312"/>
      <c r="J3" s="312"/>
      <c r="K3" s="312"/>
      <c r="L3" s="303"/>
      <c r="M3" s="303"/>
      <c r="N3" s="303"/>
      <c r="O3" s="303"/>
      <c r="P3" s="303"/>
      <c r="Q3" s="303"/>
      <c r="R3"/>
      <c r="S3"/>
      <c r="T3"/>
      <c r="U3"/>
      <c r="V3"/>
      <c r="W3"/>
      <c r="X3"/>
      <c r="Y3"/>
      <c r="Z3"/>
      <c r="AA3"/>
      <c r="AB3"/>
    </row>
    <row r="4" spans="1:28" x14ac:dyDescent="0.5">
      <c r="A4" s="313" t="s">
        <v>510</v>
      </c>
      <c r="B4" s="306" t="s">
        <v>346</v>
      </c>
      <c r="C4" s="290" t="s">
        <v>31</v>
      </c>
      <c r="D4" s="306" t="s">
        <v>44</v>
      </c>
      <c r="E4" s="306" t="s">
        <v>48</v>
      </c>
      <c r="F4" s="306" t="s">
        <v>45</v>
      </c>
      <c r="G4" s="306" t="s">
        <v>49</v>
      </c>
      <c r="H4" s="306" t="s">
        <v>46</v>
      </c>
      <c r="I4" s="306" t="s">
        <v>508</v>
      </c>
      <c r="J4" s="306" t="s">
        <v>50</v>
      </c>
      <c r="K4" s="306" t="s">
        <v>51</v>
      </c>
      <c r="R4"/>
      <c r="S4"/>
      <c r="T4"/>
      <c r="U4"/>
      <c r="V4"/>
      <c r="W4"/>
      <c r="X4"/>
      <c r="Y4"/>
      <c r="Z4"/>
      <c r="AA4"/>
      <c r="AB4"/>
    </row>
    <row r="5" spans="1:28" ht="97.5" thickBot="1" x14ac:dyDescent="0.55000000000000004">
      <c r="A5" s="314" t="s">
        <v>126</v>
      </c>
      <c r="B5" s="315" t="s">
        <v>348</v>
      </c>
      <c r="C5" s="289" t="s">
        <v>425</v>
      </c>
      <c r="D5" s="289" t="s">
        <v>75</v>
      </c>
      <c r="E5" s="289" t="s">
        <v>75</v>
      </c>
      <c r="F5" s="289">
        <v>1</v>
      </c>
      <c r="G5" s="289">
        <v>1</v>
      </c>
      <c r="H5" s="289">
        <v>1</v>
      </c>
      <c r="I5" s="289">
        <v>1</v>
      </c>
      <c r="J5" s="289">
        <v>1</v>
      </c>
      <c r="K5" s="289">
        <v>0.25</v>
      </c>
      <c r="L5" s="303"/>
      <c r="M5" s="303"/>
      <c r="N5" s="303"/>
      <c r="O5" s="303"/>
      <c r="P5" s="303"/>
      <c r="Q5" s="303"/>
      <c r="R5"/>
      <c r="S5"/>
      <c r="T5"/>
      <c r="U5"/>
      <c r="V5"/>
      <c r="W5"/>
      <c r="X5"/>
      <c r="Y5"/>
      <c r="Z5"/>
      <c r="AA5"/>
      <c r="AB5"/>
    </row>
    <row r="6" spans="1:28" ht="85.5" x14ac:dyDescent="0.5">
      <c r="A6" s="314" t="s">
        <v>170</v>
      </c>
      <c r="B6" s="307" t="s">
        <v>347</v>
      </c>
      <c r="C6" s="289" t="s">
        <v>603</v>
      </c>
      <c r="D6" s="289" t="s">
        <v>75</v>
      </c>
      <c r="E6" s="289" t="s">
        <v>75</v>
      </c>
      <c r="F6" s="289" t="s">
        <v>75</v>
      </c>
      <c r="G6" s="289" t="s">
        <v>75</v>
      </c>
      <c r="H6" s="289">
        <v>0.3</v>
      </c>
      <c r="I6" s="289">
        <v>0.8</v>
      </c>
      <c r="J6" s="289">
        <v>0.27</v>
      </c>
      <c r="K6" s="289">
        <v>0.11</v>
      </c>
      <c r="L6" s="303"/>
      <c r="M6" s="303"/>
      <c r="N6" s="303"/>
      <c r="O6" s="303"/>
      <c r="P6" s="303"/>
      <c r="Q6" s="303"/>
      <c r="R6"/>
      <c r="S6"/>
      <c r="T6"/>
      <c r="U6"/>
      <c r="V6"/>
      <c r="W6"/>
      <c r="X6"/>
      <c r="Y6"/>
      <c r="Z6"/>
      <c r="AA6"/>
      <c r="AB6"/>
    </row>
    <row r="7" spans="1:28" ht="32.25" thickBot="1" x14ac:dyDescent="0.55000000000000004">
      <c r="B7" s="309"/>
      <c r="C7" s="289" t="s">
        <v>602</v>
      </c>
      <c r="D7" s="289" t="s">
        <v>75</v>
      </c>
      <c r="E7" s="289" t="s">
        <v>75</v>
      </c>
      <c r="F7" s="289" t="s">
        <v>75</v>
      </c>
      <c r="G7" s="289" t="s">
        <v>75</v>
      </c>
      <c r="H7" s="289">
        <v>1</v>
      </c>
      <c r="I7" s="289">
        <v>1</v>
      </c>
      <c r="J7" s="289">
        <v>1</v>
      </c>
      <c r="K7" s="289">
        <v>0</v>
      </c>
      <c r="L7" s="303"/>
      <c r="M7" s="303"/>
      <c r="N7" s="303"/>
      <c r="O7" s="303"/>
      <c r="P7" s="303"/>
      <c r="Q7" s="303"/>
      <c r="R7"/>
      <c r="S7"/>
      <c r="T7"/>
      <c r="U7"/>
      <c r="V7"/>
      <c r="W7"/>
      <c r="X7"/>
      <c r="Y7"/>
      <c r="Z7"/>
      <c r="AA7"/>
      <c r="AB7"/>
    </row>
    <row r="8" spans="1:28" ht="96.75" x14ac:dyDescent="0.5">
      <c r="B8" s="311" t="s">
        <v>348</v>
      </c>
      <c r="C8" s="289" t="s">
        <v>229</v>
      </c>
      <c r="D8" s="289"/>
      <c r="E8" s="289"/>
      <c r="F8" s="289"/>
      <c r="L8" s="303"/>
      <c r="M8" s="303"/>
      <c r="N8" s="303"/>
      <c r="O8" s="303"/>
      <c r="P8" s="303"/>
      <c r="Q8" s="303"/>
      <c r="R8"/>
      <c r="S8"/>
      <c r="T8"/>
      <c r="U8"/>
      <c r="V8"/>
      <c r="W8"/>
      <c r="X8"/>
      <c r="Y8"/>
      <c r="Z8"/>
      <c r="AA8"/>
      <c r="AB8"/>
    </row>
    <row r="9" spans="1:28" x14ac:dyDescent="0.5">
      <c r="B9" s="308"/>
      <c r="C9" s="289" t="s">
        <v>247</v>
      </c>
      <c r="D9" s="289" t="s">
        <v>75</v>
      </c>
      <c r="E9" s="289" t="s">
        <v>75</v>
      </c>
      <c r="F9" s="289">
        <v>0.9</v>
      </c>
      <c r="G9" s="289">
        <v>0.9</v>
      </c>
      <c r="H9" s="289">
        <v>0.91</v>
      </c>
      <c r="I9" s="289">
        <v>0.92</v>
      </c>
      <c r="J9" s="289">
        <v>0.81</v>
      </c>
      <c r="K9" s="289" t="s">
        <v>312</v>
      </c>
      <c r="L9" s="303"/>
      <c r="M9" s="303"/>
      <c r="N9" s="303"/>
      <c r="O9" s="303"/>
      <c r="P9" s="303"/>
      <c r="Q9" s="303"/>
      <c r="R9"/>
      <c r="S9"/>
      <c r="T9"/>
      <c r="U9"/>
      <c r="V9"/>
      <c r="W9"/>
      <c r="X9"/>
      <c r="Y9"/>
      <c r="Z9"/>
      <c r="AA9"/>
      <c r="AB9"/>
    </row>
    <row r="10" spans="1:28" x14ac:dyDescent="0.5">
      <c r="B10" s="308"/>
      <c r="C10" s="289" t="s">
        <v>416</v>
      </c>
      <c r="D10" s="289" t="s">
        <v>75</v>
      </c>
      <c r="E10" s="289" t="s">
        <v>75</v>
      </c>
      <c r="F10" s="289">
        <v>1</v>
      </c>
      <c r="G10" s="289">
        <v>1</v>
      </c>
      <c r="H10" s="289">
        <v>1</v>
      </c>
      <c r="I10" s="289">
        <v>1</v>
      </c>
      <c r="J10" s="289">
        <v>1</v>
      </c>
      <c r="K10" s="289">
        <v>0</v>
      </c>
      <c r="L10" s="303"/>
      <c r="M10" s="303"/>
      <c r="N10" s="303"/>
      <c r="O10" s="303"/>
      <c r="P10" s="303"/>
      <c r="Q10" s="303"/>
      <c r="R10"/>
      <c r="S10"/>
      <c r="T10"/>
      <c r="U10"/>
      <c r="V10"/>
      <c r="W10"/>
      <c r="X10"/>
      <c r="Y10"/>
      <c r="Z10"/>
      <c r="AA10"/>
      <c r="AB10"/>
    </row>
    <row r="11" spans="1:28" x14ac:dyDescent="0.5">
      <c r="B11" s="308"/>
      <c r="C11" s="289" t="s">
        <v>601</v>
      </c>
      <c r="D11" s="289" t="s">
        <v>75</v>
      </c>
      <c r="E11" s="289" t="s">
        <v>75</v>
      </c>
      <c r="F11" s="289">
        <v>1</v>
      </c>
      <c r="G11" s="289">
        <v>1</v>
      </c>
      <c r="H11" s="289">
        <v>1</v>
      </c>
      <c r="I11" s="289" t="s">
        <v>695</v>
      </c>
      <c r="J11" s="289">
        <v>1</v>
      </c>
      <c r="K11" s="289" t="s">
        <v>695</v>
      </c>
      <c r="L11" s="303"/>
      <c r="M11" s="303"/>
      <c r="N11" s="303"/>
      <c r="O11" s="303"/>
      <c r="P11" s="303"/>
      <c r="Q11" s="303"/>
      <c r="R11"/>
      <c r="S11"/>
      <c r="T11"/>
      <c r="U11"/>
      <c r="V11"/>
      <c r="W11"/>
      <c r="X11"/>
      <c r="Y11"/>
      <c r="Z11"/>
      <c r="AA11"/>
      <c r="AB11"/>
    </row>
    <row r="12" spans="1:28" x14ac:dyDescent="0.5">
      <c r="B12" s="308"/>
      <c r="C12" s="289" t="s">
        <v>725</v>
      </c>
      <c r="D12" s="289" t="s">
        <v>75</v>
      </c>
      <c r="E12" s="289" t="s">
        <v>75</v>
      </c>
      <c r="F12" s="289" t="s">
        <v>75</v>
      </c>
      <c r="G12" s="289" t="s">
        <v>75</v>
      </c>
      <c r="H12" s="289" t="s">
        <v>75</v>
      </c>
      <c r="I12" s="289">
        <v>1.04</v>
      </c>
      <c r="J12" s="289" t="s">
        <v>75</v>
      </c>
      <c r="K12" s="289">
        <v>1</v>
      </c>
      <c r="L12" s="303"/>
      <c r="M12" s="303"/>
      <c r="N12" s="303"/>
      <c r="O12" s="303"/>
      <c r="P12" s="303"/>
      <c r="Q12" s="303"/>
      <c r="R12"/>
      <c r="S12"/>
      <c r="T12"/>
      <c r="U12"/>
      <c r="V12"/>
      <c r="W12"/>
      <c r="X12"/>
      <c r="Y12"/>
      <c r="Z12"/>
      <c r="AA12"/>
      <c r="AB12"/>
    </row>
    <row r="13" spans="1:28" x14ac:dyDescent="0.5">
      <c r="B13" s="308"/>
      <c r="C13" s="289" t="s">
        <v>609</v>
      </c>
      <c r="D13" s="289" t="s">
        <v>75</v>
      </c>
      <c r="E13" s="289" t="s">
        <v>75</v>
      </c>
      <c r="F13" s="289">
        <v>0.9</v>
      </c>
      <c r="G13" s="289">
        <v>0.76890000000000003</v>
      </c>
      <c r="H13" s="289">
        <v>0.92</v>
      </c>
      <c r="I13" s="289">
        <v>0.87</v>
      </c>
      <c r="J13" s="289">
        <v>0.87939999999999996</v>
      </c>
      <c r="K13" s="289">
        <v>0.2165</v>
      </c>
      <c r="L13" s="303"/>
      <c r="M13" s="303"/>
      <c r="N13" s="303"/>
      <c r="O13" s="303"/>
      <c r="P13" s="303"/>
      <c r="Q13" s="303"/>
      <c r="R13"/>
      <c r="S13"/>
      <c r="T13"/>
      <c r="U13"/>
      <c r="V13"/>
      <c r="W13"/>
      <c r="X13"/>
      <c r="Y13"/>
      <c r="Z13"/>
      <c r="AA13"/>
      <c r="AB13"/>
    </row>
    <row r="14" spans="1:28" x14ac:dyDescent="0.5">
      <c r="B14" s="308"/>
      <c r="C14" s="289" t="s">
        <v>604</v>
      </c>
      <c r="D14" s="289" t="s">
        <v>75</v>
      </c>
      <c r="E14" s="289" t="s">
        <v>75</v>
      </c>
      <c r="F14" s="289">
        <v>0.25</v>
      </c>
      <c r="G14" s="289">
        <v>0.25</v>
      </c>
      <c r="H14" s="289">
        <v>0.75</v>
      </c>
      <c r="I14" s="289">
        <v>0.9</v>
      </c>
      <c r="J14" s="289">
        <v>0.75</v>
      </c>
      <c r="K14" s="289">
        <v>0</v>
      </c>
      <c r="L14" s="303"/>
      <c r="M14" s="303"/>
      <c r="N14" s="303"/>
      <c r="O14" s="303"/>
      <c r="P14" s="303"/>
      <c r="Q14" s="303"/>
      <c r="R14"/>
      <c r="S14"/>
      <c r="T14"/>
      <c r="U14"/>
      <c r="V14"/>
      <c r="W14"/>
      <c r="X14"/>
      <c r="Y14"/>
      <c r="Z14"/>
      <c r="AA14"/>
      <c r="AB14"/>
    </row>
    <row r="15" spans="1:28" x14ac:dyDescent="0.5">
      <c r="B15" s="308"/>
      <c r="C15" s="289" t="s">
        <v>694</v>
      </c>
      <c r="D15" s="289" t="s">
        <v>75</v>
      </c>
      <c r="E15" s="289" t="s">
        <v>75</v>
      </c>
      <c r="F15" s="289" t="s">
        <v>75</v>
      </c>
      <c r="G15" s="289" t="s">
        <v>75</v>
      </c>
      <c r="H15" s="289" t="s">
        <v>75</v>
      </c>
      <c r="I15" s="289">
        <v>0.9</v>
      </c>
      <c r="J15" s="289" t="s">
        <v>75</v>
      </c>
      <c r="K15" s="289">
        <v>0</v>
      </c>
      <c r="L15" s="303"/>
      <c r="M15" s="303"/>
      <c r="N15" s="303"/>
      <c r="O15" s="303"/>
      <c r="P15" s="303"/>
      <c r="Q15" s="303"/>
      <c r="R15"/>
      <c r="S15"/>
      <c r="T15"/>
      <c r="U15"/>
      <c r="V15"/>
      <c r="W15"/>
      <c r="X15"/>
      <c r="Y15"/>
      <c r="Z15"/>
      <c r="AA15"/>
      <c r="AB15"/>
    </row>
    <row r="16" spans="1:28" x14ac:dyDescent="0.5">
      <c r="B16" s="308"/>
      <c r="C16" s="289" t="s">
        <v>723</v>
      </c>
      <c r="D16" s="289" t="s">
        <v>75</v>
      </c>
      <c r="E16" s="289" t="s">
        <v>75</v>
      </c>
      <c r="F16" s="289">
        <v>1</v>
      </c>
      <c r="G16" s="289">
        <v>1</v>
      </c>
      <c r="H16" s="289">
        <v>1</v>
      </c>
      <c r="I16" s="289">
        <v>1</v>
      </c>
      <c r="J16" s="289">
        <v>1</v>
      </c>
      <c r="K16" s="289" t="s">
        <v>75</v>
      </c>
      <c r="L16" s="303"/>
      <c r="M16" s="303"/>
      <c r="N16" s="303"/>
      <c r="O16" s="303"/>
      <c r="P16" s="303"/>
      <c r="Q16" s="303"/>
      <c r="R16"/>
      <c r="S16"/>
      <c r="T16"/>
      <c r="U16"/>
      <c r="V16"/>
      <c r="W16"/>
      <c r="X16"/>
      <c r="Y16"/>
      <c r="Z16"/>
      <c r="AA16"/>
      <c r="AB16"/>
    </row>
    <row r="17" spans="1:28" s="291" customFormat="1" x14ac:dyDescent="0.5">
      <c r="A17" s="314"/>
      <c r="B17" s="308"/>
      <c r="C17" s="289" t="s">
        <v>735</v>
      </c>
      <c r="D17" s="289" t="s">
        <v>75</v>
      </c>
      <c r="E17" s="289" t="s">
        <v>75</v>
      </c>
      <c r="F17" s="289" t="s">
        <v>75</v>
      </c>
      <c r="G17" s="289" t="s">
        <v>75</v>
      </c>
      <c r="H17" s="289" t="s">
        <v>75</v>
      </c>
      <c r="I17" s="289">
        <v>0</v>
      </c>
      <c r="J17" s="289" t="s">
        <v>75</v>
      </c>
      <c r="K17" s="289">
        <v>0</v>
      </c>
      <c r="L17" s="303"/>
      <c r="M17" s="303"/>
      <c r="N17" s="303"/>
      <c r="O17" s="303"/>
      <c r="P17" s="303"/>
      <c r="Q17" s="303"/>
      <c r="R17"/>
      <c r="S17"/>
      <c r="T17"/>
      <c r="U17"/>
      <c r="V17"/>
      <c r="W17"/>
      <c r="X17"/>
      <c r="Y17"/>
      <c r="Z17"/>
      <c r="AA17"/>
      <c r="AB17"/>
    </row>
    <row r="18" spans="1:28" x14ac:dyDescent="0.5">
      <c r="B18" s="308"/>
      <c r="C18" s="289" t="s">
        <v>605</v>
      </c>
      <c r="D18" s="289" t="s">
        <v>75</v>
      </c>
      <c r="E18" s="289" t="s">
        <v>75</v>
      </c>
      <c r="F18" s="289">
        <v>1</v>
      </c>
      <c r="G18" s="289">
        <v>1</v>
      </c>
      <c r="H18" s="289">
        <v>1</v>
      </c>
      <c r="I18" s="289">
        <v>1</v>
      </c>
      <c r="J18" s="289">
        <v>1</v>
      </c>
      <c r="K18" s="289" t="s">
        <v>606</v>
      </c>
      <c r="L18" s="303"/>
      <c r="M18" s="303"/>
      <c r="N18" s="303"/>
      <c r="O18" s="303"/>
      <c r="P18" s="303"/>
      <c r="Q18" s="303"/>
      <c r="R18"/>
      <c r="S18"/>
      <c r="T18"/>
      <c r="U18"/>
      <c r="V18"/>
      <c r="W18"/>
      <c r="X18"/>
      <c r="Y18"/>
      <c r="Z18"/>
      <c r="AA18"/>
      <c r="AB18"/>
    </row>
    <row r="19" spans="1:28" x14ac:dyDescent="0.5">
      <c r="B19" s="308"/>
      <c r="C19" s="289" t="s">
        <v>743</v>
      </c>
      <c r="D19" s="289" t="s">
        <v>75</v>
      </c>
      <c r="E19" s="289" t="s">
        <v>75</v>
      </c>
      <c r="F19" s="289" t="s">
        <v>75</v>
      </c>
      <c r="G19" s="289" t="s">
        <v>75</v>
      </c>
      <c r="H19" s="289" t="s">
        <v>75</v>
      </c>
      <c r="I19" s="289">
        <v>1</v>
      </c>
      <c r="J19" s="289" t="s">
        <v>75</v>
      </c>
      <c r="K19" s="289">
        <v>0.55800000000000005</v>
      </c>
      <c r="L19" s="303"/>
      <c r="M19" s="303"/>
      <c r="N19" s="303"/>
      <c r="O19" s="303"/>
      <c r="P19" s="303"/>
      <c r="Q19" s="303"/>
      <c r="R19"/>
      <c r="S19"/>
      <c r="T19"/>
      <c r="U19"/>
      <c r="V19"/>
      <c r="W19"/>
      <c r="X19"/>
      <c r="Y19"/>
      <c r="Z19"/>
      <c r="AA19"/>
      <c r="AB19"/>
    </row>
    <row r="20" spans="1:28" ht="32.25" thickBot="1" x14ac:dyDescent="0.55000000000000004">
      <c r="B20" s="309"/>
      <c r="C20" s="289" t="s">
        <v>724</v>
      </c>
      <c r="D20" s="289" t="s">
        <v>312</v>
      </c>
      <c r="E20" s="289" t="s">
        <v>75</v>
      </c>
      <c r="F20" s="289" t="s">
        <v>312</v>
      </c>
      <c r="G20" s="289" t="s">
        <v>75</v>
      </c>
      <c r="H20" s="289" t="s">
        <v>312</v>
      </c>
      <c r="I20" s="289">
        <v>1</v>
      </c>
      <c r="J20" s="289" t="s">
        <v>75</v>
      </c>
      <c r="K20" s="289">
        <v>0.15</v>
      </c>
      <c r="L20" s="303"/>
      <c r="M20" s="303"/>
      <c r="N20" s="303"/>
      <c r="O20" s="303"/>
      <c r="P20" s="303"/>
      <c r="Q20" s="303"/>
      <c r="R20"/>
      <c r="S20"/>
      <c r="T20"/>
      <c r="U20"/>
      <c r="V20"/>
      <c r="W20"/>
      <c r="X20"/>
      <c r="Y20"/>
      <c r="Z20"/>
      <c r="AA20"/>
      <c r="AB20"/>
    </row>
    <row r="21" spans="1:28" ht="85.5" x14ac:dyDescent="0.5">
      <c r="A21" s="314" t="s">
        <v>93</v>
      </c>
      <c r="B21" s="307" t="s">
        <v>347</v>
      </c>
      <c r="C21" s="289" t="s">
        <v>91</v>
      </c>
      <c r="D21" s="289">
        <v>0</v>
      </c>
      <c r="E21" s="289">
        <v>0</v>
      </c>
      <c r="F21" s="289">
        <v>2</v>
      </c>
      <c r="G21" s="289">
        <v>2</v>
      </c>
      <c r="H21" s="289">
        <v>2</v>
      </c>
      <c r="I21" s="289">
        <v>2</v>
      </c>
      <c r="J21" s="289">
        <v>2</v>
      </c>
      <c r="K21" s="289">
        <v>0</v>
      </c>
      <c r="L21" s="303"/>
      <c r="M21" s="303"/>
      <c r="N21" s="303"/>
      <c r="O21" s="303"/>
      <c r="P21" s="303"/>
      <c r="Q21" s="303"/>
      <c r="R21"/>
      <c r="S21"/>
      <c r="T21"/>
      <c r="U21"/>
      <c r="V21"/>
      <c r="W21"/>
      <c r="X21"/>
      <c r="Y21"/>
      <c r="Z21"/>
      <c r="AA21"/>
      <c r="AB21"/>
    </row>
    <row r="22" spans="1:28" x14ac:dyDescent="0.5">
      <c r="B22" s="308"/>
      <c r="C22" s="289" t="s">
        <v>94</v>
      </c>
      <c r="D22" s="289">
        <v>0</v>
      </c>
      <c r="E22" s="289">
        <v>0</v>
      </c>
      <c r="F22" s="289">
        <v>2000</v>
      </c>
      <c r="G22" s="289">
        <v>2426</v>
      </c>
      <c r="H22" s="289">
        <v>4000</v>
      </c>
      <c r="I22" s="289">
        <v>4000</v>
      </c>
      <c r="J22" s="289">
        <v>5990</v>
      </c>
      <c r="K22" s="289">
        <v>584</v>
      </c>
      <c r="L22" s="303"/>
      <c r="M22" s="303"/>
      <c r="N22" s="303"/>
      <c r="O22" s="303"/>
      <c r="P22" s="303"/>
      <c r="Q22" s="303"/>
      <c r="R22"/>
      <c r="S22"/>
      <c r="T22"/>
      <c r="U22"/>
      <c r="V22"/>
      <c r="W22"/>
      <c r="X22"/>
      <c r="Y22"/>
      <c r="Z22"/>
      <c r="AA22"/>
      <c r="AB22"/>
    </row>
    <row r="23" spans="1:28" ht="32.25" thickBot="1" x14ac:dyDescent="0.55000000000000004">
      <c r="B23" s="309"/>
      <c r="C23" s="289" t="s">
        <v>95</v>
      </c>
      <c r="D23" s="289">
        <v>1</v>
      </c>
      <c r="E23" s="289">
        <v>1</v>
      </c>
      <c r="F23" s="289">
        <v>1</v>
      </c>
      <c r="G23" s="289">
        <v>1</v>
      </c>
      <c r="H23" s="289">
        <v>2</v>
      </c>
      <c r="I23" s="289">
        <v>1</v>
      </c>
      <c r="J23" s="289">
        <v>2</v>
      </c>
      <c r="K23" s="289">
        <v>0.05</v>
      </c>
      <c r="L23" s="303"/>
      <c r="M23" s="303"/>
      <c r="N23" s="303"/>
      <c r="O23" s="303"/>
      <c r="P23" s="303"/>
      <c r="Q23" s="303"/>
      <c r="R23"/>
      <c r="S23"/>
      <c r="T23"/>
      <c r="U23"/>
      <c r="V23"/>
      <c r="W23"/>
      <c r="X23"/>
      <c r="Y23"/>
      <c r="Z23"/>
      <c r="AA23"/>
      <c r="AB23"/>
    </row>
    <row r="24" spans="1:28" ht="96.75" x14ac:dyDescent="0.5">
      <c r="B24" s="311" t="s">
        <v>348</v>
      </c>
      <c r="C24" s="289" t="s">
        <v>599</v>
      </c>
      <c r="D24" s="289" t="s">
        <v>75</v>
      </c>
      <c r="E24" s="289" t="s">
        <v>75</v>
      </c>
      <c r="F24" s="289">
        <v>0.6</v>
      </c>
      <c r="G24" s="289">
        <v>0.6</v>
      </c>
      <c r="H24" s="289">
        <v>0.4</v>
      </c>
      <c r="I24" s="289" t="s">
        <v>312</v>
      </c>
      <c r="J24" s="289">
        <v>0.4</v>
      </c>
      <c r="K24" s="289" t="s">
        <v>608</v>
      </c>
      <c r="L24" s="303"/>
      <c r="M24" s="303"/>
      <c r="N24" s="303"/>
      <c r="O24" s="303"/>
      <c r="P24" s="303"/>
      <c r="Q24" s="303"/>
      <c r="R24"/>
      <c r="S24"/>
      <c r="T24"/>
      <c r="U24"/>
      <c r="V24"/>
      <c r="W24"/>
      <c r="X24"/>
      <c r="Y24"/>
      <c r="Z24"/>
      <c r="AA24"/>
      <c r="AB24"/>
    </row>
    <row r="25" spans="1:28" x14ac:dyDescent="0.5">
      <c r="B25" s="308"/>
      <c r="C25" s="289" t="s">
        <v>747</v>
      </c>
      <c r="D25" s="289" t="s">
        <v>312</v>
      </c>
      <c r="E25" s="289" t="s">
        <v>75</v>
      </c>
      <c r="F25" s="289" t="s">
        <v>75</v>
      </c>
      <c r="G25" s="289" t="s">
        <v>75</v>
      </c>
      <c r="H25" s="289" t="s">
        <v>75</v>
      </c>
      <c r="I25" s="289">
        <v>1</v>
      </c>
      <c r="J25" s="289" t="s">
        <v>75</v>
      </c>
      <c r="K25" s="289">
        <v>1</v>
      </c>
      <c r="L25" s="303"/>
      <c r="M25" s="303"/>
      <c r="N25" s="303"/>
      <c r="O25" s="303"/>
      <c r="P25" s="303"/>
      <c r="Q25" s="303"/>
      <c r="R25"/>
      <c r="S25"/>
      <c r="T25"/>
      <c r="U25"/>
      <c r="V25"/>
      <c r="W25"/>
      <c r="X25"/>
      <c r="Y25"/>
      <c r="Z25"/>
      <c r="AA25"/>
      <c r="AB25"/>
    </row>
    <row r="26" spans="1:28" x14ac:dyDescent="0.5">
      <c r="B26" s="308"/>
      <c r="C26" s="289" t="s">
        <v>677</v>
      </c>
      <c r="D26" s="289" t="s">
        <v>312</v>
      </c>
      <c r="E26" s="289" t="s">
        <v>312</v>
      </c>
      <c r="F26" s="289" t="s">
        <v>312</v>
      </c>
      <c r="G26" s="289" t="s">
        <v>312</v>
      </c>
      <c r="H26" s="289">
        <v>1</v>
      </c>
      <c r="I26" s="289">
        <v>1</v>
      </c>
      <c r="J26" s="289">
        <v>1</v>
      </c>
      <c r="K26" s="289" t="s">
        <v>606</v>
      </c>
      <c r="L26" s="303"/>
      <c r="M26" s="303"/>
      <c r="N26" s="303"/>
      <c r="O26" s="303"/>
      <c r="P26" s="303"/>
      <c r="Q26" s="303"/>
      <c r="R26"/>
      <c r="S26"/>
      <c r="T26"/>
      <c r="U26"/>
      <c r="V26"/>
      <c r="W26"/>
      <c r="X26"/>
      <c r="Y26"/>
      <c r="Z26"/>
      <c r="AA26"/>
      <c r="AB26"/>
    </row>
    <row r="27" spans="1:28" ht="32.25" thickBot="1" x14ac:dyDescent="0.55000000000000004">
      <c r="B27" s="309"/>
      <c r="C27" s="289" t="s">
        <v>600</v>
      </c>
      <c r="D27" s="289" t="s">
        <v>75</v>
      </c>
      <c r="E27" s="289" t="s">
        <v>75</v>
      </c>
      <c r="F27" s="289">
        <v>0.4</v>
      </c>
      <c r="G27" s="289">
        <v>0.39999999999999997</v>
      </c>
      <c r="H27" s="289" t="s">
        <v>826</v>
      </c>
      <c r="I27" s="289" t="s">
        <v>312</v>
      </c>
      <c r="J27" s="289">
        <v>0.6</v>
      </c>
      <c r="K27" s="289">
        <v>0</v>
      </c>
      <c r="L27" s="303"/>
      <c r="M27" s="303"/>
      <c r="N27" s="303"/>
      <c r="O27" s="303"/>
      <c r="P27" s="303"/>
      <c r="Q27" s="303"/>
      <c r="R27"/>
      <c r="S27"/>
      <c r="T27"/>
      <c r="U27"/>
      <c r="V27"/>
      <c r="W27"/>
      <c r="X27"/>
      <c r="Y27"/>
      <c r="Z27"/>
      <c r="AA27"/>
      <c r="AB27"/>
    </row>
    <row r="28" spans="1:28" ht="126" x14ac:dyDescent="0.5">
      <c r="A28" s="314" t="s">
        <v>103</v>
      </c>
      <c r="B28" s="307" t="s">
        <v>347</v>
      </c>
      <c r="C28" s="289" t="s">
        <v>310</v>
      </c>
      <c r="D28" s="289">
        <v>0.82</v>
      </c>
      <c r="E28" s="289">
        <v>0.89</v>
      </c>
      <c r="F28" s="289">
        <v>0.82</v>
      </c>
      <c r="G28" s="289">
        <v>0.87270000000000003</v>
      </c>
      <c r="H28" s="289">
        <v>0.82</v>
      </c>
      <c r="I28" s="289">
        <v>0.82</v>
      </c>
      <c r="J28" s="289">
        <v>0.83689999999999998</v>
      </c>
      <c r="K28" s="289">
        <v>0.83340000000000003</v>
      </c>
      <c r="L28" s="303"/>
      <c r="M28" s="303"/>
      <c r="N28" s="303"/>
      <c r="O28" s="303"/>
      <c r="P28" s="303"/>
      <c r="Q28" s="303"/>
      <c r="R28"/>
      <c r="S28"/>
      <c r="T28"/>
      <c r="U28"/>
      <c r="V28"/>
      <c r="W28"/>
      <c r="X28"/>
      <c r="Y28"/>
      <c r="Z28"/>
      <c r="AA28"/>
      <c r="AB28"/>
    </row>
    <row r="29" spans="1:28" ht="32.25" thickBot="1" x14ac:dyDescent="0.55000000000000004">
      <c r="B29" s="309"/>
      <c r="C29" s="289" t="s">
        <v>426</v>
      </c>
      <c r="D29" s="289">
        <v>0.82</v>
      </c>
      <c r="E29" s="289">
        <v>0.9</v>
      </c>
      <c r="F29" s="289">
        <v>0.82</v>
      </c>
      <c r="G29" s="289">
        <v>0.89</v>
      </c>
      <c r="H29" s="289">
        <v>0.82</v>
      </c>
      <c r="I29" s="289">
        <v>0.82</v>
      </c>
      <c r="J29" s="289">
        <v>0.88</v>
      </c>
      <c r="K29" s="289">
        <v>0.9</v>
      </c>
      <c r="L29" s="303"/>
      <c r="M29" s="303"/>
      <c r="N29" s="303"/>
      <c r="O29" s="303"/>
      <c r="P29" s="303"/>
      <c r="Q29" s="303"/>
      <c r="R29"/>
      <c r="S29"/>
      <c r="T29"/>
      <c r="U29"/>
      <c r="V29"/>
      <c r="W29"/>
      <c r="X29"/>
      <c r="Y29"/>
      <c r="Z29"/>
      <c r="AA29"/>
      <c r="AB29"/>
    </row>
    <row r="30" spans="1:28" ht="96.75" x14ac:dyDescent="0.5">
      <c r="B30" s="311" t="s">
        <v>348</v>
      </c>
      <c r="C30" s="289" t="s">
        <v>415</v>
      </c>
      <c r="D30" s="289" t="s">
        <v>75</v>
      </c>
      <c r="E30" s="289" t="s">
        <v>75</v>
      </c>
      <c r="F30" s="289">
        <v>2</v>
      </c>
      <c r="G30" s="289">
        <v>7</v>
      </c>
      <c r="H30" s="289">
        <v>2</v>
      </c>
      <c r="I30" s="289">
        <v>2</v>
      </c>
      <c r="J30" s="289">
        <v>2</v>
      </c>
      <c r="K30" s="289">
        <v>0</v>
      </c>
      <c r="L30" s="303"/>
      <c r="M30" s="303"/>
      <c r="N30" s="303"/>
      <c r="O30" s="303"/>
      <c r="P30" s="303"/>
      <c r="Q30" s="303"/>
      <c r="R30"/>
      <c r="S30"/>
      <c r="T30"/>
      <c r="U30"/>
      <c r="V30"/>
      <c r="W30"/>
      <c r="X30"/>
      <c r="Y30"/>
      <c r="Z30"/>
      <c r="AA30"/>
      <c r="AB30"/>
    </row>
    <row r="31" spans="1:28" x14ac:dyDescent="0.5">
      <c r="B31" s="308"/>
      <c r="C31" s="289" t="s">
        <v>279</v>
      </c>
      <c r="D31" s="289" t="s">
        <v>75</v>
      </c>
      <c r="E31" s="289" t="s">
        <v>75</v>
      </c>
      <c r="F31" s="289">
        <v>1</v>
      </c>
      <c r="G31" s="289">
        <v>1</v>
      </c>
      <c r="H31" s="289">
        <v>1</v>
      </c>
      <c r="I31" s="289">
        <v>1</v>
      </c>
      <c r="J31" s="289">
        <v>1</v>
      </c>
      <c r="K31" s="289">
        <v>0</v>
      </c>
      <c r="L31" s="303"/>
      <c r="M31" s="303"/>
      <c r="N31" s="303"/>
      <c r="O31" s="303"/>
      <c r="P31" s="303"/>
      <c r="Q31" s="303"/>
      <c r="R31"/>
      <c r="S31"/>
      <c r="T31"/>
      <c r="U31"/>
      <c r="V31"/>
      <c r="W31"/>
      <c r="X31"/>
      <c r="Y31"/>
      <c r="Z31"/>
      <c r="AA31"/>
      <c r="AB31"/>
    </row>
    <row r="32" spans="1:28" ht="32.25" thickBot="1" x14ac:dyDescent="0.55000000000000004">
      <c r="B32" s="309"/>
      <c r="C32" s="289" t="s">
        <v>278</v>
      </c>
      <c r="D32" s="289" t="s">
        <v>75</v>
      </c>
      <c r="E32" s="289" t="s">
        <v>75</v>
      </c>
      <c r="F32" s="289">
        <v>1</v>
      </c>
      <c r="G32" s="289">
        <v>1</v>
      </c>
      <c r="H32" s="289">
        <v>1</v>
      </c>
      <c r="I32" s="289">
        <v>1</v>
      </c>
      <c r="J32" s="289">
        <v>1</v>
      </c>
      <c r="K32" s="289">
        <v>0</v>
      </c>
      <c r="L32" s="303"/>
      <c r="M32" s="303"/>
      <c r="N32" s="303"/>
      <c r="O32" s="303"/>
      <c r="P32" s="303"/>
      <c r="Q32" s="303"/>
      <c r="R32"/>
      <c r="S32"/>
      <c r="T32"/>
      <c r="U32"/>
      <c r="V32"/>
      <c r="W32"/>
      <c r="X32"/>
      <c r="Y32"/>
      <c r="Z32"/>
      <c r="AA32"/>
      <c r="AB32"/>
    </row>
    <row r="33" spans="1:28" ht="95.25" thickBot="1" x14ac:dyDescent="0.55000000000000004">
      <c r="A33" s="314" t="s">
        <v>63</v>
      </c>
      <c r="B33" s="310" t="s">
        <v>347</v>
      </c>
      <c r="C33" s="289" t="s">
        <v>61</v>
      </c>
      <c r="D33" s="289">
        <v>23</v>
      </c>
      <c r="E33" s="289">
        <v>15</v>
      </c>
      <c r="F33" s="289">
        <v>22.7</v>
      </c>
      <c r="G33" s="289">
        <v>21.9</v>
      </c>
      <c r="H33" s="289">
        <v>22.5</v>
      </c>
      <c r="I33" s="289">
        <v>22.3</v>
      </c>
      <c r="J33" s="289">
        <v>17.600000000000001</v>
      </c>
      <c r="K33" s="289">
        <v>0.25</v>
      </c>
      <c r="L33" s="303"/>
      <c r="M33" s="303"/>
      <c r="N33" s="303"/>
      <c r="O33" s="303"/>
      <c r="P33" s="303"/>
      <c r="Q33" s="303"/>
      <c r="R33"/>
      <c r="S33"/>
      <c r="T33"/>
      <c r="U33"/>
      <c r="V33"/>
      <c r="W33"/>
      <c r="X33"/>
      <c r="Y33"/>
      <c r="Z33"/>
      <c r="AA33"/>
      <c r="AB33"/>
    </row>
    <row r="34" spans="1:28" ht="96.75" x14ac:dyDescent="0.5">
      <c r="B34" s="311" t="s">
        <v>348</v>
      </c>
      <c r="C34" s="289" t="s">
        <v>281</v>
      </c>
      <c r="D34" s="289" t="s">
        <v>75</v>
      </c>
      <c r="E34" s="289" t="s">
        <v>75</v>
      </c>
      <c r="F34" s="289">
        <v>1</v>
      </c>
      <c r="G34" s="289">
        <v>1</v>
      </c>
      <c r="H34" s="289" t="s">
        <v>608</v>
      </c>
      <c r="I34" s="289" t="s">
        <v>312</v>
      </c>
      <c r="J34" s="289" t="s">
        <v>608</v>
      </c>
      <c r="K34" s="289" t="s">
        <v>608</v>
      </c>
      <c r="L34" s="303"/>
      <c r="M34" s="303"/>
      <c r="N34" s="303"/>
      <c r="O34" s="303"/>
      <c r="P34" s="303"/>
      <c r="Q34" s="303"/>
      <c r="R34"/>
      <c r="S34"/>
      <c r="T34"/>
      <c r="U34"/>
      <c r="V34"/>
      <c r="W34"/>
      <c r="X34"/>
      <c r="Y34"/>
      <c r="Z34"/>
      <c r="AA34"/>
      <c r="AB34"/>
    </row>
    <row r="35" spans="1:28" x14ac:dyDescent="0.5">
      <c r="B35" s="308"/>
      <c r="C35" s="289" t="s">
        <v>280</v>
      </c>
      <c r="D35" s="289" t="s">
        <v>75</v>
      </c>
      <c r="E35" s="289" t="s">
        <v>75</v>
      </c>
      <c r="F35" s="289">
        <v>0.6</v>
      </c>
      <c r="G35" s="289">
        <v>0.6</v>
      </c>
      <c r="H35" s="289">
        <v>0.4</v>
      </c>
      <c r="I35" s="289" t="s">
        <v>312</v>
      </c>
      <c r="J35" s="289">
        <v>1</v>
      </c>
      <c r="K35" s="289">
        <v>0</v>
      </c>
      <c r="L35" s="303"/>
      <c r="M35" s="303"/>
      <c r="N35" s="303"/>
      <c r="O35" s="303"/>
      <c r="P35" s="303"/>
      <c r="Q35" s="303"/>
      <c r="R35"/>
      <c r="S35"/>
      <c r="T35"/>
      <c r="U35"/>
      <c r="V35"/>
      <c r="W35"/>
      <c r="X35"/>
      <c r="Y35"/>
      <c r="Z35"/>
      <c r="AA35"/>
      <c r="AB35"/>
    </row>
    <row r="36" spans="1:28" x14ac:dyDescent="0.5">
      <c r="B36" s="308"/>
      <c r="C36" s="289" t="s">
        <v>760</v>
      </c>
      <c r="D36" s="289" t="s">
        <v>75</v>
      </c>
      <c r="E36" s="289" t="s">
        <v>75</v>
      </c>
      <c r="F36" s="289" t="s">
        <v>75</v>
      </c>
      <c r="G36" s="289" t="s">
        <v>75</v>
      </c>
      <c r="H36" s="289" t="s">
        <v>75</v>
      </c>
      <c r="I36" s="289">
        <v>1</v>
      </c>
      <c r="J36" s="289" t="s">
        <v>75</v>
      </c>
      <c r="K36" s="289">
        <v>0.25</v>
      </c>
      <c r="L36" s="303"/>
      <c r="M36" s="303"/>
      <c r="N36" s="303"/>
      <c r="O36" s="303"/>
      <c r="P36" s="303"/>
      <c r="Q36" s="303"/>
      <c r="R36"/>
      <c r="S36"/>
      <c r="T36"/>
      <c r="U36"/>
      <c r="V36"/>
      <c r="W36"/>
      <c r="X36"/>
      <c r="Y36"/>
      <c r="Z36"/>
      <c r="AA36"/>
      <c r="AB36"/>
    </row>
    <row r="37" spans="1:28" ht="32.25" thickBot="1" x14ac:dyDescent="0.55000000000000004">
      <c r="B37" s="309"/>
      <c r="C37" s="289" t="s">
        <v>598</v>
      </c>
      <c r="D37" s="289" t="s">
        <v>75</v>
      </c>
      <c r="E37" s="289" t="s">
        <v>75</v>
      </c>
      <c r="F37" s="289" t="s">
        <v>75</v>
      </c>
      <c r="G37" s="289" t="s">
        <v>75</v>
      </c>
      <c r="H37" s="289">
        <v>1</v>
      </c>
      <c r="I37" s="289" t="s">
        <v>312</v>
      </c>
      <c r="J37" s="289">
        <v>1</v>
      </c>
      <c r="K37" s="289" t="s">
        <v>608</v>
      </c>
      <c r="L37" s="303"/>
      <c r="M37" s="303"/>
      <c r="N37" s="303"/>
      <c r="O37" s="303"/>
      <c r="P37" s="303"/>
      <c r="Q37" s="303"/>
      <c r="R37"/>
      <c r="S37"/>
      <c r="T37"/>
      <c r="U37"/>
      <c r="V37"/>
      <c r="W37"/>
      <c r="X37"/>
      <c r="Y37"/>
      <c r="Z37"/>
      <c r="AA37"/>
      <c r="AB37"/>
    </row>
    <row r="38" spans="1:28" ht="157.5" x14ac:dyDescent="0.5">
      <c r="A38" s="314" t="s">
        <v>86</v>
      </c>
      <c r="B38" s="307" t="s">
        <v>347</v>
      </c>
      <c r="C38" s="289" t="s">
        <v>88</v>
      </c>
      <c r="D38" s="289">
        <v>400</v>
      </c>
      <c r="E38" s="289">
        <v>402</v>
      </c>
      <c r="F38" s="289">
        <v>600</v>
      </c>
      <c r="G38" s="289">
        <v>663</v>
      </c>
      <c r="H38" s="289">
        <v>800</v>
      </c>
      <c r="I38" s="289">
        <v>800</v>
      </c>
      <c r="J38" s="289">
        <v>819</v>
      </c>
      <c r="K38" s="289">
        <v>0</v>
      </c>
      <c r="L38" s="303"/>
      <c r="M38" s="303"/>
      <c r="N38" s="303"/>
      <c r="O38" s="303"/>
      <c r="P38" s="303"/>
      <c r="Q38" s="303"/>
      <c r="R38"/>
      <c r="S38"/>
      <c r="T38"/>
      <c r="U38"/>
      <c r="V38"/>
      <c r="W38"/>
      <c r="X38"/>
      <c r="Y38"/>
      <c r="Z38"/>
      <c r="AA38"/>
      <c r="AB38"/>
    </row>
    <row r="39" spans="1:28" ht="32.25" thickBot="1" x14ac:dyDescent="0.55000000000000004">
      <c r="B39" s="309"/>
      <c r="C39" s="289" t="s">
        <v>90</v>
      </c>
      <c r="D39" s="289">
        <v>0.86</v>
      </c>
      <c r="E39" s="289">
        <v>0.87</v>
      </c>
      <c r="F39" s="289">
        <v>0.86099999999999999</v>
      </c>
      <c r="G39" s="289">
        <v>0.91300000000000003</v>
      </c>
      <c r="H39" s="289">
        <v>0.86499999999999999</v>
      </c>
      <c r="I39" s="289">
        <v>0.86699999999999999</v>
      </c>
      <c r="J39" s="289">
        <v>0.92</v>
      </c>
      <c r="K39" s="289">
        <v>0.92</v>
      </c>
      <c r="L39" s="303"/>
      <c r="M39" s="303"/>
      <c r="N39" s="303"/>
      <c r="O39" s="303"/>
      <c r="P39" s="303"/>
      <c r="Q39" s="303"/>
      <c r="R39"/>
      <c r="S39"/>
      <c r="T39"/>
      <c r="U39"/>
      <c r="V39"/>
      <c r="W39"/>
      <c r="X39"/>
      <c r="Y39"/>
      <c r="Z39"/>
      <c r="AA39"/>
      <c r="AB39"/>
    </row>
    <row r="40" spans="1:28" ht="96.75" x14ac:dyDescent="0.5">
      <c r="B40" s="311" t="s">
        <v>348</v>
      </c>
      <c r="C40" s="289" t="s">
        <v>297</v>
      </c>
      <c r="D40" s="289" t="s">
        <v>75</v>
      </c>
      <c r="E40" s="289" t="s">
        <v>75</v>
      </c>
      <c r="F40" s="289">
        <v>0.3</v>
      </c>
      <c r="G40" s="289">
        <v>0.3</v>
      </c>
      <c r="H40" s="289">
        <v>0.6</v>
      </c>
      <c r="I40" s="289">
        <v>1</v>
      </c>
      <c r="J40" s="289">
        <v>0.6</v>
      </c>
      <c r="K40" s="289">
        <v>1</v>
      </c>
      <c r="L40" s="303"/>
      <c r="M40" s="303"/>
      <c r="N40" s="303"/>
      <c r="O40" s="303"/>
      <c r="P40" s="303"/>
      <c r="Q40" s="303"/>
      <c r="R40"/>
      <c r="S40"/>
      <c r="T40"/>
      <c r="U40"/>
      <c r="V40"/>
      <c r="W40"/>
      <c r="X40"/>
      <c r="Y40"/>
      <c r="Z40"/>
      <c r="AA40"/>
      <c r="AB40"/>
    </row>
    <row r="41" spans="1:28" x14ac:dyDescent="0.5">
      <c r="B41" s="308"/>
      <c r="C41" s="289" t="s">
        <v>305</v>
      </c>
      <c r="D41" s="289" t="s">
        <v>75</v>
      </c>
      <c r="E41" s="289" t="s">
        <v>75</v>
      </c>
      <c r="F41" s="289">
        <v>1</v>
      </c>
      <c r="G41" s="289">
        <v>1</v>
      </c>
      <c r="H41" s="289" t="s">
        <v>608</v>
      </c>
      <c r="I41" s="289" t="s">
        <v>608</v>
      </c>
      <c r="J41" s="289" t="s">
        <v>608</v>
      </c>
      <c r="K41" s="289" t="s">
        <v>608</v>
      </c>
      <c r="L41" s="303"/>
      <c r="M41" s="303"/>
      <c r="N41" s="303"/>
      <c r="O41" s="303"/>
      <c r="P41" s="303"/>
      <c r="Q41" s="303"/>
      <c r="R41"/>
      <c r="S41"/>
      <c r="T41"/>
      <c r="U41"/>
      <c r="V41"/>
      <c r="W41"/>
      <c r="X41"/>
      <c r="Y41"/>
      <c r="Z41"/>
      <c r="AA41"/>
      <c r="AB41"/>
    </row>
    <row r="42" spans="1:28" x14ac:dyDescent="0.5">
      <c r="B42" s="308"/>
      <c r="C42" s="289" t="s">
        <v>299</v>
      </c>
      <c r="D42" s="289" t="s">
        <v>75</v>
      </c>
      <c r="E42" s="289" t="s">
        <v>608</v>
      </c>
      <c r="F42" s="289">
        <v>1</v>
      </c>
      <c r="G42" s="289" t="s">
        <v>608</v>
      </c>
      <c r="H42" s="289" t="s">
        <v>608</v>
      </c>
      <c r="I42" s="289" t="s">
        <v>608</v>
      </c>
      <c r="J42" s="289" t="s">
        <v>608</v>
      </c>
      <c r="K42" s="289" t="s">
        <v>608</v>
      </c>
      <c r="L42" s="303"/>
      <c r="M42" s="303"/>
      <c r="N42" s="303"/>
      <c r="O42" s="303"/>
      <c r="P42" s="303"/>
      <c r="Q42" s="303"/>
      <c r="R42"/>
      <c r="S42"/>
      <c r="T42"/>
      <c r="U42"/>
      <c r="V42"/>
      <c r="W42"/>
      <c r="X42"/>
      <c r="Y42"/>
      <c r="Z42"/>
      <c r="AA42"/>
      <c r="AB42"/>
    </row>
    <row r="43" spans="1:28" ht="32.25" thickBot="1" x14ac:dyDescent="0.55000000000000004">
      <c r="B43" s="309"/>
      <c r="C43" s="289" t="s">
        <v>683</v>
      </c>
      <c r="D43" s="289" t="s">
        <v>75</v>
      </c>
      <c r="E43" s="289" t="s">
        <v>75</v>
      </c>
      <c r="F43" s="289">
        <v>0.8</v>
      </c>
      <c r="G43" s="289">
        <v>0.9</v>
      </c>
      <c r="H43" s="289">
        <v>0.8</v>
      </c>
      <c r="I43" s="289">
        <v>0.8</v>
      </c>
      <c r="J43" s="289">
        <v>0.84</v>
      </c>
      <c r="K43" s="289">
        <v>0</v>
      </c>
      <c r="L43" s="303"/>
      <c r="M43" s="303"/>
      <c r="N43" s="303"/>
      <c r="O43" s="303"/>
      <c r="P43" s="303"/>
      <c r="Q43" s="303"/>
      <c r="R43"/>
      <c r="S43"/>
      <c r="T43"/>
      <c r="U43"/>
      <c r="V43"/>
      <c r="W43"/>
      <c r="X43"/>
      <c r="Y43"/>
      <c r="Z43"/>
      <c r="AA43"/>
      <c r="AB43"/>
    </row>
    <row r="44" spans="1:28" ht="94.5" x14ac:dyDescent="0.5">
      <c r="A44" s="314" t="s">
        <v>79</v>
      </c>
      <c r="B44" s="307" t="s">
        <v>347</v>
      </c>
      <c r="C44" s="289" t="s">
        <v>76</v>
      </c>
      <c r="D44" s="289">
        <v>2</v>
      </c>
      <c r="E44" s="289">
        <v>2</v>
      </c>
      <c r="F44" s="289">
        <v>5</v>
      </c>
      <c r="G44" s="289">
        <v>5</v>
      </c>
      <c r="H44" s="289">
        <v>6</v>
      </c>
      <c r="I44" s="289">
        <v>6</v>
      </c>
      <c r="J44" s="289">
        <v>6</v>
      </c>
      <c r="K44" s="289">
        <v>0</v>
      </c>
      <c r="L44" s="303"/>
      <c r="M44" s="303"/>
      <c r="N44" s="303"/>
      <c r="O44" s="303"/>
      <c r="P44" s="303"/>
      <c r="Q44" s="303"/>
      <c r="R44"/>
      <c r="S44"/>
      <c r="T44"/>
      <c r="U44"/>
      <c r="V44"/>
      <c r="W44"/>
      <c r="X44"/>
      <c r="Y44"/>
      <c r="Z44"/>
      <c r="AA44"/>
      <c r="AB44"/>
    </row>
    <row r="45" spans="1:28" x14ac:dyDescent="0.5">
      <c r="B45" s="308"/>
      <c r="C45" s="289" t="s">
        <v>84</v>
      </c>
      <c r="D45" s="289">
        <v>4</v>
      </c>
      <c r="E45" s="289">
        <v>4</v>
      </c>
      <c r="F45" s="289">
        <v>14</v>
      </c>
      <c r="G45" s="289">
        <v>14</v>
      </c>
      <c r="H45" s="289">
        <v>10</v>
      </c>
      <c r="I45" s="289">
        <v>13</v>
      </c>
      <c r="J45" s="289">
        <v>12</v>
      </c>
      <c r="K45" s="289">
        <v>0</v>
      </c>
      <c r="L45" s="303"/>
      <c r="M45" s="303"/>
      <c r="N45" s="303"/>
      <c r="O45" s="303"/>
      <c r="P45" s="303"/>
      <c r="Q45" s="303"/>
      <c r="R45"/>
      <c r="S45"/>
      <c r="T45"/>
      <c r="U45"/>
      <c r="V45"/>
      <c r="W45"/>
      <c r="X45"/>
      <c r="Y45"/>
      <c r="Z45"/>
      <c r="AA45"/>
      <c r="AB45"/>
    </row>
    <row r="46" spans="1:28" ht="32.25" thickBot="1" x14ac:dyDescent="0.55000000000000004">
      <c r="B46" s="309"/>
      <c r="C46" s="289" t="s">
        <v>607</v>
      </c>
      <c r="D46" s="289" t="s">
        <v>75</v>
      </c>
      <c r="E46" s="289">
        <v>0</v>
      </c>
      <c r="F46" s="289" t="s">
        <v>75</v>
      </c>
      <c r="G46" s="289">
        <v>0</v>
      </c>
      <c r="H46" s="289">
        <v>0.3</v>
      </c>
      <c r="I46" s="289">
        <v>0.5</v>
      </c>
      <c r="J46" s="289">
        <v>0.3</v>
      </c>
      <c r="K46" s="289">
        <v>0.1</v>
      </c>
      <c r="L46" s="303"/>
      <c r="M46" s="303"/>
      <c r="N46" s="303"/>
      <c r="O46" s="303"/>
      <c r="P46" s="303"/>
      <c r="Q46" s="303"/>
      <c r="R46"/>
      <c r="S46"/>
      <c r="T46"/>
      <c r="U46"/>
      <c r="V46"/>
      <c r="W46"/>
      <c r="X46"/>
      <c r="Y46"/>
      <c r="Z46"/>
      <c r="AA46"/>
      <c r="AB46"/>
    </row>
    <row r="47" spans="1:28" ht="96.75" x14ac:dyDescent="0.5">
      <c r="B47" s="311" t="s">
        <v>348</v>
      </c>
      <c r="C47" s="289" t="s">
        <v>302</v>
      </c>
      <c r="D47" s="289" t="s">
        <v>75</v>
      </c>
      <c r="E47" s="289" t="s">
        <v>75</v>
      </c>
      <c r="F47" s="289">
        <v>1</v>
      </c>
      <c r="G47" s="289">
        <v>1</v>
      </c>
      <c r="H47" s="289">
        <v>0</v>
      </c>
      <c r="I47" s="289">
        <v>0</v>
      </c>
      <c r="J47" s="289" t="s">
        <v>608</v>
      </c>
      <c r="K47" s="289" t="s">
        <v>608</v>
      </c>
      <c r="L47" s="303"/>
      <c r="M47" s="303"/>
      <c r="N47" s="303"/>
      <c r="O47" s="303"/>
      <c r="P47" s="303"/>
      <c r="Q47" s="303"/>
      <c r="R47"/>
      <c r="S47"/>
      <c r="T47"/>
      <c r="U47"/>
      <c r="V47"/>
      <c r="W47"/>
      <c r="X47"/>
      <c r="Y47"/>
      <c r="Z47"/>
      <c r="AA47"/>
      <c r="AB47"/>
    </row>
    <row r="48" spans="1:28" x14ac:dyDescent="0.5">
      <c r="B48" s="308"/>
      <c r="C48" s="289" t="s">
        <v>301</v>
      </c>
      <c r="D48" s="289" t="s">
        <v>75</v>
      </c>
      <c r="E48" s="289" t="s">
        <v>75</v>
      </c>
      <c r="F48" s="289">
        <v>1</v>
      </c>
      <c r="G48" s="289">
        <v>1</v>
      </c>
      <c r="H48" s="289">
        <v>1</v>
      </c>
      <c r="I48" s="289">
        <v>1</v>
      </c>
      <c r="J48" s="289">
        <v>1</v>
      </c>
      <c r="K48" s="289">
        <v>1</v>
      </c>
      <c r="L48" s="303"/>
      <c r="M48" s="303"/>
      <c r="N48" s="303"/>
      <c r="O48" s="303"/>
      <c r="P48" s="303"/>
      <c r="Q48" s="303"/>
      <c r="R48"/>
      <c r="S48"/>
      <c r="T48"/>
      <c r="U48"/>
      <c r="V48"/>
      <c r="W48"/>
      <c r="X48"/>
      <c r="Y48"/>
      <c r="Z48"/>
      <c r="AA48"/>
      <c r="AB48"/>
    </row>
    <row r="49" spans="1:28" ht="32.25" thickBot="1" x14ac:dyDescent="0.55000000000000004">
      <c r="B49" s="309"/>
      <c r="C49" s="289" t="s">
        <v>353</v>
      </c>
      <c r="D49" s="289" t="s">
        <v>75</v>
      </c>
      <c r="E49" s="289" t="s">
        <v>75</v>
      </c>
      <c r="F49" s="289">
        <v>8</v>
      </c>
      <c r="G49" s="289">
        <v>9</v>
      </c>
      <c r="H49" s="289">
        <v>8</v>
      </c>
      <c r="I49" s="289">
        <v>4</v>
      </c>
      <c r="J49" s="289">
        <v>17</v>
      </c>
      <c r="K49" s="289">
        <v>0</v>
      </c>
      <c r="L49" s="303"/>
      <c r="M49" s="303"/>
      <c r="N49" s="303"/>
      <c r="O49" s="303"/>
      <c r="P49" s="303"/>
      <c r="Q49" s="303"/>
      <c r="R49"/>
      <c r="S49"/>
      <c r="T49"/>
      <c r="U49"/>
      <c r="V49"/>
      <c r="W49"/>
      <c r="X49"/>
      <c r="Y49"/>
      <c r="Z49"/>
      <c r="AA49"/>
      <c r="AB49"/>
    </row>
    <row r="50" spans="1:28" ht="85.5" x14ac:dyDescent="0.5">
      <c r="A50" s="314" t="s">
        <v>291</v>
      </c>
      <c r="B50" s="307" t="s">
        <v>347</v>
      </c>
      <c r="C50" s="289" t="s">
        <v>612</v>
      </c>
      <c r="D50" s="289">
        <v>0.1</v>
      </c>
      <c r="E50" s="289">
        <v>0.03</v>
      </c>
      <c r="F50" s="289">
        <v>0.3</v>
      </c>
      <c r="G50" s="289">
        <v>0.35</v>
      </c>
      <c r="H50" s="289">
        <v>0.3</v>
      </c>
      <c r="I50" s="289">
        <v>0.2</v>
      </c>
      <c r="J50" s="289">
        <v>0.32</v>
      </c>
      <c r="K50" s="289">
        <v>0.04</v>
      </c>
      <c r="L50" s="303"/>
      <c r="M50" s="303"/>
      <c r="N50" s="303"/>
      <c r="O50" s="303"/>
      <c r="P50" s="303"/>
      <c r="Q50" s="303"/>
      <c r="R50"/>
      <c r="S50"/>
      <c r="T50"/>
      <c r="U50"/>
      <c r="V50"/>
      <c r="W50"/>
      <c r="X50"/>
      <c r="Y50"/>
      <c r="Z50"/>
      <c r="AA50"/>
      <c r="AB50"/>
    </row>
    <row r="51" spans="1:28" ht="32.25" thickBot="1" x14ac:dyDescent="0.55000000000000004">
      <c r="B51" s="309"/>
      <c r="C51" s="289" t="s">
        <v>610</v>
      </c>
      <c r="D51" s="289" t="s">
        <v>75</v>
      </c>
      <c r="E51" s="289" t="s">
        <v>75</v>
      </c>
      <c r="F51" s="289" t="s">
        <v>75</v>
      </c>
      <c r="G51" s="289" t="s">
        <v>75</v>
      </c>
      <c r="H51" s="289">
        <v>0.4</v>
      </c>
      <c r="I51" s="289">
        <v>1</v>
      </c>
      <c r="J51" s="289">
        <v>0.4</v>
      </c>
      <c r="K51" s="289">
        <v>0.06</v>
      </c>
      <c r="L51" s="303"/>
      <c r="M51" s="303"/>
      <c r="N51" s="303"/>
      <c r="O51" s="303"/>
      <c r="P51" s="303"/>
      <c r="Q51" s="303"/>
      <c r="R51"/>
      <c r="S51"/>
      <c r="T51"/>
      <c r="U51"/>
      <c r="V51"/>
      <c r="W51"/>
      <c r="X51"/>
      <c r="Y51"/>
      <c r="Z51"/>
      <c r="AA51"/>
      <c r="AB51"/>
    </row>
    <row r="52" spans="1:28" ht="96.75" x14ac:dyDescent="0.5">
      <c r="B52" s="311" t="s">
        <v>348</v>
      </c>
      <c r="C52" s="289" t="s">
        <v>443</v>
      </c>
      <c r="D52" s="289">
        <v>1</v>
      </c>
      <c r="E52" s="289">
        <v>0.5</v>
      </c>
      <c r="F52" s="289" t="s">
        <v>75</v>
      </c>
      <c r="G52" s="289">
        <v>0.5</v>
      </c>
      <c r="H52" s="289" t="s">
        <v>608</v>
      </c>
      <c r="I52" s="289" t="s">
        <v>312</v>
      </c>
      <c r="J52" s="289" t="s">
        <v>608</v>
      </c>
      <c r="K52" s="289" t="s">
        <v>608</v>
      </c>
      <c r="L52" s="303"/>
      <c r="M52" s="303"/>
      <c r="N52" s="303"/>
      <c r="O52" s="303"/>
      <c r="P52" s="303"/>
      <c r="Q52" s="303"/>
      <c r="R52"/>
      <c r="S52"/>
      <c r="T52"/>
      <c r="U52"/>
      <c r="V52"/>
      <c r="W52"/>
      <c r="X52"/>
      <c r="Y52"/>
      <c r="Z52"/>
      <c r="AA52"/>
      <c r="AB52"/>
    </row>
    <row r="53" spans="1:28" x14ac:dyDescent="0.5">
      <c r="B53" s="308"/>
      <c r="C53" s="289" t="s">
        <v>614</v>
      </c>
      <c r="D53" s="289" t="s">
        <v>75</v>
      </c>
      <c r="E53" s="289" t="s">
        <v>75</v>
      </c>
      <c r="F53" s="289">
        <v>0.3</v>
      </c>
      <c r="G53" s="289">
        <v>0.3</v>
      </c>
      <c r="H53" s="289">
        <v>0.7</v>
      </c>
      <c r="I53" s="289" t="s">
        <v>312</v>
      </c>
      <c r="J53" s="289">
        <v>0.7</v>
      </c>
      <c r="K53" s="289">
        <v>0</v>
      </c>
      <c r="L53" s="303"/>
      <c r="M53" s="303"/>
      <c r="N53" s="303"/>
      <c r="O53" s="303"/>
      <c r="P53" s="303"/>
      <c r="Q53" s="303"/>
      <c r="R53"/>
      <c r="S53"/>
      <c r="T53"/>
      <c r="U53"/>
      <c r="V53"/>
      <c r="W53"/>
      <c r="X53"/>
      <c r="Y53"/>
      <c r="Z53"/>
      <c r="AA53"/>
      <c r="AB53"/>
    </row>
    <row r="54" spans="1:28" x14ac:dyDescent="0.5">
      <c r="B54" s="308"/>
      <c r="C54" s="289" t="s">
        <v>613</v>
      </c>
      <c r="D54" s="289" t="s">
        <v>75</v>
      </c>
      <c r="E54" s="289" t="s">
        <v>75</v>
      </c>
      <c r="F54" s="289" t="s">
        <v>75</v>
      </c>
      <c r="G54" s="289" t="s">
        <v>75</v>
      </c>
      <c r="H54" s="289">
        <v>1</v>
      </c>
      <c r="I54" s="289">
        <v>1</v>
      </c>
      <c r="J54" s="289">
        <v>1</v>
      </c>
      <c r="K54" s="289">
        <v>0</v>
      </c>
      <c r="L54" s="303"/>
      <c r="M54" s="303"/>
      <c r="N54" s="303"/>
      <c r="O54" s="303"/>
      <c r="P54" s="303"/>
      <c r="Q54" s="303"/>
      <c r="R54"/>
      <c r="S54"/>
      <c r="T54"/>
      <c r="U54"/>
      <c r="V54"/>
      <c r="W54"/>
      <c r="X54"/>
      <c r="Y54"/>
      <c r="Z54"/>
      <c r="AA54"/>
      <c r="AB54"/>
    </row>
    <row r="55" spans="1:28" x14ac:dyDescent="0.5">
      <c r="B55" s="308"/>
      <c r="C55" s="289" t="s">
        <v>781</v>
      </c>
      <c r="D55" s="289" t="s">
        <v>75</v>
      </c>
      <c r="E55" s="289" t="s">
        <v>75</v>
      </c>
      <c r="F55" s="289" t="s">
        <v>75</v>
      </c>
      <c r="G55" s="289" t="s">
        <v>75</v>
      </c>
      <c r="H55" s="289" t="s">
        <v>75</v>
      </c>
      <c r="I55" s="289">
        <v>6</v>
      </c>
      <c r="J55" s="289" t="s">
        <v>75</v>
      </c>
      <c r="K55" s="289">
        <v>0</v>
      </c>
      <c r="L55" s="303"/>
      <c r="M55" s="303"/>
      <c r="N55" s="303"/>
      <c r="O55" s="303"/>
      <c r="P55" s="303"/>
      <c r="Q55" s="303"/>
      <c r="R55"/>
      <c r="S55"/>
      <c r="T55"/>
      <c r="U55"/>
      <c r="V55"/>
      <c r="W55"/>
      <c r="X55"/>
      <c r="Y55"/>
      <c r="Z55"/>
      <c r="AA55"/>
      <c r="AB55"/>
    </row>
    <row r="56" spans="1:28" x14ac:dyDescent="0.5">
      <c r="B56" s="308"/>
      <c r="C56" s="289" t="s">
        <v>775</v>
      </c>
      <c r="D56" s="289" t="s">
        <v>75</v>
      </c>
      <c r="E56" s="289" t="s">
        <v>75</v>
      </c>
      <c r="F56" s="289" t="s">
        <v>75</v>
      </c>
      <c r="G56" s="289" t="s">
        <v>75</v>
      </c>
      <c r="H56" s="289" t="s">
        <v>75</v>
      </c>
      <c r="I56" s="289">
        <v>1</v>
      </c>
      <c r="J56" s="289" t="s">
        <v>75</v>
      </c>
      <c r="K56" s="289">
        <v>0.25</v>
      </c>
      <c r="L56" s="303"/>
      <c r="M56" s="303"/>
      <c r="N56" s="303"/>
      <c r="O56" s="303"/>
      <c r="P56" s="303"/>
      <c r="Q56" s="303"/>
      <c r="R56"/>
      <c r="S56"/>
      <c r="T56"/>
      <c r="U56"/>
      <c r="V56"/>
      <c r="W56"/>
      <c r="X56"/>
      <c r="Y56"/>
      <c r="Z56"/>
      <c r="AA56"/>
      <c r="AB56"/>
    </row>
    <row r="57" spans="1:28" x14ac:dyDescent="0.5">
      <c r="B57" s="308"/>
      <c r="C57" s="289" t="s">
        <v>611</v>
      </c>
      <c r="D57" s="289" t="s">
        <v>75</v>
      </c>
      <c r="E57" s="289" t="s">
        <v>75</v>
      </c>
      <c r="F57" s="289">
        <v>1</v>
      </c>
      <c r="G57" s="289">
        <v>1</v>
      </c>
      <c r="H57" s="289">
        <v>4</v>
      </c>
      <c r="I57" s="289" t="s">
        <v>312</v>
      </c>
      <c r="J57" s="289">
        <v>4</v>
      </c>
      <c r="K57" s="289">
        <v>4</v>
      </c>
      <c r="L57" s="303"/>
      <c r="M57" s="303"/>
      <c r="N57" s="303"/>
      <c r="O57" s="303"/>
      <c r="P57" s="303"/>
      <c r="Q57" s="303"/>
      <c r="R57"/>
      <c r="S57"/>
      <c r="T57"/>
      <c r="U57"/>
      <c r="V57"/>
      <c r="W57"/>
      <c r="X57"/>
      <c r="Y57"/>
      <c r="Z57"/>
      <c r="AA57"/>
      <c r="AB57"/>
    </row>
    <row r="58" spans="1:28" ht="96.75" x14ac:dyDescent="0.5">
      <c r="A58" s="314" t="s">
        <v>138</v>
      </c>
      <c r="B58" s="308" t="s">
        <v>348</v>
      </c>
      <c r="C58" s="289" t="s">
        <v>227</v>
      </c>
      <c r="D58" s="289" t="s">
        <v>75</v>
      </c>
      <c r="E58" s="289" t="s">
        <v>75</v>
      </c>
      <c r="F58" s="289" t="s">
        <v>587</v>
      </c>
      <c r="G58" s="289" t="s">
        <v>312</v>
      </c>
      <c r="H58" s="289" t="s">
        <v>587</v>
      </c>
      <c r="I58" s="289" t="s">
        <v>695</v>
      </c>
      <c r="J58" s="289" t="s">
        <v>312</v>
      </c>
      <c r="K58" s="289" t="s">
        <v>312</v>
      </c>
      <c r="L58" s="303"/>
      <c r="M58" s="303"/>
      <c r="N58" s="303"/>
      <c r="O58" s="303"/>
      <c r="P58" s="303"/>
      <c r="Q58" s="303"/>
    </row>
    <row r="59" spans="1:28" ht="32.25" thickBot="1" x14ac:dyDescent="0.55000000000000004">
      <c r="B59" s="309"/>
      <c r="C59" s="289" t="s">
        <v>429</v>
      </c>
      <c r="D59" s="289" t="s">
        <v>75</v>
      </c>
      <c r="E59" s="289" t="s">
        <v>75</v>
      </c>
      <c r="F59" s="289">
        <v>1</v>
      </c>
      <c r="G59" s="289">
        <v>1</v>
      </c>
      <c r="H59" s="289">
        <v>1</v>
      </c>
      <c r="I59" s="289">
        <v>1</v>
      </c>
      <c r="J59" s="289">
        <v>0.70720000000000005</v>
      </c>
      <c r="K59" s="289">
        <v>0</v>
      </c>
      <c r="L59" s="303"/>
      <c r="M59" s="303"/>
      <c r="N59" s="303"/>
      <c r="O59" s="303"/>
      <c r="P59" s="303"/>
      <c r="Q59" s="303"/>
    </row>
    <row r="60" spans="1:28" ht="94.5" x14ac:dyDescent="0.5">
      <c r="A60" s="314" t="s">
        <v>99</v>
      </c>
      <c r="B60" s="307" t="s">
        <v>347</v>
      </c>
      <c r="C60" s="289" t="s">
        <v>96</v>
      </c>
      <c r="D60" s="289">
        <v>1</v>
      </c>
      <c r="E60" s="289">
        <v>0.3</v>
      </c>
      <c r="F60" s="289">
        <v>1</v>
      </c>
      <c r="G60" s="289">
        <v>1.7</v>
      </c>
      <c r="H60" s="289">
        <v>2</v>
      </c>
      <c r="I60" s="289">
        <v>2</v>
      </c>
      <c r="J60" s="289">
        <v>2</v>
      </c>
      <c r="K60" s="289">
        <v>0</v>
      </c>
      <c r="L60" s="303"/>
      <c r="M60" s="303"/>
      <c r="N60" s="303"/>
      <c r="O60" s="303"/>
      <c r="P60" s="303"/>
      <c r="Q60" s="303"/>
    </row>
    <row r="61" spans="1:28" ht="32.25" thickBot="1" x14ac:dyDescent="0.55000000000000004">
      <c r="B61" s="309"/>
      <c r="C61" s="289" t="s">
        <v>665</v>
      </c>
      <c r="D61" s="289">
        <v>0.03</v>
      </c>
      <c r="E61" s="289">
        <v>0.01</v>
      </c>
      <c r="F61" s="289">
        <v>0.17</v>
      </c>
      <c r="G61" s="289">
        <v>0.14000000000000001</v>
      </c>
      <c r="H61" s="289">
        <v>0.3</v>
      </c>
      <c r="I61" s="289">
        <v>0.3</v>
      </c>
      <c r="J61" s="289">
        <v>0.25</v>
      </c>
      <c r="K61" s="289">
        <v>0.16</v>
      </c>
      <c r="L61" s="303"/>
      <c r="M61" s="303"/>
      <c r="N61" s="303"/>
      <c r="O61" s="303"/>
      <c r="P61" s="303"/>
      <c r="Q61" s="303"/>
    </row>
    <row r="62" spans="1:28" ht="96.75" x14ac:dyDescent="0.5">
      <c r="B62" s="311" t="s">
        <v>348</v>
      </c>
      <c r="C62" s="289" t="s">
        <v>409</v>
      </c>
      <c r="D62" s="289">
        <v>0</v>
      </c>
      <c r="E62" s="289">
        <v>0</v>
      </c>
      <c r="F62" s="289">
        <v>0.35</v>
      </c>
      <c r="G62" s="289">
        <v>0.35</v>
      </c>
      <c r="H62" s="289">
        <v>0.65</v>
      </c>
      <c r="I62" s="289" t="s">
        <v>312</v>
      </c>
      <c r="J62" s="289">
        <v>0.65</v>
      </c>
      <c r="K62" s="289">
        <v>0</v>
      </c>
      <c r="L62" s="303"/>
      <c r="M62" s="303"/>
      <c r="N62" s="303"/>
      <c r="O62" s="303"/>
      <c r="P62" s="303"/>
      <c r="Q62" s="303"/>
    </row>
    <row r="63" spans="1:28" x14ac:dyDescent="0.5">
      <c r="B63" s="308"/>
      <c r="C63" s="289" t="s">
        <v>795</v>
      </c>
      <c r="D63" s="289" t="s">
        <v>75</v>
      </c>
      <c r="E63" s="289" t="s">
        <v>75</v>
      </c>
      <c r="F63" s="289" t="s">
        <v>75</v>
      </c>
      <c r="G63" s="289" t="s">
        <v>75</v>
      </c>
      <c r="H63" s="289" t="s">
        <v>75</v>
      </c>
      <c r="I63" s="289">
        <v>0.97</v>
      </c>
      <c r="J63" s="289" t="s">
        <v>75</v>
      </c>
      <c r="K63" s="289">
        <v>0.97</v>
      </c>
      <c r="L63" s="303"/>
      <c r="M63" s="303"/>
      <c r="N63" s="303"/>
      <c r="O63" s="303"/>
      <c r="P63" s="303"/>
      <c r="Q63" s="303"/>
    </row>
    <row r="64" spans="1:28" x14ac:dyDescent="0.5">
      <c r="B64" s="308"/>
      <c r="C64" s="289" t="s">
        <v>805</v>
      </c>
      <c r="D64" s="289" t="s">
        <v>312</v>
      </c>
      <c r="E64" s="289" t="s">
        <v>312</v>
      </c>
      <c r="F64" s="289" t="s">
        <v>312</v>
      </c>
      <c r="G64" s="289" t="s">
        <v>312</v>
      </c>
      <c r="H64" s="289" t="s">
        <v>312</v>
      </c>
      <c r="I64" s="289" t="s">
        <v>312</v>
      </c>
      <c r="J64" s="289" t="s">
        <v>312</v>
      </c>
      <c r="K64" s="289" t="s">
        <v>312</v>
      </c>
      <c r="L64" s="303"/>
      <c r="M64" s="303"/>
      <c r="N64" s="303"/>
      <c r="O64" s="303"/>
      <c r="P64" s="303"/>
      <c r="Q64" s="303"/>
    </row>
    <row r="65" spans="1:17" x14ac:dyDescent="0.5">
      <c r="B65" s="308"/>
      <c r="C65" s="289" t="s">
        <v>788</v>
      </c>
      <c r="D65" s="289" t="s">
        <v>75</v>
      </c>
      <c r="E65" s="289" t="s">
        <v>75</v>
      </c>
      <c r="F65" s="289" t="s">
        <v>75</v>
      </c>
      <c r="G65" s="289" t="s">
        <v>75</v>
      </c>
      <c r="H65" s="289" t="s">
        <v>75</v>
      </c>
      <c r="I65" s="289">
        <v>1</v>
      </c>
      <c r="J65" s="289" t="s">
        <v>75</v>
      </c>
      <c r="K65" s="289">
        <v>0.1</v>
      </c>
      <c r="L65" s="303"/>
      <c r="M65" s="303"/>
      <c r="N65" s="303"/>
      <c r="O65" s="303"/>
      <c r="P65" s="303"/>
      <c r="Q65" s="303"/>
    </row>
    <row r="66" spans="1:17" ht="32.25" thickBot="1" x14ac:dyDescent="0.55000000000000004">
      <c r="B66" s="309"/>
      <c r="C66" s="289" t="s">
        <v>799</v>
      </c>
      <c r="D66" s="289" t="s">
        <v>75</v>
      </c>
      <c r="E66" s="289" t="s">
        <v>75</v>
      </c>
      <c r="F66" s="289" t="s">
        <v>75</v>
      </c>
      <c r="G66" s="289" t="s">
        <v>75</v>
      </c>
      <c r="H66" s="289" t="s">
        <v>75</v>
      </c>
      <c r="I66" s="289">
        <v>1</v>
      </c>
      <c r="J66" s="289" t="s">
        <v>75</v>
      </c>
      <c r="K66" s="289">
        <v>0.15</v>
      </c>
      <c r="L66" s="303"/>
      <c r="M66" s="303"/>
      <c r="N66" s="303"/>
      <c r="O66" s="303"/>
      <c r="P66" s="303"/>
      <c r="Q66" s="303"/>
    </row>
    <row r="67" spans="1:17" ht="86.25" thickBot="1" x14ac:dyDescent="0.55000000000000004">
      <c r="A67" s="314" t="s">
        <v>313</v>
      </c>
      <c r="B67" s="310" t="s">
        <v>347</v>
      </c>
      <c r="C67" s="289" t="s">
        <v>667</v>
      </c>
      <c r="D67" s="289">
        <v>0.88</v>
      </c>
      <c r="E67" s="289">
        <v>0.9</v>
      </c>
      <c r="F67" s="289">
        <v>0.88</v>
      </c>
      <c r="G67" s="289">
        <v>0.94569999999999999</v>
      </c>
      <c r="H67" s="289">
        <v>0.88</v>
      </c>
      <c r="I67" s="289">
        <v>0.88</v>
      </c>
      <c r="J67" s="289">
        <v>0.88</v>
      </c>
      <c r="K67" s="289">
        <v>0</v>
      </c>
      <c r="L67" s="303"/>
      <c r="M67" s="303"/>
      <c r="N67" s="303"/>
      <c r="O67" s="303"/>
      <c r="P67" s="303"/>
      <c r="Q67" s="303"/>
    </row>
    <row r="68" spans="1:17" ht="96.75" x14ac:dyDescent="0.5">
      <c r="B68" s="311" t="s">
        <v>348</v>
      </c>
      <c r="C68" s="289" t="s">
        <v>314</v>
      </c>
      <c r="D68" s="289" t="s">
        <v>75</v>
      </c>
      <c r="E68" s="289" t="s">
        <v>75</v>
      </c>
      <c r="F68" s="289">
        <v>0.95</v>
      </c>
      <c r="G68" s="289">
        <v>0.98</v>
      </c>
      <c r="H68" s="289">
        <v>0.95</v>
      </c>
      <c r="I68" s="289">
        <v>0.95</v>
      </c>
      <c r="J68" s="289">
        <v>0.97</v>
      </c>
      <c r="K68" s="289">
        <v>0.59</v>
      </c>
      <c r="L68" s="303"/>
      <c r="M68" s="303"/>
      <c r="N68" s="303"/>
      <c r="O68" s="303"/>
      <c r="P68" s="303"/>
      <c r="Q68" s="303"/>
    </row>
    <row r="69" spans="1:17" ht="32.25" thickBot="1" x14ac:dyDescent="0.55000000000000004">
      <c r="B69" s="309"/>
      <c r="C69" s="289" t="s">
        <v>666</v>
      </c>
      <c r="D69" s="289" t="s">
        <v>75</v>
      </c>
      <c r="E69" s="289" t="s">
        <v>75</v>
      </c>
      <c r="F69" s="289">
        <v>1</v>
      </c>
      <c r="G69" s="289">
        <v>1</v>
      </c>
      <c r="H69" s="289">
        <v>1</v>
      </c>
      <c r="I69" s="289">
        <v>1</v>
      </c>
      <c r="J69" s="289">
        <v>1</v>
      </c>
      <c r="K69" s="289" t="s">
        <v>75</v>
      </c>
      <c r="L69" s="303"/>
      <c r="M69" s="303"/>
      <c r="N69" s="303"/>
      <c r="O69" s="303"/>
      <c r="P69" s="303"/>
      <c r="Q69" s="303"/>
    </row>
    <row r="70" spans="1:17" x14ac:dyDescent="0.5">
      <c r="A70" s="314" t="s">
        <v>312</v>
      </c>
      <c r="B70" s="289" t="s">
        <v>312</v>
      </c>
      <c r="C70" s="289" t="s">
        <v>312</v>
      </c>
      <c r="D70" s="289" t="s">
        <v>312</v>
      </c>
      <c r="E70" s="289" t="s">
        <v>312</v>
      </c>
      <c r="F70" s="289" t="s">
        <v>312</v>
      </c>
      <c r="G70" s="289" t="s">
        <v>312</v>
      </c>
      <c r="H70" s="289" t="s">
        <v>312</v>
      </c>
      <c r="I70" s="289" t="s">
        <v>312</v>
      </c>
      <c r="J70" s="289" t="s">
        <v>312</v>
      </c>
      <c r="K70" s="289" t="s">
        <v>312</v>
      </c>
      <c r="L70" s="303"/>
      <c r="M70" s="303"/>
      <c r="N70" s="303"/>
      <c r="O70" s="303"/>
      <c r="P70" s="303"/>
      <c r="Q70" s="303"/>
    </row>
    <row r="71" spans="1:17" x14ac:dyDescent="0.5">
      <c r="A71"/>
      <c r="B71" s="110"/>
      <c r="C71"/>
      <c r="D71"/>
      <c r="E71"/>
      <c r="F71"/>
      <c r="G71"/>
      <c r="H71"/>
      <c r="I71"/>
      <c r="J71"/>
      <c r="K71"/>
      <c r="L71"/>
      <c r="M71"/>
      <c r="N71"/>
      <c r="O71"/>
      <c r="P71"/>
      <c r="Q71"/>
    </row>
    <row r="72" spans="1:17" x14ac:dyDescent="0.5">
      <c r="A72" s="14"/>
      <c r="B72" s="110"/>
      <c r="C72"/>
      <c r="D72"/>
      <c r="E72"/>
      <c r="F72"/>
      <c r="G72"/>
      <c r="H72"/>
      <c r="I72"/>
      <c r="J72"/>
      <c r="K72"/>
      <c r="L72"/>
      <c r="M72"/>
      <c r="N72"/>
    </row>
    <row r="73" spans="1:17" x14ac:dyDescent="0.5">
      <c r="A73" s="14"/>
      <c r="B73" s="110"/>
      <c r="C73"/>
      <c r="D73"/>
      <c r="E73"/>
      <c r="F73"/>
      <c r="G73"/>
      <c r="H73"/>
      <c r="I73"/>
      <c r="J73"/>
      <c r="K73"/>
      <c r="L73"/>
      <c r="M73"/>
      <c r="N73"/>
    </row>
    <row r="74" spans="1:17" x14ac:dyDescent="0.5">
      <c r="A74" s="14"/>
      <c r="B74" s="110"/>
      <c r="C74"/>
      <c r="D74"/>
      <c r="E74"/>
      <c r="F74"/>
      <c r="G74"/>
      <c r="H74"/>
      <c r="I74"/>
      <c r="J74"/>
      <c r="K74"/>
      <c r="L74"/>
      <c r="M74"/>
      <c r="N74"/>
    </row>
    <row r="75" spans="1:17" x14ac:dyDescent="0.5">
      <c r="A75" s="14"/>
      <c r="B75" s="110"/>
      <c r="C75"/>
      <c r="D75"/>
      <c r="E75"/>
      <c r="F75"/>
      <c r="G75"/>
      <c r="H75"/>
      <c r="I75"/>
      <c r="J75"/>
      <c r="K75"/>
      <c r="L75"/>
      <c r="M75"/>
      <c r="N75"/>
    </row>
    <row r="76" spans="1:17" ht="32.25" thickBot="1" x14ac:dyDescent="0.55000000000000004">
      <c r="A76" s="14"/>
      <c r="B76" s="110"/>
      <c r="C76"/>
      <c r="D76"/>
      <c r="E76"/>
      <c r="F76"/>
      <c r="G76"/>
      <c r="H76"/>
      <c r="I76"/>
      <c r="J76"/>
      <c r="K76"/>
      <c r="L76"/>
      <c r="M76"/>
      <c r="N76"/>
    </row>
    <row r="77" spans="1:17" x14ac:dyDescent="0.5">
      <c r="A77" s="14"/>
      <c r="B77" s="110"/>
      <c r="C77"/>
      <c r="D77"/>
      <c r="E77"/>
      <c r="F77"/>
      <c r="G77"/>
      <c r="H77"/>
      <c r="I77"/>
      <c r="J77"/>
      <c r="K77"/>
      <c r="L77"/>
      <c r="M77"/>
      <c r="N77"/>
    </row>
    <row r="78" spans="1:17" x14ac:dyDescent="0.5">
      <c r="A78" s="14"/>
      <c r="B78" s="110"/>
      <c r="C78"/>
      <c r="D78"/>
      <c r="E78"/>
      <c r="F78"/>
      <c r="G78"/>
      <c r="H78"/>
      <c r="I78"/>
      <c r="J78"/>
      <c r="K78"/>
      <c r="L78"/>
      <c r="M78"/>
      <c r="N78"/>
    </row>
    <row r="79" spans="1:17" x14ac:dyDescent="0.5">
      <c r="A79" s="14"/>
      <c r="B79" s="110"/>
      <c r="C79"/>
      <c r="D79"/>
      <c r="E79"/>
      <c r="F79"/>
      <c r="G79"/>
      <c r="H79"/>
      <c r="I79"/>
      <c r="J79"/>
      <c r="K79"/>
      <c r="L79"/>
      <c r="M79"/>
      <c r="N79"/>
    </row>
    <row r="80" spans="1:17" x14ac:dyDescent="0.5">
      <c r="A80" s="14"/>
      <c r="B80" s="110"/>
      <c r="C80"/>
      <c r="D80"/>
      <c r="E80"/>
      <c r="F80"/>
      <c r="G80"/>
      <c r="H80"/>
      <c r="I80"/>
      <c r="J80"/>
      <c r="K80"/>
      <c r="L80"/>
      <c r="M80"/>
      <c r="N80"/>
    </row>
    <row r="81" spans="1:14" x14ac:dyDescent="0.5">
      <c r="A81" s="14"/>
      <c r="B81" s="110"/>
      <c r="C81"/>
      <c r="D81"/>
      <c r="E81"/>
      <c r="F81"/>
      <c r="G81"/>
      <c r="H81"/>
      <c r="I81"/>
      <c r="J81"/>
      <c r="K81"/>
      <c r="L81"/>
      <c r="M81"/>
      <c r="N81"/>
    </row>
    <row r="82" spans="1:14" x14ac:dyDescent="0.5">
      <c r="A82" s="14"/>
      <c r="B82" s="110"/>
      <c r="C82"/>
      <c r="D82"/>
      <c r="E82"/>
      <c r="F82"/>
      <c r="G82"/>
      <c r="H82"/>
      <c r="I82"/>
      <c r="J82"/>
      <c r="K82"/>
      <c r="L82"/>
      <c r="M82"/>
      <c r="N82"/>
    </row>
    <row r="83" spans="1:14" x14ac:dyDescent="0.5">
      <c r="A83" s="14"/>
      <c r="B83" s="110"/>
      <c r="C83"/>
      <c r="D83"/>
      <c r="E83"/>
      <c r="F83"/>
      <c r="G83"/>
      <c r="H83"/>
      <c r="I83"/>
      <c r="J83"/>
      <c r="K83"/>
      <c r="L83"/>
      <c r="M83"/>
      <c r="N83"/>
    </row>
    <row r="84" spans="1:14" x14ac:dyDescent="0.5">
      <c r="A84" s="14"/>
      <c r="B84" s="110"/>
      <c r="C84"/>
      <c r="D84"/>
      <c r="E84"/>
      <c r="F84"/>
      <c r="G84"/>
      <c r="H84"/>
      <c r="I84"/>
      <c r="J84"/>
      <c r="K84"/>
      <c r="L84"/>
      <c r="M84"/>
      <c r="N84"/>
    </row>
    <row r="85" spans="1:14" x14ac:dyDescent="0.5">
      <c r="A85" s="14"/>
      <c r="B85" s="110"/>
      <c r="C85"/>
      <c r="D85"/>
      <c r="E85"/>
      <c r="F85"/>
      <c r="G85"/>
      <c r="H85"/>
      <c r="I85"/>
      <c r="J85"/>
      <c r="K85"/>
      <c r="L85"/>
      <c r="M85"/>
      <c r="N85"/>
    </row>
    <row r="86" spans="1:14" x14ac:dyDescent="0.5">
      <c r="A86" s="14"/>
      <c r="B86" s="110"/>
      <c r="C86"/>
      <c r="D86"/>
      <c r="E86"/>
      <c r="F86"/>
      <c r="G86"/>
      <c r="H86"/>
      <c r="I86"/>
      <c r="J86"/>
      <c r="K86"/>
      <c r="L86"/>
      <c r="M86"/>
      <c r="N86"/>
    </row>
    <row r="87" spans="1:14" x14ac:dyDescent="0.5">
      <c r="A87" s="14"/>
      <c r="B87" s="110"/>
      <c r="C87"/>
      <c r="D87"/>
      <c r="E87"/>
      <c r="F87"/>
      <c r="G87"/>
      <c r="H87"/>
      <c r="I87"/>
      <c r="J87"/>
      <c r="K87"/>
      <c r="L87"/>
      <c r="M87"/>
      <c r="N87"/>
    </row>
    <row r="88" spans="1:14" ht="32.25" thickBot="1" x14ac:dyDescent="0.55000000000000004">
      <c r="A88" s="14"/>
      <c r="B88" s="110"/>
      <c r="C88"/>
      <c r="D88"/>
      <c r="E88"/>
      <c r="F88"/>
      <c r="G88"/>
      <c r="H88"/>
      <c r="I88"/>
      <c r="J88"/>
      <c r="K88"/>
      <c r="L88"/>
      <c r="M88"/>
      <c r="N88"/>
    </row>
    <row r="89" spans="1:14" x14ac:dyDescent="0.5">
      <c r="A89" s="14"/>
      <c r="B89" s="110"/>
      <c r="C89"/>
      <c r="D89"/>
      <c r="E89"/>
      <c r="F89"/>
      <c r="G89"/>
      <c r="H89"/>
      <c r="I89"/>
      <c r="J89"/>
      <c r="K89"/>
      <c r="L89"/>
      <c r="M89"/>
      <c r="N89"/>
    </row>
    <row r="90" spans="1:14" ht="32.25" thickBot="1" x14ac:dyDescent="0.55000000000000004">
      <c r="A90" s="14"/>
      <c r="B90" s="110"/>
      <c r="C90"/>
      <c r="D90"/>
      <c r="E90"/>
      <c r="F90"/>
      <c r="G90"/>
      <c r="H90"/>
      <c r="I90"/>
      <c r="J90"/>
      <c r="K90"/>
      <c r="L90"/>
      <c r="M90"/>
      <c r="N90"/>
    </row>
    <row r="91" spans="1:14" x14ac:dyDescent="0.5">
      <c r="A91" s="14"/>
      <c r="B91" s="110"/>
      <c r="C91"/>
      <c r="D91"/>
      <c r="E91"/>
      <c r="F91"/>
      <c r="G91"/>
      <c r="H91"/>
      <c r="I91"/>
      <c r="J91"/>
      <c r="K91"/>
      <c r="L91"/>
      <c r="M91"/>
      <c r="N91"/>
    </row>
    <row r="92" spans="1:14" x14ac:dyDescent="0.5">
      <c r="A92" s="14"/>
      <c r="B92" s="110"/>
      <c r="C92"/>
      <c r="D92"/>
      <c r="E92"/>
      <c r="F92"/>
      <c r="G92"/>
      <c r="H92"/>
      <c r="I92"/>
      <c r="J92"/>
      <c r="K92"/>
      <c r="L92"/>
      <c r="M92"/>
      <c r="N92"/>
    </row>
    <row r="93" spans="1:14" x14ac:dyDescent="0.5">
      <c r="A93" s="14"/>
      <c r="B93" s="110"/>
      <c r="C93"/>
      <c r="D93"/>
      <c r="E93"/>
      <c r="F93"/>
      <c r="G93"/>
      <c r="H93"/>
      <c r="I93"/>
      <c r="J93"/>
      <c r="K93"/>
      <c r="L93"/>
      <c r="M93"/>
      <c r="N93"/>
    </row>
    <row r="94" spans="1:14" x14ac:dyDescent="0.5">
      <c r="A94" s="14"/>
      <c r="B94" s="110"/>
      <c r="C94"/>
      <c r="D94"/>
      <c r="E94"/>
      <c r="F94"/>
      <c r="G94"/>
      <c r="H94"/>
      <c r="I94"/>
      <c r="J94"/>
      <c r="K94"/>
      <c r="L94"/>
      <c r="M94"/>
      <c r="N94"/>
    </row>
    <row r="95" spans="1:14" x14ac:dyDescent="0.5">
      <c r="A95" s="14"/>
      <c r="B95" s="110"/>
      <c r="C95"/>
      <c r="D95"/>
      <c r="E95"/>
      <c r="F95"/>
      <c r="G95"/>
      <c r="H95"/>
      <c r="I95"/>
      <c r="J95"/>
      <c r="K95"/>
      <c r="L95"/>
      <c r="M95"/>
      <c r="N95"/>
    </row>
    <row r="96" spans="1:14" ht="32.25" thickBot="1" x14ac:dyDescent="0.55000000000000004">
      <c r="A96" s="14"/>
      <c r="B96" s="110"/>
      <c r="C96"/>
      <c r="D96"/>
      <c r="E96"/>
      <c r="F96"/>
      <c r="G96"/>
      <c r="H96"/>
      <c r="I96"/>
      <c r="J96"/>
      <c r="K96"/>
      <c r="L96"/>
      <c r="M96"/>
      <c r="N96"/>
    </row>
    <row r="97" spans="1:14" x14ac:dyDescent="0.5">
      <c r="A97" s="14"/>
      <c r="B97" s="110"/>
      <c r="C97"/>
      <c r="D97"/>
      <c r="E97"/>
      <c r="F97"/>
      <c r="G97"/>
      <c r="H97"/>
      <c r="I97"/>
      <c r="J97"/>
      <c r="K97"/>
      <c r="L97"/>
      <c r="M97"/>
      <c r="N97"/>
    </row>
    <row r="98" spans="1:14" ht="32.25" thickBot="1" x14ac:dyDescent="0.55000000000000004">
      <c r="A98" s="14"/>
      <c r="B98" s="110"/>
      <c r="C98"/>
      <c r="D98"/>
      <c r="E98"/>
      <c r="F98"/>
      <c r="G98"/>
      <c r="H98"/>
      <c r="I98"/>
      <c r="J98"/>
      <c r="K98"/>
      <c r="L98"/>
      <c r="M98"/>
      <c r="N98"/>
    </row>
    <row r="99" spans="1:14" x14ac:dyDescent="0.5">
      <c r="A99" s="14"/>
      <c r="B99" s="110"/>
      <c r="C99"/>
      <c r="D99"/>
      <c r="E99"/>
      <c r="F99"/>
      <c r="G99"/>
      <c r="H99"/>
      <c r="I99"/>
      <c r="J99"/>
      <c r="K99"/>
      <c r="L99"/>
      <c r="M99"/>
      <c r="N99"/>
    </row>
    <row r="100" spans="1:14" x14ac:dyDescent="0.5">
      <c r="A100" s="14"/>
      <c r="B100" s="110"/>
      <c r="C100"/>
      <c r="D100"/>
      <c r="E100"/>
      <c r="F100"/>
      <c r="G100"/>
      <c r="H100"/>
      <c r="I100"/>
      <c r="J100"/>
      <c r="K100"/>
      <c r="L100"/>
      <c r="M100"/>
      <c r="N100"/>
    </row>
    <row r="101" spans="1:14" x14ac:dyDescent="0.5">
      <c r="A101" s="14"/>
      <c r="B101" s="110"/>
      <c r="C101"/>
      <c r="D101"/>
      <c r="E101"/>
      <c r="F101"/>
      <c r="G101"/>
      <c r="H101"/>
      <c r="I101"/>
      <c r="J101"/>
      <c r="K101"/>
      <c r="L101"/>
      <c r="M101"/>
      <c r="N101"/>
    </row>
    <row r="102" spans="1:14" x14ac:dyDescent="0.5">
      <c r="A102" s="14"/>
      <c r="B102" s="110"/>
      <c r="C102"/>
      <c r="D102"/>
      <c r="E102"/>
      <c r="F102"/>
      <c r="G102"/>
      <c r="H102"/>
      <c r="I102"/>
      <c r="J102"/>
      <c r="K102"/>
      <c r="L102"/>
      <c r="M102"/>
      <c r="N102"/>
    </row>
    <row r="103" spans="1:14" x14ac:dyDescent="0.5">
      <c r="A103" s="14"/>
      <c r="B103" s="110"/>
      <c r="C103"/>
      <c r="D103"/>
      <c r="E103"/>
      <c r="F103"/>
      <c r="G103"/>
      <c r="H103"/>
      <c r="I103"/>
      <c r="J103"/>
      <c r="K103"/>
      <c r="L103"/>
      <c r="M103"/>
      <c r="N103"/>
    </row>
    <row r="104" spans="1:14" ht="32.25" thickBot="1" x14ac:dyDescent="0.55000000000000004">
      <c r="A104" s="14"/>
      <c r="B104" s="110"/>
      <c r="C104"/>
      <c r="D104"/>
      <c r="E104"/>
      <c r="F104"/>
      <c r="G104"/>
      <c r="H104"/>
      <c r="I104"/>
      <c r="J104"/>
      <c r="K104"/>
      <c r="L104"/>
      <c r="M104"/>
      <c r="N104"/>
    </row>
    <row r="105" spans="1:14" x14ac:dyDescent="0.5">
      <c r="A105" s="14"/>
      <c r="B105" s="110"/>
      <c r="C105"/>
      <c r="D105"/>
      <c r="E105"/>
      <c r="F105"/>
      <c r="G105"/>
      <c r="H105"/>
      <c r="I105"/>
      <c r="J105"/>
      <c r="K105"/>
      <c r="L105"/>
      <c r="M105"/>
      <c r="N105"/>
    </row>
    <row r="106" spans="1:14" ht="32.25" thickBot="1" x14ac:dyDescent="0.55000000000000004">
      <c r="A106" s="14"/>
      <c r="B106" s="110"/>
      <c r="C106"/>
      <c r="D106"/>
      <c r="E106"/>
      <c r="F106"/>
      <c r="G106"/>
      <c r="H106"/>
      <c r="I106"/>
      <c r="J106"/>
      <c r="K106"/>
      <c r="L106"/>
      <c r="M106"/>
      <c r="N106"/>
    </row>
    <row r="107" spans="1:14" x14ac:dyDescent="0.5">
      <c r="A107" s="14"/>
      <c r="B107" s="110"/>
      <c r="C107"/>
      <c r="D107"/>
      <c r="E107"/>
      <c r="F107"/>
      <c r="G107"/>
      <c r="H107"/>
      <c r="I107"/>
      <c r="J107"/>
      <c r="K107"/>
      <c r="L107"/>
      <c r="M107"/>
      <c r="N107"/>
    </row>
    <row r="108" spans="1:14" x14ac:dyDescent="0.5">
      <c r="A108" s="14"/>
      <c r="B108" s="110"/>
      <c r="C108"/>
      <c r="D108"/>
      <c r="E108"/>
      <c r="F108"/>
      <c r="G108"/>
      <c r="H108"/>
      <c r="I108"/>
      <c r="J108"/>
      <c r="K108"/>
      <c r="L108"/>
      <c r="M108"/>
      <c r="N108"/>
    </row>
    <row r="109" spans="1:14" x14ac:dyDescent="0.5">
      <c r="A109" s="14"/>
      <c r="B109" s="110"/>
      <c r="C109"/>
      <c r="D109"/>
      <c r="E109"/>
      <c r="F109"/>
      <c r="G109"/>
      <c r="H109"/>
      <c r="I109"/>
      <c r="J109"/>
      <c r="K109"/>
      <c r="L109"/>
      <c r="M109"/>
      <c r="N109"/>
    </row>
    <row r="110" spans="1:14" x14ac:dyDescent="0.5">
      <c r="A110" s="14"/>
      <c r="B110" s="110"/>
      <c r="C110"/>
      <c r="D110"/>
      <c r="E110"/>
      <c r="F110"/>
      <c r="G110"/>
      <c r="H110"/>
      <c r="I110"/>
      <c r="J110"/>
      <c r="K110"/>
      <c r="L110"/>
      <c r="M110"/>
      <c r="N110"/>
    </row>
    <row r="111" spans="1:14" x14ac:dyDescent="0.5">
      <c r="A111" s="14"/>
      <c r="B111" s="110"/>
      <c r="C111"/>
      <c r="D111"/>
      <c r="E111"/>
      <c r="F111"/>
      <c r="G111"/>
      <c r="H111"/>
      <c r="I111"/>
      <c r="J111"/>
      <c r="K111"/>
      <c r="L111"/>
      <c r="M111"/>
      <c r="N111"/>
    </row>
    <row r="112" spans="1:14" ht="32.25" thickBot="1" x14ac:dyDescent="0.55000000000000004">
      <c r="A112" s="14"/>
      <c r="B112" s="110"/>
      <c r="C112"/>
      <c r="D112"/>
      <c r="E112"/>
      <c r="F112"/>
      <c r="G112"/>
      <c r="H112"/>
      <c r="I112"/>
      <c r="J112"/>
      <c r="K112"/>
      <c r="L112"/>
      <c r="M112"/>
      <c r="N112"/>
    </row>
    <row r="113" spans="1:14" x14ac:dyDescent="0.5">
      <c r="A113" s="14"/>
      <c r="B113" s="110"/>
      <c r="C113"/>
      <c r="D113"/>
      <c r="E113"/>
      <c r="F113"/>
      <c r="G113"/>
      <c r="H113"/>
      <c r="I113"/>
      <c r="J113"/>
      <c r="K113"/>
      <c r="L113"/>
      <c r="M113"/>
      <c r="N113"/>
    </row>
    <row r="114" spans="1:14" x14ac:dyDescent="0.5">
      <c r="A114" s="14"/>
      <c r="B114" s="110"/>
      <c r="C114"/>
      <c r="D114"/>
      <c r="E114"/>
      <c r="F114"/>
      <c r="G114"/>
      <c r="H114"/>
      <c r="I114"/>
      <c r="J114"/>
      <c r="K114"/>
      <c r="L114"/>
      <c r="M114"/>
      <c r="N114"/>
    </row>
    <row r="115" spans="1:14" x14ac:dyDescent="0.5">
      <c r="A115" s="14"/>
      <c r="B115" s="110"/>
      <c r="C115"/>
      <c r="D115"/>
      <c r="E115"/>
      <c r="F115"/>
      <c r="G115"/>
      <c r="H115"/>
      <c r="I115"/>
      <c r="J115"/>
      <c r="K115"/>
      <c r="L115"/>
      <c r="M115"/>
      <c r="N115"/>
    </row>
    <row r="116" spans="1:14" x14ac:dyDescent="0.5">
      <c r="A116" s="14"/>
      <c r="B116" s="110"/>
      <c r="C116"/>
      <c r="D116"/>
      <c r="E116"/>
      <c r="F116"/>
      <c r="G116"/>
      <c r="H116"/>
      <c r="I116"/>
      <c r="J116"/>
      <c r="K116"/>
      <c r="L116"/>
      <c r="M116"/>
      <c r="N116"/>
    </row>
    <row r="117" spans="1:14" x14ac:dyDescent="0.5">
      <c r="A117" s="14"/>
      <c r="B117" s="110"/>
      <c r="C117"/>
      <c r="D117"/>
      <c r="E117"/>
      <c r="F117"/>
      <c r="G117"/>
      <c r="H117"/>
      <c r="I117"/>
      <c r="J117"/>
      <c r="K117"/>
      <c r="L117"/>
      <c r="M117"/>
      <c r="N117"/>
    </row>
    <row r="118" spans="1:14" x14ac:dyDescent="0.5">
      <c r="A118" s="14"/>
      <c r="B118" s="110"/>
      <c r="C118"/>
      <c r="D118"/>
      <c r="E118"/>
      <c r="F118"/>
      <c r="G118"/>
      <c r="H118"/>
      <c r="I118"/>
      <c r="J118"/>
      <c r="K118"/>
      <c r="L118"/>
      <c r="M118"/>
      <c r="N118"/>
    </row>
    <row r="119" spans="1:14" x14ac:dyDescent="0.5">
      <c r="A119" s="14"/>
      <c r="B119" s="110"/>
      <c r="C119"/>
      <c r="D119"/>
      <c r="E119"/>
      <c r="F119"/>
      <c r="G119"/>
      <c r="H119"/>
      <c r="I119"/>
      <c r="J119"/>
      <c r="K119"/>
      <c r="L119"/>
      <c r="M119"/>
      <c r="N119"/>
    </row>
    <row r="120" spans="1:14" x14ac:dyDescent="0.5">
      <c r="A120" s="14"/>
      <c r="B120" s="110"/>
      <c r="C120"/>
      <c r="D120"/>
      <c r="E120"/>
      <c r="F120"/>
      <c r="G120"/>
      <c r="H120"/>
      <c r="I120"/>
      <c r="J120"/>
      <c r="K120"/>
      <c r="L120"/>
      <c r="M120"/>
      <c r="N120"/>
    </row>
    <row r="121" spans="1:14" x14ac:dyDescent="0.5">
      <c r="A121" s="14"/>
      <c r="B121" s="110"/>
      <c r="C121"/>
      <c r="D121"/>
      <c r="E121"/>
      <c r="F121"/>
      <c r="G121"/>
      <c r="H121"/>
      <c r="I121"/>
      <c r="J121"/>
      <c r="K121"/>
      <c r="L121"/>
      <c r="M121"/>
      <c r="N121"/>
    </row>
    <row r="122" spans="1:14" x14ac:dyDescent="0.5">
      <c r="A122" s="14"/>
      <c r="B122" s="110"/>
      <c r="C122"/>
      <c r="D122"/>
      <c r="E122"/>
      <c r="F122"/>
      <c r="G122"/>
      <c r="H122"/>
      <c r="I122"/>
      <c r="J122"/>
      <c r="K122"/>
      <c r="L122"/>
      <c r="M122"/>
      <c r="N122"/>
    </row>
    <row r="123" spans="1:14" x14ac:dyDescent="0.5">
      <c r="A123" s="14"/>
      <c r="B123" s="110"/>
      <c r="C123"/>
      <c r="D123"/>
      <c r="E123"/>
      <c r="F123"/>
      <c r="G123"/>
      <c r="H123"/>
      <c r="I123"/>
      <c r="J123"/>
      <c r="K123"/>
      <c r="L123"/>
      <c r="M123"/>
      <c r="N123"/>
    </row>
    <row r="124" spans="1:14" x14ac:dyDescent="0.5">
      <c r="A124" s="14"/>
      <c r="B124" s="110"/>
      <c r="C124"/>
      <c r="D124"/>
      <c r="E124"/>
      <c r="F124"/>
      <c r="G124"/>
      <c r="H124"/>
      <c r="I124"/>
      <c r="J124"/>
      <c r="K124"/>
      <c r="L124"/>
      <c r="M124"/>
      <c r="N124"/>
    </row>
    <row r="125" spans="1:14" x14ac:dyDescent="0.5">
      <c r="A125" s="14"/>
      <c r="B125" s="110"/>
      <c r="C125"/>
      <c r="D125"/>
      <c r="E125"/>
      <c r="F125"/>
      <c r="G125"/>
      <c r="H125"/>
      <c r="I125"/>
      <c r="J125"/>
      <c r="K125"/>
      <c r="L125"/>
      <c r="M125"/>
      <c r="N125"/>
    </row>
    <row r="126" spans="1:14" x14ac:dyDescent="0.5">
      <c r="A126" s="14"/>
      <c r="B126" s="110"/>
      <c r="C126"/>
      <c r="D126"/>
      <c r="E126"/>
      <c r="F126"/>
      <c r="G126"/>
      <c r="H126"/>
      <c r="I126"/>
      <c r="J126"/>
      <c r="K126"/>
      <c r="L126"/>
      <c r="M126"/>
      <c r="N126"/>
    </row>
    <row r="127" spans="1:14" x14ac:dyDescent="0.5">
      <c r="A127" s="14"/>
      <c r="B127" s="110"/>
      <c r="C127"/>
      <c r="D127"/>
      <c r="E127"/>
      <c r="F127"/>
      <c r="G127"/>
      <c r="H127"/>
      <c r="I127"/>
      <c r="J127"/>
      <c r="K127"/>
      <c r="L127"/>
      <c r="M127"/>
      <c r="N127"/>
    </row>
    <row r="128" spans="1:14" x14ac:dyDescent="0.5">
      <c r="A128" s="14"/>
      <c r="B128" s="110"/>
      <c r="C128"/>
      <c r="D128"/>
      <c r="E128"/>
      <c r="F128"/>
      <c r="G128"/>
      <c r="H128"/>
      <c r="I128"/>
      <c r="J128"/>
      <c r="K128"/>
      <c r="L128"/>
      <c r="M128"/>
      <c r="N128"/>
    </row>
    <row r="129" spans="1:14" x14ac:dyDescent="0.5">
      <c r="A129" s="14"/>
      <c r="B129" s="110"/>
      <c r="C129"/>
      <c r="D129"/>
      <c r="E129"/>
      <c r="F129"/>
      <c r="G129"/>
      <c r="H129"/>
      <c r="I129"/>
      <c r="J129"/>
      <c r="K129"/>
      <c r="L129"/>
      <c r="M129"/>
      <c r="N129"/>
    </row>
    <row r="130" spans="1:14" ht="32.25" thickBot="1" x14ac:dyDescent="0.55000000000000004">
      <c r="A130" s="14"/>
      <c r="B130" s="110"/>
      <c r="C130"/>
      <c r="D130"/>
      <c r="E130"/>
      <c r="F130"/>
      <c r="G130"/>
      <c r="H130"/>
      <c r="I130"/>
      <c r="J130"/>
      <c r="K130"/>
      <c r="L130"/>
      <c r="M130"/>
      <c r="N130"/>
    </row>
    <row r="131" spans="1:14" x14ac:dyDescent="0.5">
      <c r="A131" s="14"/>
      <c r="B131" s="110"/>
      <c r="C131"/>
      <c r="D131"/>
      <c r="E131"/>
      <c r="F131"/>
      <c r="G131"/>
      <c r="H131"/>
      <c r="I131"/>
      <c r="J131"/>
      <c r="K131"/>
      <c r="L131"/>
      <c r="M131"/>
      <c r="N131"/>
    </row>
    <row r="132" spans="1:14" x14ac:dyDescent="0.5">
      <c r="A132" s="14"/>
      <c r="B132" s="110"/>
      <c r="C132"/>
      <c r="D132"/>
      <c r="E132"/>
      <c r="F132"/>
      <c r="G132"/>
      <c r="H132"/>
      <c r="I132"/>
      <c r="J132"/>
      <c r="K132"/>
      <c r="L132"/>
      <c r="M132"/>
      <c r="N132"/>
    </row>
    <row r="133" spans="1:14" ht="32.25" thickBot="1" x14ac:dyDescent="0.55000000000000004">
      <c r="A133" s="14"/>
      <c r="B133" s="110"/>
      <c r="C133"/>
      <c r="D133"/>
      <c r="E133"/>
      <c r="F133"/>
      <c r="G133"/>
      <c r="H133"/>
      <c r="I133"/>
      <c r="J133"/>
      <c r="K133"/>
      <c r="L133"/>
      <c r="M133"/>
      <c r="N133"/>
    </row>
    <row r="134" spans="1:14" x14ac:dyDescent="0.5">
      <c r="A134" s="14"/>
      <c r="B134" s="110"/>
      <c r="C134"/>
      <c r="D134"/>
      <c r="E134"/>
      <c r="F134"/>
      <c r="G134"/>
      <c r="H134"/>
      <c r="I134"/>
      <c r="J134"/>
      <c r="K134"/>
      <c r="L134"/>
      <c r="M134"/>
      <c r="N134"/>
    </row>
    <row r="135" spans="1:14" x14ac:dyDescent="0.5">
      <c r="A135" s="14"/>
      <c r="B135" s="110"/>
      <c r="C135"/>
      <c r="D135"/>
      <c r="E135"/>
      <c r="F135"/>
      <c r="G135"/>
      <c r="H135"/>
      <c r="I135"/>
      <c r="J135"/>
      <c r="K135"/>
      <c r="L135"/>
      <c r="M135"/>
      <c r="N135"/>
    </row>
    <row r="136" spans="1:14" x14ac:dyDescent="0.5">
      <c r="A136" s="14"/>
      <c r="B136" s="110"/>
      <c r="C136"/>
      <c r="D136"/>
      <c r="E136"/>
      <c r="F136"/>
      <c r="G136"/>
      <c r="H136"/>
      <c r="I136"/>
      <c r="J136"/>
      <c r="K136"/>
      <c r="L136"/>
      <c r="M136"/>
      <c r="N136"/>
    </row>
    <row r="137" spans="1:14" x14ac:dyDescent="0.5">
      <c r="A137" s="14"/>
      <c r="B137" s="110"/>
      <c r="C137"/>
      <c r="D137"/>
      <c r="E137"/>
      <c r="F137"/>
      <c r="G137"/>
      <c r="H137"/>
      <c r="I137"/>
      <c r="J137"/>
      <c r="K137"/>
      <c r="L137"/>
      <c r="M137"/>
      <c r="N137"/>
    </row>
    <row r="138" spans="1:14" x14ac:dyDescent="0.5">
      <c r="A138" s="14"/>
      <c r="B138" s="110"/>
      <c r="C138"/>
      <c r="D138"/>
      <c r="E138"/>
      <c r="F138"/>
      <c r="G138"/>
      <c r="H138"/>
      <c r="I138"/>
      <c r="J138"/>
      <c r="K138"/>
      <c r="L138"/>
      <c r="M138"/>
      <c r="N138"/>
    </row>
    <row r="139" spans="1:14" x14ac:dyDescent="0.5">
      <c r="A139" s="14"/>
      <c r="B139" s="110"/>
      <c r="C139"/>
      <c r="D139"/>
      <c r="E139"/>
      <c r="F139"/>
      <c r="G139"/>
      <c r="H139"/>
      <c r="I139"/>
      <c r="J139"/>
      <c r="K139"/>
      <c r="L139"/>
      <c r="M139"/>
      <c r="N139"/>
    </row>
    <row r="140" spans="1:14" x14ac:dyDescent="0.5">
      <c r="A140" s="14"/>
      <c r="B140" s="110"/>
      <c r="C140"/>
      <c r="D140"/>
      <c r="E140"/>
      <c r="F140"/>
      <c r="G140"/>
      <c r="H140"/>
      <c r="I140"/>
      <c r="J140"/>
      <c r="K140"/>
      <c r="L140"/>
      <c r="M140"/>
      <c r="N140"/>
    </row>
    <row r="141" spans="1:14" x14ac:dyDescent="0.5">
      <c r="A141" s="14"/>
      <c r="B141" s="110"/>
      <c r="C141"/>
      <c r="D141"/>
      <c r="E141"/>
      <c r="F141"/>
      <c r="G141"/>
      <c r="H141"/>
      <c r="I141"/>
      <c r="J141"/>
      <c r="K141"/>
      <c r="L141"/>
      <c r="M141"/>
      <c r="N141"/>
    </row>
    <row r="142" spans="1:14" ht="32.25" thickBot="1" x14ac:dyDescent="0.55000000000000004">
      <c r="A142" s="14"/>
      <c r="B142" s="110"/>
      <c r="C142"/>
      <c r="D142"/>
      <c r="E142"/>
      <c r="F142"/>
      <c r="G142"/>
      <c r="H142"/>
      <c r="I142"/>
      <c r="J142"/>
      <c r="K142"/>
      <c r="L142"/>
      <c r="M142"/>
      <c r="N142"/>
    </row>
    <row r="143" spans="1:14" x14ac:dyDescent="0.5">
      <c r="A143" s="14"/>
      <c r="B143" s="110"/>
      <c r="C143"/>
      <c r="D143"/>
      <c r="E143"/>
      <c r="F143"/>
      <c r="G143"/>
      <c r="H143"/>
      <c r="I143"/>
      <c r="J143"/>
      <c r="K143"/>
      <c r="L143"/>
      <c r="M143"/>
      <c r="N143"/>
    </row>
    <row r="144" spans="1:14" x14ac:dyDescent="0.5">
      <c r="A144" s="14"/>
      <c r="B144" s="110"/>
      <c r="C144"/>
      <c r="D144"/>
      <c r="E144"/>
      <c r="F144"/>
      <c r="G144"/>
      <c r="H144"/>
      <c r="I144"/>
      <c r="J144"/>
      <c r="K144"/>
      <c r="L144"/>
      <c r="M144"/>
      <c r="N144"/>
    </row>
    <row r="145" spans="1:14" ht="32.25" thickBot="1" x14ac:dyDescent="0.55000000000000004">
      <c r="A145" s="14"/>
      <c r="B145" s="110"/>
      <c r="C145"/>
      <c r="D145"/>
      <c r="E145"/>
      <c r="F145"/>
      <c r="G145"/>
      <c r="H145"/>
      <c r="I145"/>
      <c r="J145"/>
      <c r="K145"/>
      <c r="L145"/>
      <c r="M145"/>
      <c r="N145"/>
    </row>
    <row r="146" spans="1:14" x14ac:dyDescent="0.5">
      <c r="A146" s="14"/>
      <c r="B146" s="110"/>
      <c r="C146"/>
      <c r="D146"/>
      <c r="E146"/>
      <c r="F146"/>
      <c r="G146"/>
      <c r="H146"/>
      <c r="I146"/>
      <c r="J146"/>
      <c r="K146"/>
      <c r="L146"/>
      <c r="M146"/>
      <c r="N146"/>
    </row>
    <row r="147" spans="1:14" x14ac:dyDescent="0.5">
      <c r="A147" s="14"/>
      <c r="B147" s="110"/>
      <c r="C147"/>
      <c r="D147"/>
      <c r="E147"/>
      <c r="F147"/>
      <c r="G147"/>
      <c r="H147"/>
      <c r="I147"/>
      <c r="J147"/>
      <c r="K147"/>
      <c r="L147"/>
      <c r="M147"/>
      <c r="N147"/>
    </row>
    <row r="148" spans="1:14" x14ac:dyDescent="0.5">
      <c r="A148" s="14"/>
      <c r="B148" s="110"/>
      <c r="C148"/>
      <c r="D148"/>
      <c r="E148"/>
      <c r="F148"/>
      <c r="G148"/>
      <c r="H148"/>
      <c r="I148"/>
      <c r="J148"/>
      <c r="K148"/>
      <c r="L148"/>
      <c r="M148"/>
      <c r="N148"/>
    </row>
    <row r="149" spans="1:14" x14ac:dyDescent="0.5">
      <c r="A149" s="14"/>
      <c r="B149" s="110"/>
      <c r="C149"/>
      <c r="D149"/>
      <c r="E149"/>
      <c r="F149"/>
      <c r="G149"/>
      <c r="H149"/>
      <c r="I149"/>
      <c r="J149"/>
      <c r="K149"/>
      <c r="L149"/>
      <c r="M149"/>
      <c r="N149"/>
    </row>
    <row r="150" spans="1:14" x14ac:dyDescent="0.5">
      <c r="A150" s="14"/>
      <c r="B150" s="110"/>
      <c r="C150"/>
      <c r="D150"/>
      <c r="E150"/>
      <c r="F150"/>
      <c r="G150"/>
      <c r="H150"/>
      <c r="I150"/>
      <c r="J150"/>
      <c r="K150"/>
      <c r="L150"/>
      <c r="M150"/>
      <c r="N150"/>
    </row>
    <row r="151" spans="1:14" x14ac:dyDescent="0.5">
      <c r="A151" s="14"/>
      <c r="B151" s="110"/>
      <c r="C151"/>
      <c r="D151"/>
      <c r="E151"/>
      <c r="F151"/>
      <c r="G151"/>
      <c r="H151"/>
      <c r="I151"/>
      <c r="J151"/>
      <c r="K151"/>
      <c r="L151"/>
      <c r="M151"/>
      <c r="N151"/>
    </row>
    <row r="152" spans="1:14" x14ac:dyDescent="0.5">
      <c r="A152" s="14"/>
      <c r="B152" s="110"/>
      <c r="C152"/>
      <c r="D152"/>
      <c r="E152"/>
      <c r="F152"/>
      <c r="G152"/>
      <c r="H152"/>
      <c r="I152"/>
      <c r="J152"/>
      <c r="K152"/>
      <c r="L152"/>
      <c r="M152"/>
      <c r="N152"/>
    </row>
    <row r="153" spans="1:14" x14ac:dyDescent="0.5">
      <c r="A153" s="14"/>
      <c r="B153" s="110"/>
      <c r="C153"/>
      <c r="D153"/>
      <c r="E153"/>
      <c r="F153"/>
      <c r="G153"/>
      <c r="H153"/>
      <c r="I153"/>
      <c r="J153"/>
      <c r="K153"/>
      <c r="L153"/>
      <c r="M153"/>
      <c r="N153"/>
    </row>
    <row r="154" spans="1:14" ht="32.25" thickBot="1" x14ac:dyDescent="0.55000000000000004">
      <c r="A154" s="14"/>
      <c r="B154" s="110"/>
      <c r="C154"/>
      <c r="D154"/>
      <c r="E154"/>
      <c r="F154"/>
      <c r="G154"/>
      <c r="H154"/>
      <c r="I154"/>
      <c r="J154"/>
      <c r="K154"/>
      <c r="L154"/>
      <c r="M154"/>
      <c r="N154"/>
    </row>
    <row r="155" spans="1:14" x14ac:dyDescent="0.5">
      <c r="A155" s="14"/>
      <c r="B155" s="110"/>
      <c r="C155"/>
      <c r="D155"/>
      <c r="E155"/>
      <c r="F155"/>
      <c r="G155"/>
      <c r="H155"/>
      <c r="I155"/>
      <c r="J155"/>
      <c r="K155"/>
      <c r="L155"/>
      <c r="M155"/>
      <c r="N155"/>
    </row>
    <row r="156" spans="1:14" x14ac:dyDescent="0.5">
      <c r="A156" s="14"/>
      <c r="B156" s="110"/>
      <c r="C156"/>
      <c r="D156"/>
      <c r="E156"/>
      <c r="F156"/>
      <c r="G156"/>
      <c r="H156"/>
      <c r="I156"/>
      <c r="J156"/>
      <c r="K156"/>
      <c r="L156"/>
      <c r="M156"/>
      <c r="N156"/>
    </row>
    <row r="157" spans="1:14" x14ac:dyDescent="0.5">
      <c r="A157" s="14"/>
      <c r="B157" s="110"/>
      <c r="C157"/>
      <c r="D157"/>
      <c r="E157"/>
      <c r="F157"/>
      <c r="G157"/>
      <c r="H157"/>
      <c r="I157"/>
      <c r="J157"/>
      <c r="K157"/>
      <c r="L157"/>
      <c r="M157"/>
      <c r="N157"/>
    </row>
    <row r="158" spans="1:14" x14ac:dyDescent="0.5">
      <c r="A158" s="14"/>
      <c r="B158" s="110"/>
      <c r="C158"/>
      <c r="D158"/>
      <c r="E158"/>
      <c r="F158"/>
      <c r="G158"/>
      <c r="H158"/>
      <c r="I158"/>
      <c r="J158"/>
      <c r="K158"/>
      <c r="L158"/>
      <c r="M158"/>
      <c r="N158"/>
    </row>
    <row r="159" spans="1:14" x14ac:dyDescent="0.5">
      <c r="A159" s="14"/>
      <c r="B159" s="110"/>
      <c r="C159"/>
      <c r="D159"/>
      <c r="E159"/>
      <c r="F159"/>
      <c r="G159"/>
      <c r="H159"/>
      <c r="I159"/>
      <c r="J159"/>
      <c r="K159"/>
      <c r="L159"/>
      <c r="M159"/>
      <c r="N159"/>
    </row>
    <row r="160" spans="1:14" x14ac:dyDescent="0.5">
      <c r="A160" s="14"/>
      <c r="B160" s="110"/>
      <c r="C160"/>
      <c r="D160"/>
      <c r="E160"/>
      <c r="F160"/>
      <c r="G160"/>
      <c r="H160"/>
      <c r="I160"/>
      <c r="J160"/>
      <c r="K160"/>
      <c r="L160"/>
      <c r="M160"/>
      <c r="N160"/>
    </row>
    <row r="161" spans="1:14" x14ac:dyDescent="0.5">
      <c r="A161" s="14"/>
      <c r="B161" s="110"/>
      <c r="C161"/>
      <c r="D161"/>
      <c r="E161"/>
      <c r="F161"/>
      <c r="G161"/>
      <c r="H161"/>
      <c r="I161"/>
      <c r="J161"/>
      <c r="K161"/>
      <c r="L161"/>
      <c r="M161"/>
      <c r="N161"/>
    </row>
    <row r="162" spans="1:14" x14ac:dyDescent="0.5">
      <c r="A162" s="14"/>
      <c r="B162" s="110"/>
      <c r="C162"/>
      <c r="D162"/>
      <c r="E162"/>
      <c r="F162"/>
      <c r="G162"/>
      <c r="H162"/>
      <c r="I162"/>
      <c r="J162"/>
      <c r="K162"/>
      <c r="L162"/>
      <c r="M162"/>
      <c r="N162"/>
    </row>
    <row r="163" spans="1:14" x14ac:dyDescent="0.5">
      <c r="A163" s="14"/>
      <c r="B163" s="110"/>
      <c r="C163"/>
      <c r="D163"/>
      <c r="E163"/>
      <c r="F163"/>
      <c r="G163"/>
      <c r="H163"/>
      <c r="I163"/>
      <c r="J163"/>
      <c r="K163"/>
      <c r="L163"/>
      <c r="M163"/>
      <c r="N163"/>
    </row>
    <row r="241" spans="3:4" x14ac:dyDescent="0.5">
      <c r="C241" s="292" t="s">
        <v>815</v>
      </c>
      <c r="D241" s="304" t="s">
        <v>816</v>
      </c>
    </row>
    <row r="242" spans="3:4" ht="32.25" thickBot="1" x14ac:dyDescent="0.55000000000000004">
      <c r="C242" s="652" t="s">
        <v>425</v>
      </c>
      <c r="D242" s="657" t="s">
        <v>817</v>
      </c>
    </row>
    <row r="243" spans="3:4" x14ac:dyDescent="0.5">
      <c r="C243" s="653" t="s">
        <v>603</v>
      </c>
      <c r="D243" s="657" t="s">
        <v>818</v>
      </c>
    </row>
    <row r="244" spans="3:4" x14ac:dyDescent="0.5">
      <c r="C244" s="654" t="s">
        <v>602</v>
      </c>
      <c r="D244" s="657" t="s">
        <v>819</v>
      </c>
    </row>
    <row r="245" spans="3:4" x14ac:dyDescent="0.5">
      <c r="C245" s="654" t="s">
        <v>229</v>
      </c>
      <c r="D245" s="657" t="s">
        <v>820</v>
      </c>
    </row>
    <row r="246" spans="3:4" x14ac:dyDescent="0.5">
      <c r="C246" s="654" t="s">
        <v>247</v>
      </c>
      <c r="D246" s="657" t="s">
        <v>821</v>
      </c>
    </row>
    <row r="247" spans="3:4" x14ac:dyDescent="0.5">
      <c r="C247" s="654" t="s">
        <v>416</v>
      </c>
      <c r="D247" s="657" t="s">
        <v>822</v>
      </c>
    </row>
    <row r="248" spans="3:4" x14ac:dyDescent="0.5">
      <c r="C248" s="654" t="s">
        <v>601</v>
      </c>
      <c r="D248" s="657" t="s">
        <v>823</v>
      </c>
    </row>
    <row r="249" spans="3:4" x14ac:dyDescent="0.5">
      <c r="C249" s="654" t="s">
        <v>725</v>
      </c>
      <c r="D249" s="657" t="s">
        <v>828</v>
      </c>
    </row>
    <row r="250" spans="3:4" x14ac:dyDescent="0.5">
      <c r="C250" s="654" t="s">
        <v>609</v>
      </c>
      <c r="D250" s="657" t="s">
        <v>829</v>
      </c>
    </row>
    <row r="251" spans="3:4" x14ac:dyDescent="0.5">
      <c r="C251" s="654" t="s">
        <v>604</v>
      </c>
      <c r="D251" s="657" t="s">
        <v>830</v>
      </c>
    </row>
    <row r="252" spans="3:4" x14ac:dyDescent="0.5">
      <c r="C252" s="654" t="s">
        <v>694</v>
      </c>
      <c r="D252" s="657" t="s">
        <v>831</v>
      </c>
    </row>
    <row r="253" spans="3:4" ht="32.25" thickBot="1" x14ac:dyDescent="0.55000000000000004">
      <c r="C253" s="655" t="s">
        <v>723</v>
      </c>
      <c r="D253" s="657" t="s">
        <v>831</v>
      </c>
    </row>
    <row r="254" spans="3:4" x14ac:dyDescent="0.5">
      <c r="C254" s="653" t="s">
        <v>735</v>
      </c>
      <c r="D254" s="657"/>
    </row>
    <row r="255" spans="3:4" x14ac:dyDescent="0.5">
      <c r="C255" s="654" t="s">
        <v>605</v>
      </c>
      <c r="D255" s="657"/>
    </row>
    <row r="256" spans="3:4" x14ac:dyDescent="0.5">
      <c r="C256" s="654" t="s">
        <v>743</v>
      </c>
      <c r="D256" s="657"/>
    </row>
    <row r="257" spans="3:4" x14ac:dyDescent="0.5">
      <c r="C257" s="654" t="s">
        <v>724</v>
      </c>
      <c r="D257" s="657"/>
    </row>
    <row r="258" spans="3:4" ht="32.25" thickBot="1" x14ac:dyDescent="0.55000000000000004">
      <c r="C258" s="655" t="s">
        <v>91</v>
      </c>
      <c r="D258" s="657"/>
    </row>
    <row r="259" spans="3:4" x14ac:dyDescent="0.5">
      <c r="C259" s="653" t="s">
        <v>94</v>
      </c>
      <c r="D259" s="657"/>
    </row>
    <row r="260" spans="3:4" x14ac:dyDescent="0.5">
      <c r="C260" s="654" t="s">
        <v>95</v>
      </c>
      <c r="D260" s="657"/>
    </row>
    <row r="261" spans="3:4" x14ac:dyDescent="0.5">
      <c r="C261" s="654" t="s">
        <v>599</v>
      </c>
      <c r="D261" s="657"/>
    </row>
    <row r="262" spans="3:4" x14ac:dyDescent="0.5">
      <c r="C262" s="654" t="s">
        <v>747</v>
      </c>
      <c r="D262" s="657"/>
    </row>
    <row r="263" spans="3:4" ht="32.25" thickBot="1" x14ac:dyDescent="0.55000000000000004">
      <c r="C263" s="655" t="s">
        <v>677</v>
      </c>
      <c r="D263" s="657"/>
    </row>
    <row r="264" spans="3:4" x14ac:dyDescent="0.5">
      <c r="C264" s="653" t="s">
        <v>600</v>
      </c>
      <c r="D264" s="657"/>
    </row>
    <row r="265" spans="3:4" x14ac:dyDescent="0.5">
      <c r="C265" s="654" t="s">
        <v>310</v>
      </c>
      <c r="D265" s="657"/>
    </row>
    <row r="266" spans="3:4" ht="32.25" thickBot="1" x14ac:dyDescent="0.55000000000000004">
      <c r="C266" s="655" t="s">
        <v>426</v>
      </c>
      <c r="D266" s="657"/>
    </row>
    <row r="267" spans="3:4" x14ac:dyDescent="0.5">
      <c r="C267" s="653" t="s">
        <v>415</v>
      </c>
      <c r="D267" s="657"/>
    </row>
    <row r="268" spans="3:4" x14ac:dyDescent="0.5">
      <c r="C268" s="654" t="s">
        <v>279</v>
      </c>
      <c r="D268" s="657"/>
    </row>
    <row r="269" spans="3:4" x14ac:dyDescent="0.5">
      <c r="C269" s="654" t="s">
        <v>278</v>
      </c>
      <c r="D269" s="657"/>
    </row>
    <row r="270" spans="3:4" x14ac:dyDescent="0.5">
      <c r="C270" s="654" t="s">
        <v>61</v>
      </c>
      <c r="D270" s="657"/>
    </row>
    <row r="271" spans="3:4" x14ac:dyDescent="0.5">
      <c r="C271" s="654" t="s">
        <v>281</v>
      </c>
      <c r="D271" s="657"/>
    </row>
    <row r="272" spans="3:4" ht="32.25" thickBot="1" x14ac:dyDescent="0.55000000000000004">
      <c r="C272" s="655" t="s">
        <v>280</v>
      </c>
      <c r="D272" s="657"/>
    </row>
    <row r="273" spans="3:4" x14ac:dyDescent="0.5">
      <c r="C273" s="653" t="s">
        <v>760</v>
      </c>
      <c r="D273" s="657"/>
    </row>
    <row r="274" spans="3:4" x14ac:dyDescent="0.5">
      <c r="C274" s="654" t="s">
        <v>598</v>
      </c>
      <c r="D274" s="657"/>
    </row>
    <row r="275" spans="3:4" x14ac:dyDescent="0.5">
      <c r="C275" s="654" t="s">
        <v>88</v>
      </c>
      <c r="D275" s="657"/>
    </row>
    <row r="276" spans="3:4" x14ac:dyDescent="0.5">
      <c r="C276" s="654" t="s">
        <v>90</v>
      </c>
      <c r="D276" s="657"/>
    </row>
    <row r="277" spans="3:4" ht="32.25" thickBot="1" x14ac:dyDescent="0.55000000000000004">
      <c r="C277" s="655" t="s">
        <v>297</v>
      </c>
      <c r="D277" s="657"/>
    </row>
    <row r="278" spans="3:4" x14ac:dyDescent="0.5">
      <c r="C278" s="653" t="s">
        <v>305</v>
      </c>
      <c r="D278" s="657"/>
    </row>
    <row r="279" spans="3:4" x14ac:dyDescent="0.5">
      <c r="C279" s="654" t="s">
        <v>299</v>
      </c>
      <c r="D279" s="657"/>
    </row>
    <row r="280" spans="3:4" x14ac:dyDescent="0.5">
      <c r="C280" s="654" t="s">
        <v>683</v>
      </c>
      <c r="D280" s="657"/>
    </row>
    <row r="281" spans="3:4" x14ac:dyDescent="0.5">
      <c r="C281" s="654" t="s">
        <v>76</v>
      </c>
      <c r="D281" s="657"/>
    </row>
    <row r="282" spans="3:4" x14ac:dyDescent="0.5">
      <c r="C282" s="654" t="s">
        <v>84</v>
      </c>
      <c r="D282" s="657"/>
    </row>
    <row r="283" spans="3:4" ht="32.25" thickBot="1" x14ac:dyDescent="0.55000000000000004">
      <c r="C283" s="655" t="s">
        <v>607</v>
      </c>
      <c r="D283" s="657"/>
    </row>
    <row r="284" spans="3:4" ht="32.25" thickBot="1" x14ac:dyDescent="0.55000000000000004">
      <c r="C284" s="656" t="s">
        <v>302</v>
      </c>
      <c r="D284" s="657"/>
    </row>
    <row r="285" spans="3:4" x14ac:dyDescent="0.5">
      <c r="C285" s="653" t="s">
        <v>301</v>
      </c>
      <c r="D285" s="657"/>
    </row>
    <row r="286" spans="3:4" x14ac:dyDescent="0.5">
      <c r="C286" s="654" t="s">
        <v>353</v>
      </c>
      <c r="D286" s="657"/>
    </row>
    <row r="287" spans="3:4" x14ac:dyDescent="0.5">
      <c r="C287" s="654" t="s">
        <v>612</v>
      </c>
      <c r="D287" s="657"/>
    </row>
    <row r="288" spans="3:4" ht="32.25" thickBot="1" x14ac:dyDescent="0.55000000000000004">
      <c r="C288" s="655" t="s">
        <v>610</v>
      </c>
      <c r="D288" s="657"/>
    </row>
    <row r="289" spans="3:4" x14ac:dyDescent="0.5">
      <c r="C289" s="653" t="s">
        <v>443</v>
      </c>
      <c r="D289" s="657"/>
    </row>
    <row r="290" spans="3:4" x14ac:dyDescent="0.5">
      <c r="C290" s="654" t="s">
        <v>614</v>
      </c>
      <c r="D290" s="657"/>
    </row>
    <row r="291" spans="3:4" ht="32.25" thickBot="1" x14ac:dyDescent="0.55000000000000004">
      <c r="C291" s="655" t="s">
        <v>613</v>
      </c>
      <c r="D291" s="657"/>
    </row>
    <row r="292" spans="3:4" ht="32.25" thickBot="1" x14ac:dyDescent="0.55000000000000004">
      <c r="C292" s="655" t="s">
        <v>781</v>
      </c>
      <c r="D292" s="657"/>
    </row>
    <row r="293" spans="3:4" ht="32.25" thickBot="1" x14ac:dyDescent="0.55000000000000004">
      <c r="C293" s="655" t="s">
        <v>775</v>
      </c>
      <c r="D293" s="657"/>
    </row>
    <row r="294" spans="3:4" ht="32.25" thickBot="1" x14ac:dyDescent="0.55000000000000004">
      <c r="C294" s="655" t="s">
        <v>611</v>
      </c>
      <c r="D294" s="657"/>
    </row>
    <row r="295" spans="3:4" ht="32.25" thickBot="1" x14ac:dyDescent="0.55000000000000004">
      <c r="C295" s="655" t="s">
        <v>227</v>
      </c>
      <c r="D295" s="657"/>
    </row>
    <row r="296" spans="3:4" ht="32.25" thickBot="1" x14ac:dyDescent="0.55000000000000004">
      <c r="C296" s="655" t="s">
        <v>429</v>
      </c>
      <c r="D296" s="657"/>
    </row>
    <row r="297" spans="3:4" ht="32.25" thickBot="1" x14ac:dyDescent="0.55000000000000004">
      <c r="C297" s="655" t="s">
        <v>96</v>
      </c>
      <c r="D297" s="657"/>
    </row>
    <row r="298" spans="3:4" ht="32.25" thickBot="1" x14ac:dyDescent="0.55000000000000004">
      <c r="C298" s="655" t="s">
        <v>665</v>
      </c>
      <c r="D298" s="657"/>
    </row>
    <row r="299" spans="3:4" ht="32.25" thickBot="1" x14ac:dyDescent="0.55000000000000004">
      <c r="C299" s="655" t="s">
        <v>409</v>
      </c>
    </row>
    <row r="300" spans="3:4" ht="32.25" thickBot="1" x14ac:dyDescent="0.55000000000000004">
      <c r="C300" s="655" t="s">
        <v>795</v>
      </c>
    </row>
    <row r="301" spans="3:4" ht="32.25" thickBot="1" x14ac:dyDescent="0.55000000000000004">
      <c r="C301" s="655" t="s">
        <v>805</v>
      </c>
    </row>
    <row r="302" spans="3:4" ht="32.25" thickBot="1" x14ac:dyDescent="0.55000000000000004">
      <c r="C302" s="655" t="s">
        <v>788</v>
      </c>
    </row>
    <row r="303" spans="3:4" ht="32.25" thickBot="1" x14ac:dyDescent="0.55000000000000004">
      <c r="C303" s="655" t="s">
        <v>799</v>
      </c>
    </row>
    <row r="304" spans="3:4" ht="32.25" thickBot="1" x14ac:dyDescent="0.55000000000000004">
      <c r="C304" s="655" t="s">
        <v>667</v>
      </c>
    </row>
    <row r="305" spans="3:3" ht="32.25" thickBot="1" x14ac:dyDescent="0.55000000000000004">
      <c r="C305" s="655" t="s">
        <v>314</v>
      </c>
    </row>
    <row r="306" spans="3:3" ht="32.25" thickBot="1" x14ac:dyDescent="0.55000000000000004">
      <c r="C306" s="655" t="s">
        <v>666</v>
      </c>
    </row>
    <row r="307" spans="3:3" ht="32.25" thickBot="1" x14ac:dyDescent="0.55000000000000004">
      <c r="C307" s="655"/>
    </row>
  </sheetData>
  <mergeCells count="2">
    <mergeCell ref="A1:F1"/>
    <mergeCell ref="A2:F2"/>
  </mergeCells>
  <pageMargins left="0.7" right="0.7" top="0.75" bottom="0.75" header="0.3" footer="0.3"/>
  <pageSetup paperSize="9" scale="42" orientation="landscape" r:id="rId2"/>
  <rowBreaks count="2" manualBreakCount="2">
    <brk id="18" max="16383" man="1"/>
    <brk id="36" max="16383"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113"/>
  <sheetViews>
    <sheetView topLeftCell="K83" zoomScale="80" zoomScaleNormal="80" workbookViewId="0">
      <selection activeCell="O119" sqref="O119"/>
    </sheetView>
  </sheetViews>
  <sheetFormatPr baseColWidth="10" defaultRowHeight="15" x14ac:dyDescent="0.25"/>
  <cols>
    <col min="2" max="2" width="105.28515625" bestFit="1" customWidth="1"/>
    <col min="3" max="3" width="9.42578125" bestFit="1" customWidth="1"/>
    <col min="4" max="4" width="172.140625" bestFit="1" customWidth="1"/>
    <col min="5" max="5" width="21.5703125" style="632" bestFit="1" customWidth="1"/>
    <col min="6" max="6" width="22.28515625" bestFit="1" customWidth="1"/>
    <col min="7" max="7" width="21.5703125" style="632" bestFit="1" customWidth="1"/>
    <col min="8" max="8" width="22.28515625" bestFit="1" customWidth="1"/>
    <col min="9" max="9" width="21.5703125" style="632" bestFit="1" customWidth="1"/>
    <col min="10" max="10" width="22.28515625" bestFit="1" customWidth="1"/>
    <col min="11" max="11" width="21.5703125" style="632" bestFit="1" customWidth="1"/>
    <col min="12" max="12" width="22.28515625" bestFit="1" customWidth="1"/>
    <col min="15" max="15" width="105.28515625" customWidth="1"/>
    <col min="16" max="16" width="23.140625" customWidth="1"/>
    <col min="17" max="17" width="8" customWidth="1"/>
    <col min="18" max="18" width="9.5703125" customWidth="1"/>
    <col min="19" max="19" width="12.85546875" customWidth="1"/>
    <col min="20" max="20" width="12.85546875" bestFit="1" customWidth="1"/>
    <col min="21" max="23" width="5.7109375" customWidth="1"/>
    <col min="24" max="24" width="71.7109375" customWidth="1"/>
    <col min="25" max="25" width="5.7109375" customWidth="1"/>
  </cols>
  <sheetData>
    <row r="1" spans="1:13" ht="15.75" x14ac:dyDescent="0.25">
      <c r="A1" s="94" t="s">
        <v>714</v>
      </c>
      <c r="B1" s="94" t="s">
        <v>2</v>
      </c>
      <c r="C1" s="94" t="s">
        <v>824</v>
      </c>
      <c r="D1" s="94" t="s">
        <v>814</v>
      </c>
      <c r="E1" s="775" t="s">
        <v>901</v>
      </c>
      <c r="F1" s="94" t="s">
        <v>902</v>
      </c>
      <c r="G1" s="775" t="s">
        <v>903</v>
      </c>
      <c r="H1" s="94" t="s">
        <v>904</v>
      </c>
      <c r="I1" s="775" t="s">
        <v>905</v>
      </c>
      <c r="J1" s="94" t="s">
        <v>906</v>
      </c>
      <c r="K1" s="775" t="s">
        <v>907</v>
      </c>
      <c r="L1" s="94" t="s">
        <v>908</v>
      </c>
    </row>
    <row r="2" spans="1:13" x14ac:dyDescent="0.25">
      <c r="A2" t="str">
        <f>VLOOKUP($D2,matriz!$E$5:$BK$74,59,0)</f>
        <v>ACTIVO</v>
      </c>
      <c r="B2" t="str">
        <f>VLOOKUP($D2,matriz!$E$5:$BK$74,4,0)</f>
        <v>DESPACHO SECRETARÍA JURÍDICA</v>
      </c>
      <c r="C2" t="str">
        <f>VLOOKUP(D2,matriz!$E$5:$BJ$69,58,0)</f>
        <v>GESTIÓN</v>
      </c>
      <c r="D2" t="s">
        <v>425</v>
      </c>
      <c r="E2" s="632" t="str">
        <f>VLOOKUP($D2,matriz!$E$5:$AK$69,25,0)</f>
        <v>ND</v>
      </c>
      <c r="F2" s="632" t="str">
        <f>VLOOKUP($D2,matriz!$E$5:$AK$69,30,0)</f>
        <v>ND</v>
      </c>
      <c r="G2" s="632">
        <f>VLOOKUP($D2,matriz!$E$5:$AK$69,26,0)</f>
        <v>1</v>
      </c>
      <c r="H2" s="632">
        <f>VLOOKUP($D2,matriz!$E$5:$AK$69,31,0)</f>
        <v>1</v>
      </c>
      <c r="I2" s="632">
        <f>VLOOKUP($D2,matriz!$E$5:$AK$69,27,0)</f>
        <v>1</v>
      </c>
      <c r="J2" s="632">
        <f>VLOOKUP($D2,matriz!$E$5:$AK$69,32,0)</f>
        <v>1</v>
      </c>
      <c r="K2" s="632">
        <f>VLOOKUP($D2,matriz!$E$5:$AK$69,28,0)</f>
        <v>1</v>
      </c>
      <c r="L2" s="632">
        <f>VLOOKUP($D2,matriz!$E$5:$AK$69,33,0)</f>
        <v>0.25</v>
      </c>
    </row>
    <row r="3" spans="1:13" x14ac:dyDescent="0.25">
      <c r="A3" t="str">
        <f>VLOOKUP($D3,matriz!$E$5:$BK$74,59,0)</f>
        <v>INACTIVO</v>
      </c>
      <c r="B3" t="str">
        <f>VLOOKUP($D3,matriz!$E$5:$BK$74,4,0)</f>
        <v>DIRECCIÓN DE GESTIÓN CORPORATIVA</v>
      </c>
      <c r="C3" t="str">
        <f>VLOOKUP(D3,matriz!$E$5:$BJ$69,58,0)</f>
        <v>GESTIÓN</v>
      </c>
      <c r="D3" t="s">
        <v>601</v>
      </c>
      <c r="E3" s="632" t="str">
        <f>VLOOKUP($D3,matriz!$E$5:$AK$69,25,0)</f>
        <v>ND</v>
      </c>
      <c r="F3" s="632" t="str">
        <f>VLOOKUP($D3,matriz!$E$5:$AK$69,30,0)</f>
        <v>ND</v>
      </c>
      <c r="G3" s="632">
        <f>VLOOKUP($D3,matriz!$E$5:$AK$69,26,0)</f>
        <v>1</v>
      </c>
      <c r="H3" s="632">
        <f>VLOOKUP($D3,matriz!$E$5:$AK$69,31,0)</f>
        <v>1</v>
      </c>
      <c r="I3" s="632">
        <f>VLOOKUP($D3,matriz!$E$5:$AK$69,27,0)</f>
        <v>1</v>
      </c>
      <c r="J3" s="632">
        <f>VLOOKUP($D3,matriz!$E$5:$AK$69,32,0)</f>
        <v>1</v>
      </c>
      <c r="K3" s="632" t="str">
        <f>VLOOKUP($D3,matriz!$E$5:$AK$69,28,0)</f>
        <v>FINALIZADO</v>
      </c>
      <c r="L3" s="632" t="str">
        <f>VLOOKUP($D3,matriz!$E$5:$AK$69,33,0)</f>
        <v>FINALIZADO</v>
      </c>
    </row>
    <row r="4" spans="1:13" x14ac:dyDescent="0.25">
      <c r="A4" t="str">
        <f>VLOOKUP($D4,matriz!$E$5:$BK$74,59,0)</f>
        <v>ACTIVO</v>
      </c>
      <c r="B4" t="str">
        <f>VLOOKUP($D4,matriz!$E$5:$BK$74,4,0)</f>
        <v>DIRECCIÓN DE GESTIÓN CORPORATIVA</v>
      </c>
      <c r="C4" t="str">
        <f>VLOOKUP(D4,matriz!$E$5:$BJ$69,58,0)</f>
        <v>GESTIÓN</v>
      </c>
      <c r="D4" t="s">
        <v>725</v>
      </c>
      <c r="E4" s="632" t="str">
        <f>VLOOKUP($D4,matriz!$E$5:$AK$69,25,0)</f>
        <v>ND</v>
      </c>
      <c r="F4" s="632" t="str">
        <f>VLOOKUP($D4,matriz!$E$5:$AK$69,30,0)</f>
        <v>ND</v>
      </c>
      <c r="G4" s="632" t="str">
        <f>VLOOKUP($D4,matriz!$E$5:$AK$69,26,0)</f>
        <v>ND</v>
      </c>
      <c r="H4" s="632" t="str">
        <f>VLOOKUP($D4,matriz!$E$5:$AK$69,31,0)</f>
        <v>ND</v>
      </c>
      <c r="I4" s="632" t="str">
        <f>VLOOKUP($D4,matriz!$E$5:$AK$69,27,0)</f>
        <v>ND</v>
      </c>
      <c r="J4" s="632" t="str">
        <f>VLOOKUP($D4,matriz!$E$5:$AK$69,32,0)</f>
        <v>ND</v>
      </c>
      <c r="K4" s="632">
        <f>VLOOKUP($D4,matriz!$E$5:$AK$69,28,0)</f>
        <v>1.04</v>
      </c>
      <c r="L4" s="632">
        <f>VLOOKUP($D4,matriz!$E$5:$AK$69,33,0)</f>
        <v>1</v>
      </c>
    </row>
    <row r="5" spans="1:13" x14ac:dyDescent="0.25">
      <c r="A5" t="str">
        <f>VLOOKUP($D5,matriz!$E$5:$BK$74,59,0)</f>
        <v>ACTIVO</v>
      </c>
      <c r="B5" t="str">
        <f>VLOOKUP($D5,matriz!$E$5:$BK$74,4,0)</f>
        <v>DIRECCIÓN DE GESTIÓN CORPORATIVA</v>
      </c>
      <c r="C5" t="str">
        <f>VLOOKUP(D5,matriz!$E$5:$BJ$69,58,0)</f>
        <v>GESTIÓN</v>
      </c>
      <c r="D5" t="s">
        <v>609</v>
      </c>
      <c r="E5" s="632" t="str">
        <f>VLOOKUP($D5,matriz!$E$5:$AK$69,25,0)</f>
        <v>ND</v>
      </c>
      <c r="F5" s="632" t="str">
        <f>VLOOKUP($D5,matriz!$E$5:$AK$69,30,0)</f>
        <v>ND</v>
      </c>
      <c r="G5" s="632">
        <f>VLOOKUP($D5,matriz!$E$5:$AK$69,26,0)</f>
        <v>0.9</v>
      </c>
      <c r="H5" s="632">
        <f>VLOOKUP($D5,matriz!$E$5:$AK$69,31,0)</f>
        <v>0.76890000000000003</v>
      </c>
      <c r="I5" s="632">
        <f>VLOOKUP($D5,matriz!$E$5:$AK$69,27,0)</f>
        <v>0.92</v>
      </c>
      <c r="J5" s="632">
        <f>VLOOKUP($D5,matriz!$E$5:$AK$69,32,0)</f>
        <v>0.87939999999999996</v>
      </c>
      <c r="K5" s="632">
        <f>VLOOKUP($D5,matriz!$E$5:$AK$69,28,0)</f>
        <v>0.87</v>
      </c>
      <c r="L5" s="632">
        <f>VLOOKUP($D5,matriz!$E$5:$AK$69,33,0)</f>
        <v>0.2165</v>
      </c>
    </row>
    <row r="6" spans="1:13" x14ac:dyDescent="0.25">
      <c r="A6" t="str">
        <f>VLOOKUP($D6,matriz!$E$5:$BK$74,59,0)</f>
        <v>INACTIVO</v>
      </c>
      <c r="B6" t="str">
        <f>VLOOKUP($D6,matriz!$E$5:$BK$74,4,0)</f>
        <v>DIRECCIÓN DE GESTIÓN CORPORATIVA</v>
      </c>
      <c r="C6" t="str">
        <f>VLOOKUP(D6,matriz!$E$5:$BJ$69,58,0)</f>
        <v>GESTIÓN</v>
      </c>
      <c r="D6" t="s">
        <v>604</v>
      </c>
      <c r="E6" s="632" t="str">
        <f>VLOOKUP($D6,matriz!$E$5:$AK$69,25,0)</f>
        <v>ND</v>
      </c>
      <c r="F6" s="632" t="str">
        <f>VLOOKUP($D6,matriz!$E$5:$AK$69,30,0)</f>
        <v>ND</v>
      </c>
      <c r="G6" s="632">
        <f>VLOOKUP($D6,matriz!$E$5:$AK$69,26,0)</f>
        <v>0.25</v>
      </c>
      <c r="H6" s="632">
        <f>VLOOKUP($D6,matriz!$E$5:$AK$69,31,0)</f>
        <v>0.25</v>
      </c>
      <c r="I6" s="632">
        <f>VLOOKUP($D6,matriz!$E$5:$AK$69,27,0)</f>
        <v>0.75</v>
      </c>
      <c r="J6" s="632">
        <f>VLOOKUP($D6,matriz!$E$5:$AK$69,32,0)</f>
        <v>0.75</v>
      </c>
      <c r="K6" s="632">
        <f>VLOOKUP($D6,matriz!$E$5:$AK$69,28,0)</f>
        <v>0.9</v>
      </c>
      <c r="L6" s="632">
        <f>VLOOKUP($D6,matriz!$E$5:$AK$69,33,0)</f>
        <v>0</v>
      </c>
    </row>
    <row r="7" spans="1:13" x14ac:dyDescent="0.25">
      <c r="A7" t="str">
        <f>VLOOKUP($D7,matriz!$E$5:$BK$74,59,0)</f>
        <v>INACTIVO</v>
      </c>
      <c r="B7" t="str">
        <f>VLOOKUP($D7,matriz!$E$5:$BK$74,4,0)</f>
        <v>DIRECCIÓN DE GESTIÓN CORPORATIVA</v>
      </c>
      <c r="C7" t="str">
        <f>VLOOKUP(D7,matriz!$E$5:$BJ$69,58,0)</f>
        <v>GESTIÓN</v>
      </c>
      <c r="D7" t="s">
        <v>229</v>
      </c>
      <c r="E7" s="632" t="str">
        <f>VLOOKUP($D7,matriz!$E$5:$AK$69,25,0)</f>
        <v>ND</v>
      </c>
      <c r="F7" s="632" t="str">
        <f>VLOOKUP($D7,matriz!$E$5:$AK$69,30,0)</f>
        <v>ND</v>
      </c>
      <c r="G7" s="242">
        <f>VLOOKUP($D7,matriz!$E$5:$AK$69,26,0)</f>
        <v>0.5</v>
      </c>
      <c r="H7" s="242">
        <f>VLOOKUP($D7,matriz!$E$5:$AK$69,31,0)</f>
        <v>0.5</v>
      </c>
      <c r="I7" s="242">
        <f>VLOOKUP($D7,matriz!$E$5:$AK$69,27,0)</f>
        <v>0.4</v>
      </c>
      <c r="J7" s="242" t="str">
        <f>VLOOKUP($D7,matriz!$E$5:$AK$69,32,0)</f>
        <v>FINALIZADO</v>
      </c>
      <c r="K7" s="242">
        <f>VLOOKUP($D7,matriz!$E$5:$AK$69,28,0)</f>
        <v>0.1</v>
      </c>
      <c r="L7" s="242" t="str">
        <f>VLOOKUP($D7,matriz!$E$5:$AK$69,33,0)</f>
        <v>FINALIZADO</v>
      </c>
      <c r="M7" s="117"/>
    </row>
    <row r="8" spans="1:13" x14ac:dyDescent="0.25">
      <c r="A8" t="str">
        <f>VLOOKUP($D8,matriz!$E$5:$BK$74,59,0)</f>
        <v>INACTIVO</v>
      </c>
      <c r="B8" t="str">
        <f>VLOOKUP($D8,matriz!$E$5:$BK$74,4,0)</f>
        <v>DIRECCIÓN DE GESTIÓN CORPORATIVA</v>
      </c>
      <c r="C8" t="str">
        <f>VLOOKUP(D8,matriz!$E$5:$BJ$69,58,0)</f>
        <v>GESTIÓN</v>
      </c>
      <c r="D8" t="s">
        <v>229</v>
      </c>
      <c r="E8" s="632" t="str">
        <f>VLOOKUP($D8,matriz!$E$5:$AK$69,25,0)</f>
        <v>ND</v>
      </c>
      <c r="F8" s="632" t="str">
        <f>VLOOKUP($D8,matriz!$E$5:$AK$69,30,0)</f>
        <v>ND</v>
      </c>
      <c r="G8" s="658">
        <f>VLOOKUP($D8,matriz!$E$5:$AK$69,26,0)</f>
        <v>0.5</v>
      </c>
      <c r="H8" s="658">
        <f>VLOOKUP($D8,matriz!$E$5:$AK$69,31,0)</f>
        <v>0.5</v>
      </c>
      <c r="I8" s="658">
        <f>VLOOKUP($D8,matriz!$E$5:$AK$69,27,0)</f>
        <v>0.4</v>
      </c>
      <c r="J8" s="658" t="str">
        <f>VLOOKUP($D8,matriz!$E$5:$AK$69,32,0)</f>
        <v>FINALIZADO</v>
      </c>
      <c r="K8" s="632">
        <f>VLOOKUP($D8,matriz!$E$5:$AK$69,28,0)</f>
        <v>0.1</v>
      </c>
      <c r="L8" s="632" t="str">
        <f>VLOOKUP($D8,matriz!$E$5:$AK$69,33,0)</f>
        <v>FINALIZADO</v>
      </c>
    </row>
    <row r="9" spans="1:13" x14ac:dyDescent="0.25">
      <c r="A9" t="str">
        <f>VLOOKUP($D9,matriz!$E$5:$BK$74,59,0)</f>
        <v>ACTIVO</v>
      </c>
      <c r="B9" t="str">
        <f>VLOOKUP($D9,matriz!$E$5:$BK$74,4,0)</f>
        <v>DIRECCIÓN DE GESTIÓN CORPORATIVA</v>
      </c>
      <c r="C9" t="str">
        <f>VLOOKUP(D9,matriz!$E$5:$BJ$69,58,0)</f>
        <v>GESTIÓN</v>
      </c>
      <c r="D9" t="s">
        <v>694</v>
      </c>
      <c r="E9" s="632" t="str">
        <f>VLOOKUP($D9,matriz!$E$5:$AK$69,25,0)</f>
        <v>ND</v>
      </c>
      <c r="F9" s="632" t="str">
        <f>VLOOKUP($D9,matriz!$E$5:$AK$69,30,0)</f>
        <v>ND</v>
      </c>
      <c r="G9" s="632" t="str">
        <f>VLOOKUP($D9,matriz!$E$5:$AK$69,26,0)</f>
        <v>ND</v>
      </c>
      <c r="H9" s="632" t="str">
        <f>VLOOKUP($D9,matriz!$E$5:$AK$69,31,0)</f>
        <v>ND</v>
      </c>
      <c r="I9" s="632" t="str">
        <f>VLOOKUP($D9,matriz!$E$5:$AK$69,27,0)</f>
        <v>ND</v>
      </c>
      <c r="J9" s="632" t="str">
        <f>VLOOKUP($D9,matriz!$E$5:$AK$69,32,0)</f>
        <v>ND</v>
      </c>
      <c r="K9" s="632">
        <f>VLOOKUP($D9,matriz!$E$5:$AK$69,28,0)</f>
        <v>0.9</v>
      </c>
      <c r="L9" s="632">
        <f>VLOOKUP($D9,matriz!$E$5:$AK$69,33,0)</f>
        <v>0</v>
      </c>
    </row>
    <row r="10" spans="1:13" x14ac:dyDescent="0.25">
      <c r="A10" t="str">
        <f>VLOOKUP($D10,matriz!$E$5:$BK$74,59,0)</f>
        <v>INACTIVO</v>
      </c>
      <c r="B10" t="str">
        <f>VLOOKUP($D10,matriz!$E$5:$BK$74,4,0)</f>
        <v>DIRECCIÓN DE GESTIÓN CORPORATIVA</v>
      </c>
      <c r="C10" t="str">
        <f>VLOOKUP(D10,matriz!$E$5:$BJ$69,58,0)</f>
        <v>GESTIÓN</v>
      </c>
      <c r="D10" t="s">
        <v>247</v>
      </c>
      <c r="E10" s="632" t="str">
        <f>VLOOKUP($D10,matriz!$E$5:$AK$69,25,0)</f>
        <v>ND</v>
      </c>
      <c r="F10" s="632" t="str">
        <f>VLOOKUP($D10,matriz!$E$5:$AK$69,30,0)</f>
        <v>ND</v>
      </c>
      <c r="G10" s="660">
        <f>VLOOKUP($D10,matriz!$E$5:$AK$69,26,0)</f>
        <v>0.9</v>
      </c>
      <c r="H10" s="660">
        <f>VLOOKUP($D10,matriz!$E$5:$AK$69,31,0)</f>
        <v>0.9</v>
      </c>
      <c r="I10" s="660">
        <f>VLOOKUP($D10,matriz!$E$5:$AK$69,27,0)</f>
        <v>0.91</v>
      </c>
      <c r="J10" s="660">
        <f>VLOOKUP($D10,matriz!$E$5:$AK$69,32,0)</f>
        <v>0.81</v>
      </c>
      <c r="K10" s="660">
        <f>VLOOKUP($D10,matriz!$E$5:$AK$69,28,0)</f>
        <v>0.92</v>
      </c>
      <c r="L10" s="660" t="str">
        <f>VLOOKUP($D10,matriz!$E$5:$AK$69,33,0)</f>
        <v>FINALIZADO</v>
      </c>
    </row>
    <row r="11" spans="1:13" x14ac:dyDescent="0.25">
      <c r="A11" t="str">
        <f>VLOOKUP($D11,matriz!$E$5:$BK$74,59,0)</f>
        <v>ACTIVO</v>
      </c>
      <c r="B11" t="str">
        <f>VLOOKUP($D11,matriz!$E$5:$BK$74,4,0)</f>
        <v>DIRECCIÓN DE GESTIÓN CORPORATIVA</v>
      </c>
      <c r="C11" t="str">
        <f>VLOOKUP(D11,matriz!$E$5:$BJ$69,58,0)</f>
        <v>GESTIÓN</v>
      </c>
      <c r="D11" t="s">
        <v>723</v>
      </c>
      <c r="E11" s="632" t="str">
        <f>VLOOKUP($D11,matriz!$E$5:$AK$69,25,0)</f>
        <v>ND</v>
      </c>
      <c r="F11" s="632" t="str">
        <f>VLOOKUP($D11,matriz!$E$5:$AK$69,30,0)</f>
        <v>ND</v>
      </c>
      <c r="G11" s="632" t="str">
        <f>VLOOKUP($D11,matriz!$E$5:$AK$69,26,0)</f>
        <v>ND</v>
      </c>
      <c r="H11" s="632" t="str">
        <f>VLOOKUP($D11,matriz!$E$5:$AK$69,31,0)</f>
        <v>ND</v>
      </c>
      <c r="I11" s="632" t="str">
        <f>VLOOKUP($D11,matriz!$E$5:$AK$69,27,0)</f>
        <v>ND</v>
      </c>
      <c r="J11" s="632" t="str">
        <f>VLOOKUP($D11,matriz!$E$5:$AK$69,32,0)</f>
        <v>ND</v>
      </c>
      <c r="K11" s="632">
        <f>VLOOKUP($D11,matriz!$E$5:$AK$69,28,0)</f>
        <v>0.9</v>
      </c>
      <c r="L11" s="632">
        <f>VLOOKUP($D11,matriz!$E$5:$AK$69,33,0)</f>
        <v>0</v>
      </c>
    </row>
    <row r="12" spans="1:13" x14ac:dyDescent="0.25">
      <c r="A12" t="str">
        <f>VLOOKUP($D12,matriz!$E$5:$BK$74,59,0)</f>
        <v>INACTIVO</v>
      </c>
      <c r="B12" t="str">
        <f>VLOOKUP($D12,matriz!$E$5:$BK$74,4,0)</f>
        <v>DIRECCIÓN DE GESTIÓN CORPORATIVA</v>
      </c>
      <c r="C12" t="str">
        <f>VLOOKUP(D12,matriz!$E$5:$BJ$69,58,0)</f>
        <v>GESTIÓN</v>
      </c>
      <c r="D12" t="s">
        <v>416</v>
      </c>
      <c r="E12" s="632" t="str">
        <f>VLOOKUP($D12,matriz!$E$5:$AK$69,25,0)</f>
        <v>ND</v>
      </c>
      <c r="F12" s="632" t="str">
        <f>VLOOKUP($D12,matriz!$E$5:$AK$69,30,0)</f>
        <v>ND</v>
      </c>
      <c r="G12" s="632">
        <f>VLOOKUP($D12,matriz!$E$5:$AK$69,26,0)</f>
        <v>1</v>
      </c>
      <c r="H12" s="632">
        <f>VLOOKUP($D12,matriz!$E$5:$AK$69,31,0)</f>
        <v>1</v>
      </c>
      <c r="I12" s="632">
        <f>VLOOKUP($D12,matriz!$E$5:$AK$69,27,0)</f>
        <v>1</v>
      </c>
      <c r="J12" s="632">
        <f>VLOOKUP($D12,matriz!$E$5:$AK$69,32,0)</f>
        <v>1</v>
      </c>
      <c r="K12" s="632">
        <f>VLOOKUP($D12,matriz!$E$5:$AK$69,28,0)</f>
        <v>1</v>
      </c>
      <c r="L12" s="632" t="str">
        <f>VLOOKUP($D12,matriz!$E$5:$AK$69,33,0)</f>
        <v>FINALIZADO</v>
      </c>
    </row>
    <row r="13" spans="1:13" x14ac:dyDescent="0.25">
      <c r="A13" t="str">
        <f>VLOOKUP($D13,matriz!$E$5:$BK$74,59,0)</f>
        <v>ACTIVO</v>
      </c>
      <c r="B13" t="str">
        <f>VLOOKUP($D13,matriz!$E$5:$BK$74,4,0)</f>
        <v>DIRECCIÓN DE GESTIÓN CORPORATIVA</v>
      </c>
      <c r="C13" t="str">
        <f>VLOOKUP(D13,matriz!$E$5:$BJ$69,58,0)</f>
        <v>GESTIÓN</v>
      </c>
      <c r="D13" t="s">
        <v>735</v>
      </c>
      <c r="E13" s="632" t="str">
        <f>VLOOKUP($D13,matriz!$E$5:$AK$69,25,0)</f>
        <v>ND</v>
      </c>
      <c r="F13" s="632" t="str">
        <f>VLOOKUP($D13,matriz!$E$5:$AK$69,30,0)</f>
        <v>ND</v>
      </c>
      <c r="G13" s="632" t="str">
        <f>VLOOKUP($D13,matriz!$E$5:$AK$69,26,0)</f>
        <v>ND</v>
      </c>
      <c r="H13" s="632" t="str">
        <f>VLOOKUP($D13,matriz!$E$5:$AK$69,31,0)</f>
        <v>ND</v>
      </c>
      <c r="I13" s="632" t="str">
        <f>VLOOKUP($D13,matriz!$E$5:$AK$69,27,0)</f>
        <v>ND</v>
      </c>
      <c r="J13" s="632" t="str">
        <f>VLOOKUP($D13,matriz!$E$5:$AK$69,32,0)</f>
        <v>ND</v>
      </c>
      <c r="K13" s="632">
        <f>VLOOKUP($D13,matriz!$E$5:$AK$69,28,0)</f>
        <v>0</v>
      </c>
      <c r="L13" s="632">
        <f>VLOOKUP($D13,matriz!$E$5:$AK$69,33,0)</f>
        <v>0</v>
      </c>
    </row>
    <row r="14" spans="1:13" x14ac:dyDescent="0.25">
      <c r="A14" t="str">
        <f>VLOOKUP($D14,matriz!$E$5:$BK$74,59,0)</f>
        <v>INACTIVO</v>
      </c>
      <c r="B14" t="str">
        <f>VLOOKUP($D14,matriz!$E$5:$BK$74,4,0)</f>
        <v>DIRECCIÓN DE GESTIÓN CORPORATIVA</v>
      </c>
      <c r="C14" t="str">
        <f>VLOOKUP(D14,matriz!$E$5:$BJ$69,58,0)</f>
        <v>GESTIÓN</v>
      </c>
      <c r="D14" t="s">
        <v>605</v>
      </c>
      <c r="E14" s="632" t="str">
        <f>VLOOKUP($D14,matriz!$E$5:$AK$69,25,0)</f>
        <v>ND</v>
      </c>
      <c r="F14" s="632" t="str">
        <f>VLOOKUP($D14,matriz!$E$5:$AK$69,30,0)</f>
        <v>ND</v>
      </c>
      <c r="G14" s="632">
        <f>VLOOKUP($D14,matriz!$E$5:$AK$69,26,0)</f>
        <v>1</v>
      </c>
      <c r="H14" s="632">
        <f>VLOOKUP($D14,matriz!$E$5:$AK$69,31,0)</f>
        <v>1</v>
      </c>
      <c r="I14" s="632">
        <f>VLOOKUP($D14,matriz!$E$5:$AK$69,27,0)</f>
        <v>1</v>
      </c>
      <c r="J14" s="632">
        <f>VLOOKUP($D14,matriz!$E$5:$AK$69,32,0)</f>
        <v>1</v>
      </c>
      <c r="K14" s="632">
        <f>VLOOKUP($D14,matriz!$E$5:$AK$69,28,0)</f>
        <v>1</v>
      </c>
      <c r="L14" s="632" t="str">
        <f>VLOOKUP($D14,matriz!$E$5:$AK$69,33,0)</f>
        <v>FINALIZADO</v>
      </c>
    </row>
    <row r="15" spans="1:13" x14ac:dyDescent="0.25">
      <c r="A15" t="str">
        <f>VLOOKUP($D15,matriz!$E$5:$BK$74,59,0)</f>
        <v>ACTIVO</v>
      </c>
      <c r="B15" t="str">
        <f>VLOOKUP($D15,matriz!$E$5:$BK$74,4,0)</f>
        <v>DIRECCIÓN DE GESTIÓN CORPORATIVA</v>
      </c>
      <c r="C15" t="str">
        <f>VLOOKUP(D15,matriz!$E$5:$BJ$69,58,0)</f>
        <v>GESTIÓN</v>
      </c>
      <c r="D15" t="s">
        <v>743</v>
      </c>
      <c r="E15" s="632" t="str">
        <f>VLOOKUP($D15,matriz!$E$5:$AK$69,25,0)</f>
        <v>ND</v>
      </c>
      <c r="F15" s="632" t="str">
        <f>VLOOKUP($D15,matriz!$E$5:$AK$69,30,0)</f>
        <v>ND</v>
      </c>
      <c r="G15" s="632" t="str">
        <f>VLOOKUP($D15,matriz!$E$5:$AK$69,26,0)</f>
        <v>ND</v>
      </c>
      <c r="H15" s="632" t="str">
        <f>VLOOKUP($D15,matriz!$E$5:$AK$69,31,0)</f>
        <v>ND</v>
      </c>
      <c r="I15" s="632" t="str">
        <f>VLOOKUP($D15,matriz!$E$5:$AK$69,27,0)</f>
        <v>ND</v>
      </c>
      <c r="J15" s="632" t="str">
        <f>VLOOKUP($D15,matriz!$E$5:$AK$69,32,0)</f>
        <v>ND</v>
      </c>
      <c r="K15" s="632">
        <f>VLOOKUP($D15,matriz!$E$5:$AK$69,28,0)</f>
        <v>1</v>
      </c>
      <c r="L15" s="632">
        <f>VLOOKUP($D15,matriz!$E$5:$AK$69,33,0)</f>
        <v>0.55800000000000005</v>
      </c>
    </row>
    <row r="16" spans="1:13" x14ac:dyDescent="0.25">
      <c r="A16" t="str">
        <f>VLOOKUP($D16,matriz!$E$5:$BK$74,59,0)</f>
        <v>ACTIVO</v>
      </c>
      <c r="B16" t="str">
        <f>VLOOKUP($D16,matriz!$E$5:$BK$74,4,0)</f>
        <v>DIRECCIÓN DE GESTIÓN CORPORATIVA</v>
      </c>
      <c r="C16" t="str">
        <f>VLOOKUP(D16,matriz!$E$5:$BJ$69,58,0)</f>
        <v>ACCIÓN</v>
      </c>
      <c r="D16" t="s">
        <v>603</v>
      </c>
      <c r="E16" s="632" t="str">
        <f>VLOOKUP($D16,matriz!$E$5:$AK$69,25,0)</f>
        <v>ND</v>
      </c>
      <c r="F16" s="632" t="str">
        <f>VLOOKUP($D16,matriz!$E$5:$AK$69,30,0)</f>
        <v>ND</v>
      </c>
      <c r="G16" s="632" t="str">
        <f>VLOOKUP($D16,matriz!$E$5:$AK$69,26,0)</f>
        <v>ND</v>
      </c>
      <c r="H16" s="632" t="str">
        <f>VLOOKUP($D16,matriz!$E$5:$AK$69,31,0)</f>
        <v>ND</v>
      </c>
      <c r="I16" s="632">
        <f>VLOOKUP($D16,matriz!$E$5:$AK$69,27,0)</f>
        <v>0.3</v>
      </c>
      <c r="J16" s="632">
        <f>VLOOKUP($D16,matriz!$E$5:$AK$69,32,0)</f>
        <v>0.27</v>
      </c>
      <c r="K16" s="632">
        <f>VLOOKUP($D16,matriz!$E$5:$AK$69,28,0)</f>
        <v>0.5</v>
      </c>
      <c r="L16" s="632">
        <f>VLOOKUP($D16,matriz!$E$5:$AK$69,33,0)</f>
        <v>0.11</v>
      </c>
    </row>
    <row r="17" spans="1:12" x14ac:dyDescent="0.25">
      <c r="A17" t="str">
        <f>VLOOKUP($D17,matriz!$E$5:$BK$74,59,0)</f>
        <v>ACTIVO</v>
      </c>
      <c r="B17" t="str">
        <f>VLOOKUP($D17,matriz!$E$5:$BK$74,4,0)</f>
        <v>DIRECCIÓN DE GESTIÓN CORPORATIVA</v>
      </c>
      <c r="C17" t="str">
        <f>VLOOKUP(D17,matriz!$E$5:$BJ$69,58,0)</f>
        <v>ACCIÓN</v>
      </c>
      <c r="D17" t="s">
        <v>602</v>
      </c>
      <c r="E17" s="632" t="str">
        <f>VLOOKUP($D17,matriz!$E$5:$AK$69,25,0)</f>
        <v>ND</v>
      </c>
      <c r="F17" s="632" t="str">
        <f>VLOOKUP($D17,matriz!$E$5:$AK$69,30,0)</f>
        <v>ND</v>
      </c>
      <c r="G17" s="632" t="str">
        <f>VLOOKUP($D17,matriz!$E$5:$AK$69,26,0)</f>
        <v>ND</v>
      </c>
      <c r="H17" s="632" t="str">
        <f>VLOOKUP($D17,matriz!$E$5:$AK$69,31,0)</f>
        <v>ND</v>
      </c>
      <c r="I17" s="632">
        <f>VLOOKUP($D17,matriz!$E$5:$AK$69,27,0)</f>
        <v>1</v>
      </c>
      <c r="J17" s="632">
        <f>VLOOKUP($D17,matriz!$E$5:$AK$69,32,0)</f>
        <v>1</v>
      </c>
      <c r="K17" s="632">
        <f>VLOOKUP($D17,matriz!$E$5:$AK$69,28,0)</f>
        <v>1</v>
      </c>
      <c r="L17" s="632">
        <f>VLOOKUP($D17,matriz!$E$5:$AK$69,33,0)</f>
        <v>0</v>
      </c>
    </row>
    <row r="18" spans="1:12" x14ac:dyDescent="0.25">
      <c r="A18" t="str">
        <f>VLOOKUP($D18,matriz!$E$5:$BK$74,59,0)</f>
        <v>ACTIVO</v>
      </c>
      <c r="B18" t="str">
        <f>VLOOKUP($D18,matriz!$E$5:$BK$74,4,0)</f>
        <v>DIRECCIÓN DISTRITAL DE ASUNTOS DISCIPLINARIOS</v>
      </c>
      <c r="C18" t="str">
        <f>VLOOKUP(D18,matriz!$E$5:$BJ$69,58,0)</f>
        <v>ACCIÓN</v>
      </c>
      <c r="D18" t="s">
        <v>91</v>
      </c>
      <c r="E18" s="632">
        <f>VLOOKUP($D18,matriz!$E$5:$AK$69,25,0)</f>
        <v>0</v>
      </c>
      <c r="F18" s="632">
        <f>VLOOKUP($D18,matriz!$E$5:$AK$69,30,0)</f>
        <v>0</v>
      </c>
      <c r="G18" s="632">
        <f>VLOOKUP($D18,matriz!$E$5:$AK$69,26,0)</f>
        <v>2</v>
      </c>
      <c r="H18" s="632">
        <f>VLOOKUP($D18,matriz!$E$5:$AK$69,31,0)</f>
        <v>2</v>
      </c>
      <c r="I18" s="632">
        <f>VLOOKUP($D18,matriz!$E$5:$AK$69,27,0)</f>
        <v>2</v>
      </c>
      <c r="J18" s="632">
        <f>VLOOKUP($D18,matriz!$E$5:$AK$69,32,0)</f>
        <v>2</v>
      </c>
      <c r="K18" s="632">
        <f>VLOOKUP($D18,matriz!$E$5:$AK$69,28,0)</f>
        <v>2</v>
      </c>
      <c r="L18" s="632">
        <f>VLOOKUP($D18,matriz!$E$5:$AK$69,33,0)</f>
        <v>0</v>
      </c>
    </row>
    <row r="19" spans="1:12" x14ac:dyDescent="0.25">
      <c r="A19" t="str">
        <f>VLOOKUP($D19,matriz!$E$5:$BK$74,59,0)</f>
        <v>ACTIVO</v>
      </c>
      <c r="B19" t="str">
        <f>VLOOKUP($D19,matriz!$E$5:$BK$74,4,0)</f>
        <v>DIRECCIÓN DISTRITAL DE ASUNTOS DISCIPLINARIOS</v>
      </c>
      <c r="C19" t="str">
        <f>VLOOKUP(D19,matriz!$E$5:$BJ$69,58,0)</f>
        <v>ACCIÓN</v>
      </c>
      <c r="D19" t="s">
        <v>94</v>
      </c>
      <c r="E19" s="429">
        <f>VLOOKUP($D19,matriz!$E$5:$AK$69,25,0)</f>
        <v>0</v>
      </c>
      <c r="F19" s="429">
        <f>VLOOKUP($D19,matriz!$E$5:$AK$69,30,0)</f>
        <v>0</v>
      </c>
      <c r="G19" s="429">
        <f>VLOOKUP($D19,matriz!$E$5:$AK$69,26,0)</f>
        <v>2000</v>
      </c>
      <c r="H19" s="429">
        <f>VLOOKUP($D19,matriz!$E$5:$AK$69,31,0)</f>
        <v>2426</v>
      </c>
      <c r="I19" s="429">
        <f>VLOOKUP($D19,matriz!$E$5:$AK$69,27,0)</f>
        <v>4000</v>
      </c>
      <c r="J19" s="429">
        <f>VLOOKUP($D19,matriz!$E$5:$AK$69,32,0)</f>
        <v>5990</v>
      </c>
      <c r="K19" s="429">
        <f>VLOOKUP($D19,matriz!$E$5:$AK$69,28,0)</f>
        <v>4000</v>
      </c>
      <c r="L19" s="429">
        <f>VLOOKUP($D19,matriz!$E$5:$AK$69,33,0)</f>
        <v>584</v>
      </c>
    </row>
    <row r="20" spans="1:12" x14ac:dyDescent="0.25">
      <c r="A20" t="str">
        <f>VLOOKUP($D20,matriz!$E$5:$BK$74,59,0)</f>
        <v>ACTIVO</v>
      </c>
      <c r="B20" t="str">
        <f>VLOOKUP($D20,matriz!$E$5:$BK$74,4,0)</f>
        <v>DIRECCIÓN DISTRITAL DE ASUNTOS DISCIPLINARIOS</v>
      </c>
      <c r="C20" t="str">
        <f>VLOOKUP(D20,matriz!$E$5:$BJ$69,58,0)</f>
        <v>ACCIÓN</v>
      </c>
      <c r="D20" t="s">
        <v>95</v>
      </c>
      <c r="E20" s="632">
        <f>VLOOKUP($D20,matriz!$E$5:$AK$69,25,0)</f>
        <v>1</v>
      </c>
      <c r="F20" s="632">
        <f>VLOOKUP($D20,matriz!$E$5:$AK$69,30,0)</f>
        <v>1</v>
      </c>
      <c r="G20" s="632">
        <f>VLOOKUP($D20,matriz!$E$5:$AK$69,26,0)</f>
        <v>1</v>
      </c>
      <c r="H20" s="632">
        <f>VLOOKUP($D20,matriz!$E$5:$AK$69,31,0)</f>
        <v>1</v>
      </c>
      <c r="I20" s="632">
        <f>VLOOKUP($D20,matriz!$E$5:$AK$69,27,0)</f>
        <v>2</v>
      </c>
      <c r="J20" s="632">
        <f>VLOOKUP($D20,matriz!$E$5:$AK$69,32,0)</f>
        <v>2</v>
      </c>
      <c r="K20" s="632">
        <f>VLOOKUP($D20,matriz!$E$5:$AK$69,28,0)</f>
        <v>1</v>
      </c>
      <c r="L20" s="632">
        <f>VLOOKUP($D20,matriz!$E$5:$AK$69,33,0)</f>
        <v>0.05</v>
      </c>
    </row>
    <row r="21" spans="1:12" x14ac:dyDescent="0.25">
      <c r="A21" t="str">
        <f>VLOOKUP($D21,matriz!$E$5:$BK$74,59,0)</f>
        <v>INACTIVO</v>
      </c>
      <c r="B21" t="str">
        <f>VLOOKUP($D21,matriz!$E$5:$BK$74,4,0)</f>
        <v>DIRECCIÓN DISTRITAL DE ASUNTOS DISCIPLINARIOS</v>
      </c>
      <c r="C21" t="str">
        <f>VLOOKUP(D21,matriz!$E$5:$BJ$69,58,0)</f>
        <v>GESTIÓN</v>
      </c>
      <c r="D21" t="s">
        <v>599</v>
      </c>
      <c r="E21" s="632" t="str">
        <f>VLOOKUP($D21,matriz!$E$5:$AK$69,25,0)</f>
        <v>ND</v>
      </c>
      <c r="F21" s="632" t="str">
        <f>VLOOKUP($D21,matriz!$E$5:$AK$69,30,0)</f>
        <v>ND</v>
      </c>
      <c r="G21" s="632">
        <f>VLOOKUP($D21,matriz!$E$5:$AK$69,26,0)</f>
        <v>0.6</v>
      </c>
      <c r="H21" s="632">
        <f>VLOOKUP($D21,matriz!$E$5:$AK$69,31,0)</f>
        <v>0.6</v>
      </c>
      <c r="I21" s="632">
        <f>VLOOKUP($D21,matriz!$E$5:$AK$69,27,0)</f>
        <v>0.4</v>
      </c>
      <c r="J21" s="632">
        <f>VLOOKUP($D21,matriz!$E$5:$AK$69,32,0)</f>
        <v>0.4</v>
      </c>
      <c r="K21" s="632">
        <f>VLOOKUP($D21,matriz!$E$5:$AK$69,28,0)</f>
        <v>0</v>
      </c>
      <c r="L21" s="632" t="str">
        <f>VLOOKUP($D21,matriz!$E$5:$AK$69,33,0)</f>
        <v>CUMPLIDO</v>
      </c>
    </row>
    <row r="22" spans="1:12" x14ac:dyDescent="0.25">
      <c r="A22" t="str">
        <f>VLOOKUP($D22,matriz!$E$5:$BK$74,59,0)</f>
        <v>ACTIVO</v>
      </c>
      <c r="B22" t="str">
        <f>VLOOKUP($D22,matriz!$E$5:$BK$74,4,0)</f>
        <v>DIRECCIÓN DISTRITAL DE ASUNTOS DISCIPLINARIOS</v>
      </c>
      <c r="C22" t="str">
        <f>VLOOKUP(D22,matriz!$E$5:$BJ$69,58,0)</f>
        <v>GESTIÓN</v>
      </c>
      <c r="D22" t="s">
        <v>747</v>
      </c>
      <c r="E22" s="632">
        <f>VLOOKUP($D22,matriz!$E$5:$AK$69,25,0)</f>
        <v>0</v>
      </c>
      <c r="F22" s="632" t="str">
        <f>VLOOKUP($D22,matriz!$E$5:$AK$69,30,0)</f>
        <v>ND</v>
      </c>
      <c r="G22" s="632" t="str">
        <f>VLOOKUP($D22,matriz!$E$5:$AK$69,26,0)</f>
        <v>ND</v>
      </c>
      <c r="H22" s="632" t="str">
        <f>VLOOKUP($D22,matriz!$E$5:$AK$69,31,0)</f>
        <v>ND</v>
      </c>
      <c r="I22" s="632" t="str">
        <f>VLOOKUP($D22,matriz!$E$5:$AK$69,27,0)</f>
        <v>ND</v>
      </c>
      <c r="J22" s="632" t="str">
        <f>VLOOKUP($D22,matriz!$E$5:$AK$69,32,0)</f>
        <v>ND</v>
      </c>
      <c r="K22" s="632">
        <f>VLOOKUP($D22,matriz!$E$5:$AK$69,28,0)</f>
        <v>1</v>
      </c>
      <c r="L22" s="632">
        <f>VLOOKUP($D22,matriz!$E$5:$AK$69,33,0)</f>
        <v>1</v>
      </c>
    </row>
    <row r="23" spans="1:12" x14ac:dyDescent="0.25">
      <c r="A23" t="str">
        <f>VLOOKUP($D23,matriz!$E$5:$BK$74,59,0)</f>
        <v>INACTIVO</v>
      </c>
      <c r="B23" t="str">
        <f>VLOOKUP($D23,matriz!$E$5:$BK$74,4,0)</f>
        <v>DIRECCIÓN DISTRITAL DE ASUNTOS DISCIPLINARIOS</v>
      </c>
      <c r="C23" t="str">
        <f>VLOOKUP(D23,matriz!$E$5:$BJ$69,58,0)</f>
        <v>GESTIÓN</v>
      </c>
      <c r="D23" t="s">
        <v>677</v>
      </c>
      <c r="E23" s="632">
        <f>VLOOKUP($D23,matriz!$E$5:$AK$69,25,0)</f>
        <v>0</v>
      </c>
      <c r="F23" s="632">
        <f>VLOOKUP($D23,matriz!$E$5:$AK$69,30,0)</f>
        <v>0</v>
      </c>
      <c r="G23" s="632">
        <f>VLOOKUP($D23,matriz!$E$5:$AK$69,26,0)</f>
        <v>0</v>
      </c>
      <c r="H23" s="632">
        <f>VLOOKUP($D23,matriz!$E$5:$AK$69,31,0)</f>
        <v>0</v>
      </c>
      <c r="I23" s="632">
        <f>VLOOKUP($D23,matriz!$E$5:$AK$69,27,0)</f>
        <v>1</v>
      </c>
      <c r="J23" s="632">
        <f>VLOOKUP($D23,matriz!$E$5:$AK$69,32,0)</f>
        <v>1</v>
      </c>
      <c r="K23" s="632">
        <f>VLOOKUP($D23,matriz!$E$5:$AK$69,28,0)</f>
        <v>1</v>
      </c>
      <c r="L23" s="632" t="str">
        <f>VLOOKUP($D23,matriz!$E$5:$AK$69,33,0)</f>
        <v>FINALIZADO</v>
      </c>
    </row>
    <row r="24" spans="1:12" x14ac:dyDescent="0.25">
      <c r="A24" t="str">
        <f>VLOOKUP($D24,matriz!$E$5:$BK$74,59,0)</f>
        <v>INACTIVO</v>
      </c>
      <c r="B24" t="str">
        <f>VLOOKUP($D24,matriz!$E$5:$BK$74,4,0)</f>
        <v>DIRECCIÓN DISTRITAL DE ASUNTOS DISCIPLINARIOS</v>
      </c>
      <c r="C24" t="str">
        <f>VLOOKUP(D24,matriz!$E$5:$BJ$69,58,0)</f>
        <v>GESTIÓN</v>
      </c>
      <c r="D24" t="s">
        <v>600</v>
      </c>
      <c r="E24" s="632" t="str">
        <f>VLOOKUP($D24,matriz!$E$5:$AK$69,25,0)</f>
        <v>ND</v>
      </c>
      <c r="F24" s="632" t="str">
        <f>VLOOKUP($D24,matriz!$E$5:$AK$69,30,0)</f>
        <v>ND</v>
      </c>
      <c r="G24" s="632">
        <f>VLOOKUP($D24,matriz!$E$5:$AK$69,26,0)</f>
        <v>0.4</v>
      </c>
      <c r="H24" s="632">
        <f>VLOOKUP($D24,matriz!$E$5:$AK$69,31,0)</f>
        <v>0.39999999999999997</v>
      </c>
      <c r="I24" s="632" t="str">
        <f>VLOOKUP($D24,matriz!$E$5:$AK$69,27,0)</f>
        <v>CUMPLIDO</v>
      </c>
      <c r="J24" s="632">
        <f>VLOOKUP($D24,matriz!$E$5:$AK$69,32,0)</f>
        <v>0.6</v>
      </c>
      <c r="K24" s="632">
        <f>VLOOKUP($D24,matriz!$E$5:$AK$69,28,0)</f>
        <v>0</v>
      </c>
      <c r="L24" s="632">
        <f>VLOOKUP($D24,matriz!$E$5:$AK$69,33,0)</f>
        <v>0</v>
      </c>
    </row>
    <row r="25" spans="1:12" x14ac:dyDescent="0.25">
      <c r="A25" t="str">
        <f>VLOOKUP($D25,matriz!$E$5:$BK$74,59,0)</f>
        <v>ACTIVO</v>
      </c>
      <c r="B25" t="str">
        <f>VLOOKUP($D25,matriz!$E$5:$BK$74,4,0)</f>
        <v>DIRECCIÓN DISTRITAL DE DEFENSA JUDICIAL Y PREVENCIÓN DEL DAÑO ANTIJURÍDICO</v>
      </c>
      <c r="C25" t="str">
        <f>VLOOKUP(D25,matriz!$E$5:$BJ$69,58,0)</f>
        <v>GESTIÓN</v>
      </c>
      <c r="D25" t="s">
        <v>839</v>
      </c>
      <c r="E25" s="660" t="str">
        <f>VLOOKUP($D25,matriz!$E$5:$AK$69,25,0)</f>
        <v>ND</v>
      </c>
      <c r="F25" s="660" t="str">
        <f>VLOOKUP($D25,matriz!$E$5:$AK$69,30,0)</f>
        <v>ND</v>
      </c>
      <c r="G25" s="660">
        <f>VLOOKUP($D25,matriz!$E$5:$AK$69,26,0)</f>
        <v>1</v>
      </c>
      <c r="H25" s="660">
        <f>VLOOKUP($D25,matriz!$E$5:$AK$69,31,0)</f>
        <v>1</v>
      </c>
      <c r="I25" s="660">
        <f>VLOOKUP($D25,matriz!$E$5:$AK$69,27,0)</f>
        <v>1</v>
      </c>
      <c r="J25" s="660">
        <f>VLOOKUP($D25,matriz!$E$5:$AK$69,32,0)</f>
        <v>1</v>
      </c>
      <c r="K25" s="660">
        <f>VLOOKUP($D25,matriz!$E$5:$AK$69,28,0)</f>
        <v>1</v>
      </c>
      <c r="L25" s="660">
        <f>VLOOKUP($D25,matriz!$E$5:$AK$69,33,0)</f>
        <v>0.2</v>
      </c>
    </row>
    <row r="26" spans="1:12" x14ac:dyDescent="0.25">
      <c r="A26" t="str">
        <f>VLOOKUP($D26,matriz!$E$5:$BK$74,59,0)</f>
        <v>ACTIVO</v>
      </c>
      <c r="B26" t="str">
        <f>VLOOKUP($D26,matriz!$E$5:$BK$74,4,0)</f>
        <v>DIRECCIÓN DISTRITAL DE DEFENSA JUDICIAL Y PREVENCIÓN DEL DAÑO ANTIJURÍDICO</v>
      </c>
      <c r="C26" t="str">
        <f>VLOOKUP(D26,matriz!$E$5:$BJ$69,58,0)</f>
        <v>ACCIÓN</v>
      </c>
      <c r="D26" t="s">
        <v>426</v>
      </c>
      <c r="E26" s="660">
        <f>VLOOKUP($D26,matriz!$E$5:$AK$69,25,0)</f>
        <v>0.82</v>
      </c>
      <c r="F26" s="660">
        <f>VLOOKUP($D26,matriz!$E$5:$AK$69,30,0)</f>
        <v>0.9</v>
      </c>
      <c r="G26" s="660">
        <f>VLOOKUP($D26,matriz!$E$5:$AK$69,26,0)</f>
        <v>0.82</v>
      </c>
      <c r="H26" s="660">
        <f>VLOOKUP($D26,matriz!$E$5:$AK$69,31,0)</f>
        <v>0.89</v>
      </c>
      <c r="I26" s="660">
        <f>VLOOKUP($D26,matriz!$E$5:$AK$69,27,0)</f>
        <v>0.82</v>
      </c>
      <c r="J26" s="660">
        <f>VLOOKUP($D26,matriz!$E$5:$AK$69,32,0)</f>
        <v>0.88</v>
      </c>
      <c r="K26" s="660">
        <f>VLOOKUP($D26,matriz!$E$5:$AK$69,28,0)</f>
        <v>0.82</v>
      </c>
      <c r="L26" s="660">
        <f>VLOOKUP($D26,matriz!$E$5:$AK$69,33,0)</f>
        <v>0.9</v>
      </c>
    </row>
    <row r="27" spans="1:12" x14ac:dyDescent="0.25">
      <c r="A27" t="str">
        <f>VLOOKUP($D27,matriz!$E$5:$BK$74,59,0)</f>
        <v>ACTIVO</v>
      </c>
      <c r="B27" t="str">
        <f>VLOOKUP($D27,matriz!$E$5:$BK$74,4,0)</f>
        <v>DIRECCIÓN DISTRITAL DE DEFENSA JUDICIAL Y PREVENCIÓN DEL DAÑO ANTIJURÍDICO</v>
      </c>
      <c r="C27" t="str">
        <f>VLOOKUP(D27,matriz!$E$5:$BJ$69,58,0)</f>
        <v>GESTIÓN</v>
      </c>
      <c r="D27" t="s">
        <v>415</v>
      </c>
      <c r="E27" s="632" t="str">
        <f>VLOOKUP($D27,matriz!$E$5:$AK$69,25,0)</f>
        <v>ND</v>
      </c>
      <c r="F27" s="632" t="str">
        <f>VLOOKUP($D27,matriz!$E$5:$AK$69,30,0)</f>
        <v>ND</v>
      </c>
      <c r="G27" s="632">
        <f>VLOOKUP($D27,matriz!$E$5:$AK$69,26,0)</f>
        <v>2</v>
      </c>
      <c r="H27" s="632">
        <f>VLOOKUP($D27,matriz!$E$5:$AK$69,31,0)</f>
        <v>7</v>
      </c>
      <c r="I27" s="632">
        <f>VLOOKUP($D27,matriz!$E$5:$AK$69,27,0)</f>
        <v>2</v>
      </c>
      <c r="J27" s="632">
        <f>VLOOKUP($D27,matriz!$E$5:$AK$69,32,0)</f>
        <v>2</v>
      </c>
      <c r="K27" s="632">
        <f>VLOOKUP($D27,matriz!$E$5:$AK$69,28,0)</f>
        <v>2</v>
      </c>
      <c r="L27" s="632">
        <f>VLOOKUP($D27,matriz!$E$5:$AK$69,33,0)</f>
        <v>0</v>
      </c>
    </row>
    <row r="28" spans="1:12" x14ac:dyDescent="0.25">
      <c r="A28" t="str">
        <f>VLOOKUP($D28,matriz!$E$5:$BK$74,59,0)</f>
        <v>ACTIVO</v>
      </c>
      <c r="B28" t="str">
        <f>VLOOKUP($D28,matriz!$E$5:$BK$74,4,0)</f>
        <v>DIRECCIÓN DISTRITAL DE DEFENSA JUDICIAL Y PREVENCIÓN DEL DAÑO ANTIJURÍDICO</v>
      </c>
      <c r="C28" t="str">
        <f>VLOOKUP(D28,matriz!$E$5:$BJ$69,58,0)</f>
        <v>ACCIÓN</v>
      </c>
      <c r="D28" t="s">
        <v>310</v>
      </c>
      <c r="E28" s="632">
        <f>VLOOKUP($D28,matriz!$E$5:$AK$69,25,0)</f>
        <v>0.82</v>
      </c>
      <c r="F28" s="632">
        <f>VLOOKUP($D28,matriz!$E$5:$AK$69,30,0)</f>
        <v>0.89</v>
      </c>
      <c r="G28" s="242">
        <f>VLOOKUP($D28,matriz!$E$5:$AK$69,26,0)</f>
        <v>0.82</v>
      </c>
      <c r="H28" s="242">
        <f>VLOOKUP($D28,matriz!$E$5:$AK$69,31,0)</f>
        <v>0.87270000000000003</v>
      </c>
      <c r="I28" s="242">
        <f>VLOOKUP($D28,matriz!$E$5:$AK$69,27,0)</f>
        <v>0.82</v>
      </c>
      <c r="J28" s="242">
        <f>VLOOKUP($D28,matriz!$E$5:$AK$69,32,0)</f>
        <v>0.83689999999999998</v>
      </c>
      <c r="K28" s="242">
        <f>VLOOKUP($D28,matriz!$E$5:$AK$69,28,0)</f>
        <v>0.82</v>
      </c>
      <c r="L28" s="242">
        <f>VLOOKUP($D28,matriz!$E$5:$AK$69,33,0)</f>
        <v>0.83340000000000003</v>
      </c>
    </row>
    <row r="29" spans="1:12" x14ac:dyDescent="0.25">
      <c r="A29" t="str">
        <f>VLOOKUP($D29,matriz!$E$5:$BK$74,59,0)</f>
        <v>ACTIVO</v>
      </c>
      <c r="B29" t="str">
        <f>VLOOKUP($D29,matriz!$E$5:$BK$74,4,0)</f>
        <v>DIRECCIÓN DISTRITAL DE DEFENSA JUDICIAL Y PREVENCIÓN DEL DAÑO ANTIJURÍDICO</v>
      </c>
      <c r="C29" t="str">
        <f>VLOOKUP(D29,matriz!$E$5:$BJ$69,58,0)</f>
        <v>GESTIÓN</v>
      </c>
      <c r="D29" t="s">
        <v>428</v>
      </c>
      <c r="E29" s="632" t="str">
        <f>VLOOKUP($D29,matriz!$E$5:$AK$69,25,0)</f>
        <v>ND</v>
      </c>
      <c r="F29" s="632" t="str">
        <f>VLOOKUP($D29,matriz!$E$5:$AK$69,30,0)</f>
        <v>ND</v>
      </c>
      <c r="G29" s="242">
        <f>VLOOKUP($D29,matriz!$E$5:$AK$69,26,0)</f>
        <v>1</v>
      </c>
      <c r="H29" s="242">
        <f>VLOOKUP($D29,matriz!$E$5:$AK$69,31,0)</f>
        <v>1</v>
      </c>
      <c r="I29" s="242">
        <f>VLOOKUP($D29,matriz!$E$5:$AK$69,27,0)</f>
        <v>1</v>
      </c>
      <c r="J29" s="242">
        <f>VLOOKUP($D29,matriz!$E$5:$AK$69,32,0)</f>
        <v>1</v>
      </c>
      <c r="K29" s="242">
        <f>VLOOKUP($D29,matriz!$E$5:$AK$69,28,0)</f>
        <v>1</v>
      </c>
      <c r="L29" s="242">
        <f>VLOOKUP($D29,matriz!$E$5:$AK$69,33,0)</f>
        <v>0</v>
      </c>
    </row>
    <row r="30" spans="1:12" x14ac:dyDescent="0.25">
      <c r="A30" t="str">
        <f>VLOOKUP($D30,matriz!$E$5:$BK$74,59,0)</f>
        <v>ACTIVO</v>
      </c>
      <c r="B30" t="str">
        <f>VLOOKUP($D30,matriz!$E$5:$BK$74,4,0)</f>
        <v>DIRECCIÓN DISTRITAL DE DOCTRINA Y ASUNTOS NORMATIVOS</v>
      </c>
      <c r="C30" t="str">
        <f>VLOOKUP(D30,matriz!$E$5:$BJ$69,58,0)</f>
        <v>ACCIÓN</v>
      </c>
      <c r="D30" t="s">
        <v>61</v>
      </c>
      <c r="E30" s="632">
        <f>VLOOKUP($D30,matriz!$E$5:$AK$69,25,0)</f>
        <v>23</v>
      </c>
      <c r="F30" s="632">
        <f>VLOOKUP($D30,matriz!$E$5:$AK$69,30,0)</f>
        <v>15</v>
      </c>
      <c r="G30" s="632">
        <f>VLOOKUP($D30,matriz!$E$5:$AK$69,26,0)</f>
        <v>22.7</v>
      </c>
      <c r="H30" s="632">
        <f>VLOOKUP($D30,matriz!$E$5:$AK$69,31,0)</f>
        <v>21.9</v>
      </c>
      <c r="I30" s="632">
        <f>VLOOKUP($D30,matriz!$E$5:$AK$69,27,0)</f>
        <v>22.5</v>
      </c>
      <c r="J30" s="632">
        <f>VLOOKUP($D30,matriz!$E$5:$AK$69,32,0)</f>
        <v>17.600000000000001</v>
      </c>
      <c r="K30" s="632">
        <f>VLOOKUP($D30,matriz!$E$5:$AK$69,28,0)</f>
        <v>22.3</v>
      </c>
      <c r="L30" s="632">
        <f>VLOOKUP($D30,matriz!$E$5:$AK$69,33,0)</f>
        <v>13</v>
      </c>
    </row>
    <row r="31" spans="1:12" x14ac:dyDescent="0.25">
      <c r="A31" t="str">
        <f>VLOOKUP($D31,matriz!$E$5:$BK$74,59,0)</f>
        <v>INACTIVO</v>
      </c>
      <c r="B31" t="str">
        <f>VLOOKUP($D31,matriz!$E$5:$BK$74,4,0)</f>
        <v>DIRECCIÓN DISTRITAL DE DOCTRINA Y ASUNTOS NORMATIVOS</v>
      </c>
      <c r="C31" t="str">
        <f>VLOOKUP(D31,matriz!$E$5:$BJ$69,58,0)</f>
        <v>GESTIÓN</v>
      </c>
      <c r="D31" t="s">
        <v>281</v>
      </c>
      <c r="E31" s="632" t="str">
        <f>VLOOKUP($D31,matriz!$E$5:$AK$69,25,0)</f>
        <v>ND</v>
      </c>
      <c r="F31" s="632" t="str">
        <f>VLOOKUP($D31,matriz!$E$5:$AK$69,30,0)</f>
        <v>ND</v>
      </c>
      <c r="G31" s="632">
        <f>VLOOKUP($D31,matriz!$E$5:$AK$69,26,0)</f>
        <v>1</v>
      </c>
      <c r="H31" s="632">
        <f>VLOOKUP($D31,matriz!$E$5:$AK$69,31,0)</f>
        <v>1</v>
      </c>
      <c r="I31" s="632" t="str">
        <f>VLOOKUP($D31,matriz!$E$5:$AK$69,27,0)</f>
        <v>CUMPLIDO</v>
      </c>
      <c r="J31" s="632" t="str">
        <f>VLOOKUP($D31,matriz!$E$5:$AK$69,32,0)</f>
        <v>CUMPLIDO</v>
      </c>
      <c r="K31" s="632" t="str">
        <f>VLOOKUP($D31,matriz!$E$5:$AK$69,28,0)</f>
        <v>CUMPLIDO</v>
      </c>
      <c r="L31" s="632" t="str">
        <f>VLOOKUP($D31,matriz!$E$5:$AK$69,33,0)</f>
        <v>CUMPLIDO</v>
      </c>
    </row>
    <row r="32" spans="1:12" x14ac:dyDescent="0.25">
      <c r="A32" t="str">
        <f>VLOOKUP($D32,matriz!$E$5:$BK$74,59,0)</f>
        <v>INACTIVO</v>
      </c>
      <c r="B32" t="str">
        <f>VLOOKUP($D32,matriz!$E$5:$BK$74,4,0)</f>
        <v>DIRECCIÓN DISTRITAL DE DOCTRINA Y ASUNTOS NORMATIVOS</v>
      </c>
      <c r="C32" t="str">
        <f>VLOOKUP(D32,matriz!$E$5:$BJ$69,58,0)</f>
        <v>GESTIÓN</v>
      </c>
      <c r="D32" t="s">
        <v>280</v>
      </c>
      <c r="E32" s="632" t="str">
        <f>VLOOKUP($D32,matriz!$E$5:$AK$69,25,0)</f>
        <v>ND</v>
      </c>
      <c r="F32" s="632" t="str">
        <f>VLOOKUP($D32,matriz!$E$5:$AK$69,30,0)</f>
        <v>ND</v>
      </c>
      <c r="G32" s="632">
        <f>VLOOKUP($D32,matriz!$E$5:$AK$69,26,0)</f>
        <v>0.6</v>
      </c>
      <c r="H32" s="632">
        <f>VLOOKUP($D32,matriz!$E$5:$AK$69,31,0)</f>
        <v>0.6</v>
      </c>
      <c r="I32" s="632">
        <f>VLOOKUP($D32,matriz!$E$5:$AK$69,27,0)</f>
        <v>0.4</v>
      </c>
      <c r="J32" s="632">
        <f>VLOOKUP($D32,matriz!$E$5:$AK$69,32,0)</f>
        <v>0.4</v>
      </c>
      <c r="K32" s="632" t="str">
        <f>VLOOKUP($D32,matriz!$E$5:$AK$69,28,0)</f>
        <v>CUMPLIDO</v>
      </c>
      <c r="L32" s="632" t="str">
        <f>VLOOKUP($D32,matriz!$E$5:$AK$69,33,0)</f>
        <v>CUMPLIDO</v>
      </c>
    </row>
    <row r="33" spans="1:12" x14ac:dyDescent="0.25">
      <c r="A33" t="str">
        <f>VLOOKUP($D33,matriz!$E$5:$BK$74,59,0)</f>
        <v>ACTIVO</v>
      </c>
      <c r="B33" t="str">
        <f>VLOOKUP($D33,matriz!$E$5:$BK$74,4,0)</f>
        <v>DIRECCIÓN DISTRITAL DE DOCTRINA Y ASUNTOS NORMATIVOS</v>
      </c>
      <c r="C33" t="str">
        <f>VLOOKUP(D33,matriz!$E$5:$BJ$69,58,0)</f>
        <v>GESTIÓN</v>
      </c>
      <c r="D33" s="661" t="s">
        <v>841</v>
      </c>
      <c r="E33" s="632" t="str">
        <f>VLOOKUP($D33,matriz!$E$5:$AK$69,25,0)</f>
        <v>ND</v>
      </c>
      <c r="F33" s="632" t="str">
        <f>VLOOKUP($D33,matriz!$E$5:$AK$69,30,0)</f>
        <v>ND</v>
      </c>
      <c r="G33" s="632" t="str">
        <f>VLOOKUP($D33,matriz!$E$5:$AK$69,26,0)</f>
        <v>ND</v>
      </c>
      <c r="H33" s="632" t="str">
        <f>VLOOKUP($D33,matriz!$E$5:$AK$69,31,0)</f>
        <v>ND</v>
      </c>
      <c r="I33" s="632" t="str">
        <f>VLOOKUP($D33,matriz!$E$5:$AK$69,27,0)</f>
        <v>ND</v>
      </c>
      <c r="J33" s="632" t="str">
        <f>VLOOKUP($D33,matriz!$E$5:$AK$69,32,0)</f>
        <v>ND</v>
      </c>
      <c r="K33" s="632">
        <f>VLOOKUP($D33,matriz!$E$5:$AK$69,28,0)</f>
        <v>1</v>
      </c>
      <c r="L33" s="632">
        <f>VLOOKUP($D33,matriz!$E$5:$AK$69,33,0)</f>
        <v>0.25</v>
      </c>
    </row>
    <row r="34" spans="1:12" x14ac:dyDescent="0.25">
      <c r="A34" t="str">
        <f>VLOOKUP($D34,matriz!$E$5:$BK$74,59,0)</f>
        <v>INACTIVO</v>
      </c>
      <c r="B34" t="str">
        <f>VLOOKUP($D34,matriz!$E$5:$BK$74,4,0)</f>
        <v>DIRECCIÓN DISTRITAL DE DOCTRINA Y ASUNTOS NORMATIVOS</v>
      </c>
      <c r="C34" t="str">
        <f>VLOOKUP(D34,matriz!$E$5:$BJ$69,58,0)</f>
        <v>GESTIÓN</v>
      </c>
      <c r="D34" t="s">
        <v>598</v>
      </c>
      <c r="E34" s="632" t="str">
        <f>VLOOKUP($D34,matriz!$E$5:$AK$69,25,0)</f>
        <v>ND</v>
      </c>
      <c r="F34" s="632" t="str">
        <f>VLOOKUP($D34,matriz!$E$5:$AK$69,30,0)</f>
        <v>ND</v>
      </c>
      <c r="G34" s="632" t="str">
        <f>VLOOKUP($D34,matriz!$E$5:$AK$69,26,0)</f>
        <v>ND</v>
      </c>
      <c r="H34" s="632" t="str">
        <f>VLOOKUP($D34,matriz!$E$5:$AK$69,31,0)</f>
        <v>ND</v>
      </c>
      <c r="I34" s="632">
        <f>VLOOKUP($D34,matriz!$E$5:$AK$69,27,0)</f>
        <v>1</v>
      </c>
      <c r="J34" s="632">
        <f>VLOOKUP($D34,matriz!$E$5:$AK$69,32,0)</f>
        <v>1</v>
      </c>
      <c r="K34" s="632" t="str">
        <f>VLOOKUP($D34,matriz!$E$5:$AK$69,28,0)</f>
        <v>CUMPLIDO</v>
      </c>
      <c r="L34" s="632" t="str">
        <f>VLOOKUP($D34,matriz!$E$5:$AK$69,33,0)</f>
        <v>CUMPLIDO</v>
      </c>
    </row>
    <row r="35" spans="1:12" x14ac:dyDescent="0.25">
      <c r="A35" t="str">
        <f>VLOOKUP($D35,matriz!$E$5:$BK$74,59,0)</f>
        <v>ACTIVO</v>
      </c>
      <c r="B35" t="str">
        <f>VLOOKUP($D35,matriz!$E$5:$BK$74,4,0)</f>
        <v>DIRECCIÓN DISTRITAL DE INSPECCIÓN, VIGILANCIA Y CONTROL DE PERSONAS JURÍDICAS SIN ÁNIMO DE LUCRO</v>
      </c>
      <c r="C35" t="str">
        <f>VLOOKUP(D35,matriz!$E$5:$BJ$69,58,0)</f>
        <v>ACCIÓN</v>
      </c>
      <c r="D35" t="s">
        <v>88</v>
      </c>
      <c r="E35" s="632">
        <f>VLOOKUP($D35,matriz!$E$5:$AK$69,25,0)</f>
        <v>400</v>
      </c>
      <c r="F35" s="632">
        <f>VLOOKUP($D35,matriz!$E$5:$AK$69,30,0)</f>
        <v>402</v>
      </c>
      <c r="G35" s="632">
        <f>VLOOKUP($D35,matriz!$E$5:$AK$69,26,0)</f>
        <v>600</v>
      </c>
      <c r="H35" s="632">
        <f>VLOOKUP($D35,matriz!$E$5:$AK$69,31,0)</f>
        <v>663</v>
      </c>
      <c r="I35" s="632">
        <f>VLOOKUP($D35,matriz!$E$5:$AK$69,27,0)</f>
        <v>800</v>
      </c>
      <c r="J35" s="632">
        <f>VLOOKUP($D35,matriz!$E$5:$AK$69,32,0)</f>
        <v>819</v>
      </c>
      <c r="K35" s="632">
        <f>VLOOKUP($D35,matriz!$E$5:$AK$69,28,0)</f>
        <v>800</v>
      </c>
      <c r="L35" s="632">
        <f>VLOOKUP($D35,matriz!$E$5:$AK$69,33,0)</f>
        <v>0</v>
      </c>
    </row>
    <row r="36" spans="1:12" x14ac:dyDescent="0.25">
      <c r="A36" t="str">
        <f>VLOOKUP($D36,matriz!$E$5:$BK$74,59,0)</f>
        <v>ACTIVO</v>
      </c>
      <c r="B36" t="str">
        <f>VLOOKUP($D36,matriz!$E$5:$BK$74,4,0)</f>
        <v>DIRECCIÓN DISTRITAL DE INSPECCIÓN, VIGILANCIA Y CONTROL DE PERSONAS JURÍDICAS SIN ÁNIMO DE LUCRO</v>
      </c>
      <c r="C36" t="str">
        <f>VLOOKUP(D36,matriz!$E$5:$BJ$69,58,0)</f>
        <v>ACCIÓN</v>
      </c>
      <c r="D36" t="s">
        <v>90</v>
      </c>
      <c r="E36" s="660">
        <f>VLOOKUP($D36,matriz!$E$5:$AK$69,25,0)</f>
        <v>0.86</v>
      </c>
      <c r="F36" s="660">
        <f>VLOOKUP($D36,matriz!$E$5:$AK$69,30,0)</f>
        <v>0.87</v>
      </c>
      <c r="G36" s="660">
        <f>VLOOKUP($D36,matriz!$E$5:$AK$69,26,0)</f>
        <v>0.86099999999999999</v>
      </c>
      <c r="H36" s="660">
        <f>VLOOKUP($D36,matriz!$E$5:$AK$69,31,0)</f>
        <v>0.91300000000000003</v>
      </c>
      <c r="I36" s="660">
        <f>VLOOKUP($D36,matriz!$E$5:$AK$69,27,0)</f>
        <v>0.86499999999999999</v>
      </c>
      <c r="J36" s="660">
        <f>VLOOKUP($D36,matriz!$E$5:$AK$69,32,0)</f>
        <v>0.92</v>
      </c>
      <c r="K36" s="660">
        <f>VLOOKUP($D36,matriz!$E$5:$AK$69,28,0)</f>
        <v>0.86699999999999999</v>
      </c>
      <c r="L36" s="660">
        <f>VLOOKUP($D36,matriz!$E$5:$AK$69,33,0)</f>
        <v>0</v>
      </c>
    </row>
    <row r="37" spans="1:12" x14ac:dyDescent="0.25">
      <c r="A37" t="str">
        <f>VLOOKUP($D37,matriz!$E$5:$BK$74,59,0)</f>
        <v>ACTIVO</v>
      </c>
      <c r="B37" t="str">
        <f>VLOOKUP($D37,matriz!$E$5:$BK$74,4,0)</f>
        <v>DIRECCIÓN DISTRITAL DE INSPECCIÓN, VIGILANCIA Y CONTROL DE PERSONAS JURÍDICAS SIN ÁNIMO DE LUCRO</v>
      </c>
      <c r="C37" t="str">
        <f>VLOOKUP(D37,matriz!$E$5:$BJ$69,58,0)</f>
        <v>GESTIÓN</v>
      </c>
      <c r="D37" t="s">
        <v>297</v>
      </c>
      <c r="E37" s="632" t="str">
        <f>VLOOKUP($D37,matriz!$E$5:$AK$69,25,0)</f>
        <v>ND</v>
      </c>
      <c r="F37" s="632" t="str">
        <f>VLOOKUP($D37,matriz!$E$5:$AK$69,30,0)</f>
        <v>ND</v>
      </c>
      <c r="G37" s="242">
        <f>VLOOKUP($D37,matriz!$E$5:$AK$69,26,0)</f>
        <v>0.3</v>
      </c>
      <c r="H37" s="242">
        <f>VLOOKUP($D37,matriz!$E$5:$AK$69,31,0)</f>
        <v>0.3</v>
      </c>
      <c r="I37" s="242">
        <f>VLOOKUP($D37,matriz!$E$5:$AK$69,27,0)</f>
        <v>0.6</v>
      </c>
      <c r="J37" s="242">
        <f>VLOOKUP($D37,matriz!$E$5:$AK$69,32,0)</f>
        <v>0.6</v>
      </c>
      <c r="K37" s="242">
        <f>VLOOKUP($D37,matriz!$E$5:$AK$69,28,0)</f>
        <v>1</v>
      </c>
      <c r="L37" s="242">
        <f>VLOOKUP($D37,matriz!$E$5:$AK$69,33,0)</f>
        <v>1</v>
      </c>
    </row>
    <row r="38" spans="1:12" x14ac:dyDescent="0.25">
      <c r="A38" t="str">
        <f>VLOOKUP($D38,matriz!$E$5:$BK$74,59,0)</f>
        <v>INACTIVO</v>
      </c>
      <c r="B38" t="str">
        <f>VLOOKUP($D38,matriz!$E$5:$BK$74,4,0)</f>
        <v>DIRECCIÓN DISTRITAL DE INSPECCIÓN, VIGILANCIA Y CONTROL DE PERSONAS JURÍDICAS SIN ÁNIMO DE LUCRO</v>
      </c>
      <c r="C38" t="str">
        <f>VLOOKUP(D38,matriz!$E$5:$BJ$69,58,0)</f>
        <v>GESTIÓN</v>
      </c>
      <c r="D38" t="s">
        <v>305</v>
      </c>
      <c r="E38" s="632" t="str">
        <f>VLOOKUP($D38,matriz!$E$5:$AK$69,25,0)</f>
        <v>ND</v>
      </c>
      <c r="F38" s="632" t="str">
        <f>VLOOKUP($D38,matriz!$E$5:$AK$69,30,0)</f>
        <v>ND</v>
      </c>
      <c r="G38" s="632">
        <f>VLOOKUP($D38,matriz!$E$5:$AK$69,26,0)</f>
        <v>1</v>
      </c>
      <c r="H38" s="632">
        <f>VLOOKUP($D38,matriz!$E$5:$AK$69,31,0)</f>
        <v>1</v>
      </c>
      <c r="I38" s="632" t="str">
        <f>VLOOKUP($D38,matriz!$E$5:$AK$69,27,0)</f>
        <v>CUMPLIDO</v>
      </c>
      <c r="J38" s="632" t="str">
        <f>VLOOKUP($D38,matriz!$E$5:$AK$69,32,0)</f>
        <v>CUMPLIDO</v>
      </c>
      <c r="K38" s="632" t="str">
        <f>VLOOKUP($D38,matriz!$E$5:$AK$69,28,0)</f>
        <v>CUMPLIDO</v>
      </c>
      <c r="L38" s="632" t="str">
        <f>VLOOKUP($D38,matriz!$E$5:$AK$69,33,0)</f>
        <v>CUMPLIDO</v>
      </c>
    </row>
    <row r="39" spans="1:12" x14ac:dyDescent="0.25">
      <c r="A39" t="str">
        <f>VLOOKUP($D39,matriz!$E$5:$BK$74,59,0)</f>
        <v>INACTIVO</v>
      </c>
      <c r="B39" t="str">
        <f>VLOOKUP($D39,matriz!$E$5:$BK$74,4,0)</f>
        <v>DIRECCIÓN DISTRITAL DE INSPECCIÓN, VIGILANCIA Y CONTROL DE PERSONAS JURÍDICAS SIN ÁNIMO DE LUCRO</v>
      </c>
      <c r="C39" t="str">
        <f>VLOOKUP(D39,matriz!$E$5:$BJ$69,58,0)</f>
        <v>GESTIÓN</v>
      </c>
      <c r="D39" t="s">
        <v>299</v>
      </c>
      <c r="E39" s="632" t="str">
        <f>VLOOKUP($D39,matriz!$E$5:$AK$69,25,0)</f>
        <v>ND</v>
      </c>
      <c r="F39" s="632" t="str">
        <f>VLOOKUP($D39,matriz!$E$5:$AK$69,30,0)</f>
        <v>CUMPLIDO</v>
      </c>
      <c r="G39" s="632">
        <f>VLOOKUP($D39,matriz!$E$5:$AK$69,26,0)</f>
        <v>1</v>
      </c>
      <c r="H39" s="632" t="str">
        <f>VLOOKUP($D39,matriz!$E$5:$AK$69,31,0)</f>
        <v>CUMPLIDO</v>
      </c>
      <c r="I39" s="632" t="str">
        <f>VLOOKUP($D39,matriz!$E$5:$AK$69,27,0)</f>
        <v>CUMPLIDO</v>
      </c>
      <c r="J39" s="632" t="str">
        <f>VLOOKUP($D39,matriz!$E$5:$AK$69,32,0)</f>
        <v>CUMPLIDO</v>
      </c>
      <c r="K39" s="632" t="str">
        <f>VLOOKUP($D39,matriz!$E$5:$AK$69,28,0)</f>
        <v>CUMPLIDO</v>
      </c>
      <c r="L39" s="632" t="str">
        <f>VLOOKUP($D39,matriz!$E$5:$AK$69,33,0)</f>
        <v>CUMPLIDO</v>
      </c>
    </row>
    <row r="40" spans="1:12" x14ac:dyDescent="0.25">
      <c r="A40" t="str">
        <f>VLOOKUP($D40,matriz!$E$5:$BK$74,59,0)</f>
        <v>INACTIVO</v>
      </c>
      <c r="B40" t="str">
        <f>VLOOKUP($D40,matriz!$E$5:$BK$74,4,0)</f>
        <v>DIRECCIÓN DISTRITAL DE INSPECCIÓN, VIGILANCIA Y CONTROL DE PERSONAS JURÍDICAS SIN ÁNIMO DE LUCRO</v>
      </c>
      <c r="C40" t="str">
        <f>VLOOKUP(D40,matriz!$E$5:$BJ$69,58,0)</f>
        <v>GESTIÓN</v>
      </c>
      <c r="D40" t="s">
        <v>683</v>
      </c>
      <c r="E40" s="632" t="str">
        <f>VLOOKUP($D40,matriz!$E$5:$AK$69,25,0)</f>
        <v>ND</v>
      </c>
      <c r="F40" s="632" t="str">
        <f>VLOOKUP($D40,matriz!$E$5:$AK$69,30,0)</f>
        <v>ND</v>
      </c>
      <c r="G40" s="632">
        <f>VLOOKUP($D40,matriz!$E$5:$AK$69,26,0)</f>
        <v>0.8</v>
      </c>
      <c r="H40" s="632">
        <f>VLOOKUP($D40,matriz!$E$5:$AK$69,31,0)</f>
        <v>0.9</v>
      </c>
      <c r="I40" s="632">
        <f>VLOOKUP($D40,matriz!$E$5:$AK$69,27,0)</f>
        <v>0.8</v>
      </c>
      <c r="J40" s="632">
        <f>VLOOKUP($D40,matriz!$E$5:$AK$69,32,0)</f>
        <v>0.84</v>
      </c>
      <c r="K40" s="632">
        <f>VLOOKUP($D40,matriz!$E$5:$AK$69,28,0)</f>
        <v>0.8</v>
      </c>
      <c r="L40" s="632">
        <f>VLOOKUP($D40,matriz!$E$5:$AK$69,33,0)</f>
        <v>0</v>
      </c>
    </row>
    <row r="41" spans="1:12" x14ac:dyDescent="0.25">
      <c r="A41" t="str">
        <f>VLOOKUP($D41,matriz!$E$5:$BK$74,59,0)</f>
        <v>ACTIVO</v>
      </c>
      <c r="B41" t="str">
        <f>VLOOKUP($D41,matriz!$E$5:$BK$74,4,0)</f>
        <v>DIRECCIÓN DISTRITAL DE POLÍTICA E INFORMÁTICA JURÍDICA</v>
      </c>
      <c r="C41" t="str">
        <f>VLOOKUP(D41,matriz!$E$5:$BJ$69,58,0)</f>
        <v>ACCIÓN</v>
      </c>
      <c r="D41" t="s">
        <v>76</v>
      </c>
      <c r="E41" s="632">
        <f>VLOOKUP($D41,matriz!$E$5:$AK$69,25,0)</f>
        <v>2</v>
      </c>
      <c r="F41" s="632">
        <f>VLOOKUP($D41,matriz!$E$5:$AK$69,30,0)</f>
        <v>2</v>
      </c>
      <c r="G41" s="632">
        <f>VLOOKUP($D41,matriz!$E$5:$AK$69,26,0)</f>
        <v>5</v>
      </c>
      <c r="H41" s="632">
        <f>VLOOKUP($D41,matriz!$E$5:$AK$69,31,0)</f>
        <v>5</v>
      </c>
      <c r="I41" s="632">
        <f>VLOOKUP($D41,matriz!$E$5:$AK$69,27,0)</f>
        <v>6</v>
      </c>
      <c r="J41" s="632">
        <f>VLOOKUP($D41,matriz!$E$5:$AK$69,32,0)</f>
        <v>6</v>
      </c>
      <c r="K41" s="632">
        <f>VLOOKUP($D41,matriz!$E$5:$AK$69,28,0)</f>
        <v>6</v>
      </c>
      <c r="L41" s="632">
        <f>VLOOKUP($D41,matriz!$E$5:$AK$69,33,0)</f>
        <v>0</v>
      </c>
    </row>
    <row r="42" spans="1:12" x14ac:dyDescent="0.25">
      <c r="A42" t="str">
        <f>VLOOKUP($D42,matriz!$E$5:$BK$74,59,0)</f>
        <v>ACTIVO</v>
      </c>
      <c r="B42" t="str">
        <f>VLOOKUP($D42,matriz!$E$5:$BK$74,4,0)</f>
        <v>DIRECCIÓN DISTRITAL DE POLÍTICA E INFORMÁTICA JURÍDICA</v>
      </c>
      <c r="C42" t="str">
        <f>VLOOKUP(D42,matriz!$E$5:$BJ$69,58,0)</f>
        <v>ACCIÓN</v>
      </c>
      <c r="D42" t="s">
        <v>84</v>
      </c>
      <c r="E42" s="632">
        <f>VLOOKUP($D42,matriz!$E$5:$AK$69,25,0)</f>
        <v>4</v>
      </c>
      <c r="F42" s="632">
        <f>VLOOKUP($D42,matriz!$E$5:$AK$69,30,0)</f>
        <v>4</v>
      </c>
      <c r="G42" s="632">
        <f>VLOOKUP($D42,matriz!$E$5:$AK$69,26,0)</f>
        <v>14</v>
      </c>
      <c r="H42" s="632">
        <f>VLOOKUP($D42,matriz!$E$5:$AK$69,31,0)</f>
        <v>14</v>
      </c>
      <c r="I42" s="632">
        <f>VLOOKUP($D42,matriz!$E$5:$AK$69,27,0)</f>
        <v>10</v>
      </c>
      <c r="J42" s="632">
        <f>VLOOKUP($D42,matriz!$E$5:$AK$69,32,0)</f>
        <v>12</v>
      </c>
      <c r="K42" s="632">
        <f>VLOOKUP($D42,matriz!$E$5:$AK$69,28,0)</f>
        <v>13</v>
      </c>
      <c r="L42" s="632">
        <f>VLOOKUP($D42,matriz!$E$5:$AK$69,33,0)</f>
        <v>0</v>
      </c>
    </row>
    <row r="43" spans="1:12" x14ac:dyDescent="0.25">
      <c r="A43" t="str">
        <f>VLOOKUP($D43,matriz!$E$5:$BK$74,59,0)</f>
        <v>INACTIVO</v>
      </c>
      <c r="B43" t="str">
        <f>VLOOKUP($D43,matriz!$E$5:$BK$74,4,0)</f>
        <v>DIRECCIÓN DISTRITAL DE POLÍTICA E INFORMÁTICA JURÍDICA</v>
      </c>
      <c r="C43" t="str">
        <f>VLOOKUP(D43,matriz!$E$5:$BJ$69,58,0)</f>
        <v>GESTIÓN</v>
      </c>
      <c r="D43" t="s">
        <v>302</v>
      </c>
      <c r="E43" s="632" t="str">
        <f>VLOOKUP($D43,matriz!$E$5:$AK$69,25,0)</f>
        <v>ND</v>
      </c>
      <c r="F43" s="632" t="str">
        <f>VLOOKUP($D43,matriz!$E$5:$AK$69,30,0)</f>
        <v>ND</v>
      </c>
      <c r="G43" s="632">
        <f>VLOOKUP($D43,matriz!$E$5:$AK$69,26,0)</f>
        <v>1</v>
      </c>
      <c r="H43" s="632">
        <f>VLOOKUP($D43,matriz!$E$5:$AK$69,31,0)</f>
        <v>1</v>
      </c>
      <c r="I43" s="632">
        <f>VLOOKUP($D43,matriz!$E$5:$AK$69,27,0)</f>
        <v>0</v>
      </c>
      <c r="J43" s="632" t="str">
        <f>VLOOKUP($D43,matriz!$E$5:$AK$69,32,0)</f>
        <v>CUMPLIDO</v>
      </c>
      <c r="K43" s="632">
        <f>VLOOKUP($D43,matriz!$E$5:$AK$69,28,0)</f>
        <v>0</v>
      </c>
      <c r="L43" s="632" t="str">
        <f>VLOOKUP($D43,matriz!$E$5:$AK$69,33,0)</f>
        <v>CUMPLIDO</v>
      </c>
    </row>
    <row r="44" spans="1:12" x14ac:dyDescent="0.25">
      <c r="A44" t="str">
        <f>VLOOKUP($D44,matriz!$E$5:$BK$74,59,0)</f>
        <v>ACTIVO</v>
      </c>
      <c r="B44" t="str">
        <f>VLOOKUP($D44,matriz!$E$5:$BK$74,4,0)</f>
        <v>DIRECCIÓN DISTRITAL DE POLÍTICA E INFORMÁTICA JURÍDICA</v>
      </c>
      <c r="C44" t="str">
        <f>VLOOKUP(D44,matriz!$E$5:$BJ$69,58,0)</f>
        <v>GESTIÓN</v>
      </c>
      <c r="D44" t="s">
        <v>842</v>
      </c>
      <c r="E44" s="632" t="str">
        <f>VLOOKUP($D44,matriz!$E$5:$AK$69,25,0)</f>
        <v>ND</v>
      </c>
      <c r="F44" s="632" t="str">
        <f>VLOOKUP($D44,matriz!$E$5:$AK$69,30,0)</f>
        <v>ND</v>
      </c>
      <c r="G44" s="632">
        <f>VLOOKUP($D44,matriz!$E$5:$AK$69,26,0)</f>
        <v>1</v>
      </c>
      <c r="H44" s="632">
        <f>VLOOKUP($D44,matriz!$E$5:$AK$69,31,0)</f>
        <v>1</v>
      </c>
      <c r="I44" s="632">
        <f>VLOOKUP($D44,matriz!$E$5:$AK$69,27,0)</f>
        <v>1</v>
      </c>
      <c r="J44" s="632">
        <f>VLOOKUP($D44,matriz!$E$5:$AK$69,32,0)</f>
        <v>1</v>
      </c>
      <c r="K44" s="632">
        <f>VLOOKUP($D44,matriz!$E$5:$AK$69,28,0)</f>
        <v>1</v>
      </c>
      <c r="L44" s="632">
        <f>VLOOKUP($D44,matriz!$E$5:$AK$69,33,0)</f>
        <v>1</v>
      </c>
    </row>
    <row r="45" spans="1:12" x14ac:dyDescent="0.25">
      <c r="A45" t="str">
        <f>VLOOKUP($D45,matriz!$E$5:$BK$74,59,0)</f>
        <v>ACTIVO</v>
      </c>
      <c r="B45" t="str">
        <f>VLOOKUP($D45,matriz!$E$5:$BK$74,4,0)</f>
        <v>DIRECCIÓN DISTRITAL DE POLÍTICA E INFORMÁTICA JURÍDICA</v>
      </c>
      <c r="C45" t="str">
        <f>VLOOKUP(D45,matriz!$E$5:$BJ$69,58,0)</f>
        <v>GESTIÓN</v>
      </c>
      <c r="D45" t="s">
        <v>353</v>
      </c>
      <c r="E45" s="632" t="str">
        <f>VLOOKUP($D45,matriz!$E$5:$AK$69,25,0)</f>
        <v>ND</v>
      </c>
      <c r="F45" s="632" t="str">
        <f>VLOOKUP($D45,matriz!$E$5:$AK$69,30,0)</f>
        <v>ND</v>
      </c>
      <c r="G45" s="242">
        <f>VLOOKUP($D45,matriz!$E$5:$AK$69,26,0)</f>
        <v>8</v>
      </c>
      <c r="H45" s="242">
        <f>VLOOKUP($D45,matriz!$E$5:$AK$69,31,0)</f>
        <v>9</v>
      </c>
      <c r="I45" s="242">
        <f>VLOOKUP($D45,matriz!$E$5:$AK$69,27,0)</f>
        <v>8</v>
      </c>
      <c r="J45" s="242">
        <f>VLOOKUP($D45,matriz!$E$5:$AK$69,32,0)</f>
        <v>17</v>
      </c>
      <c r="K45" s="242">
        <f>VLOOKUP($D45,matriz!$E$5:$AK$69,28,0)</f>
        <v>4</v>
      </c>
      <c r="L45" s="242">
        <f>VLOOKUP($D45,matriz!$E$5:$AK$69,33,0)</f>
        <v>0</v>
      </c>
    </row>
    <row r="46" spans="1:12" x14ac:dyDescent="0.25">
      <c r="A46" t="str">
        <f>VLOOKUP($D46,matriz!$E$5:$BK$74,59,0)</f>
        <v>ACTIVO</v>
      </c>
      <c r="B46" t="str">
        <f>VLOOKUP($D46,matriz!$E$5:$BK$74,4,0)</f>
        <v>DIRECCIÓN DISTRITAL DE POLÍTICA E INFORMÁTICA JURÍDICA</v>
      </c>
      <c r="C46" t="str">
        <f>VLOOKUP(D46,matriz!$E$5:$BJ$69,58,0)</f>
        <v>ACCIÓN</v>
      </c>
      <c r="D46" t="s">
        <v>607</v>
      </c>
      <c r="E46" s="632" t="str">
        <f>VLOOKUP($D46,matriz!$E$5:$AK$69,25,0)</f>
        <v>ND</v>
      </c>
      <c r="F46" s="632">
        <f>VLOOKUP($D46,matriz!$E$5:$AK$69,30,0)</f>
        <v>0</v>
      </c>
      <c r="G46" s="632" t="str">
        <f>VLOOKUP($D46,matriz!$E$5:$AK$69,26,0)</f>
        <v>ND</v>
      </c>
      <c r="H46" s="632">
        <f>VLOOKUP($D46,matriz!$E$5:$AK$69,31,0)</f>
        <v>0</v>
      </c>
      <c r="I46" s="632">
        <f>VLOOKUP($D46,matriz!$E$5:$AK$69,27,0)</f>
        <v>0.3</v>
      </c>
      <c r="J46" s="632">
        <f>VLOOKUP($D46,matriz!$E$5:$AK$69,32,0)</f>
        <v>0.3</v>
      </c>
      <c r="K46" s="632">
        <f>VLOOKUP($D46,matriz!$E$5:$AK$69,28,0)</f>
        <v>0.5</v>
      </c>
      <c r="L46" s="632">
        <f>VLOOKUP($D46,matriz!$E$5:$AK$69,33,0)</f>
        <v>0.1</v>
      </c>
    </row>
    <row r="47" spans="1:12" x14ac:dyDescent="0.25">
      <c r="A47" t="str">
        <f>VLOOKUP($D47,matriz!$E$5:$BK$74,59,0)</f>
        <v>INACTIVO</v>
      </c>
      <c r="B47" t="str">
        <f>VLOOKUP($D47,matriz!$E$5:$BK$74,4,0)</f>
        <v>OFICINA ASESORA DE PLANEACIÓN</v>
      </c>
      <c r="C47" t="str">
        <f>VLOOKUP(D47,matriz!$E$5:$BJ$69,58,0)</f>
        <v>GESTIÓN</v>
      </c>
      <c r="D47" t="s">
        <v>614</v>
      </c>
      <c r="E47" s="632" t="str">
        <f>VLOOKUP($D47,matriz!$E$5:$AK$69,25,0)</f>
        <v>ND</v>
      </c>
      <c r="F47" s="659" t="str">
        <f>VLOOKUP($D47,matriz!$E$5:$AK$69,30,0)</f>
        <v>ND</v>
      </c>
      <c r="G47" s="659">
        <f>VLOOKUP($D47,matriz!$E$5:$AK$69,26,0)</f>
        <v>0.3</v>
      </c>
      <c r="H47" s="659">
        <f>VLOOKUP($D47,matriz!$E$5:$AK$69,31,0)</f>
        <v>0.3</v>
      </c>
      <c r="I47" s="659">
        <f>VLOOKUP($D47,matriz!$E$5:$AK$69,27,0)</f>
        <v>0.7</v>
      </c>
      <c r="J47" s="659">
        <f>VLOOKUP($D47,matriz!$E$5:$AK$69,32,0)</f>
        <v>0.7</v>
      </c>
      <c r="K47" s="659">
        <f>VLOOKUP($D47,matriz!$E$5:$AK$69,28,0)</f>
        <v>0</v>
      </c>
      <c r="L47" s="659">
        <f>VLOOKUP($D47,matriz!$E$5:$AK$69,33,0)</f>
        <v>0</v>
      </c>
    </row>
    <row r="48" spans="1:12" x14ac:dyDescent="0.25">
      <c r="A48" t="str">
        <f>VLOOKUP($D48,matriz!$E$5:$BK$74,59,0)</f>
        <v>INACTIVO</v>
      </c>
      <c r="B48" t="str">
        <f>VLOOKUP($D48,matriz!$E$5:$BK$74,4,0)</f>
        <v>OFICINA ASESORA DE PLANEACIÓN</v>
      </c>
      <c r="C48" t="str">
        <f>VLOOKUP(D48,matriz!$E$5:$BJ$69,58,0)</f>
        <v>GESTIÓN</v>
      </c>
      <c r="D48" t="s">
        <v>613</v>
      </c>
      <c r="E48" s="632" t="str">
        <f>VLOOKUP($D48,matriz!$E$5:$AK$69,25,0)</f>
        <v>ND</v>
      </c>
      <c r="F48" s="632" t="str">
        <f>VLOOKUP($D48,matriz!$E$5:$AK$69,30,0)</f>
        <v>ND</v>
      </c>
      <c r="G48" s="632" t="str">
        <f>VLOOKUP($D48,matriz!$E$5:$AK$69,26,0)</f>
        <v>ND</v>
      </c>
      <c r="H48" s="632" t="str">
        <f>VLOOKUP($D48,matriz!$E$5:$AK$69,31,0)</f>
        <v>ND</v>
      </c>
      <c r="I48" s="242">
        <f>VLOOKUP($D48,matriz!$E$5:$AK$69,27,0)</f>
        <v>1</v>
      </c>
      <c r="J48" s="242">
        <f>VLOOKUP($D48,matriz!$E$5:$AK$69,32,0)</f>
        <v>1</v>
      </c>
      <c r="K48" s="242">
        <f>VLOOKUP($D48,matriz!$E$5:$AK$69,28,0)</f>
        <v>1</v>
      </c>
      <c r="L48" s="242">
        <f>VLOOKUP($D48,matriz!$E$5:$AK$69,33,0)</f>
        <v>0</v>
      </c>
    </row>
    <row r="49" spans="1:12" x14ac:dyDescent="0.25">
      <c r="A49" t="str">
        <f>VLOOKUP($D49,matriz!$E$5:$BK$74,59,0)</f>
        <v>ACTIVO</v>
      </c>
      <c r="B49" t="str">
        <f>VLOOKUP($D49,matriz!$E$5:$BK$74,4,0)</f>
        <v>OFICINA ASESORA DE PLANEACIÓN</v>
      </c>
      <c r="C49" t="str">
        <f>VLOOKUP(D49,matriz!$E$5:$BJ$69,58,0)</f>
        <v>GESTIÓN</v>
      </c>
      <c r="D49" t="s">
        <v>781</v>
      </c>
      <c r="E49" s="632" t="str">
        <f>VLOOKUP($D49,matriz!$E$5:$AK$69,25,0)</f>
        <v>ND</v>
      </c>
      <c r="F49" s="632" t="str">
        <f>VLOOKUP($D49,matriz!$E$5:$AK$69,30,0)</f>
        <v>ND</v>
      </c>
      <c r="G49" s="632" t="str">
        <f>VLOOKUP($D49,matriz!$E$5:$AK$69,26,0)</f>
        <v>ND</v>
      </c>
      <c r="H49" s="632" t="str">
        <f>VLOOKUP($D49,matriz!$E$5:$AK$69,31,0)</f>
        <v>ND</v>
      </c>
      <c r="I49" s="632" t="str">
        <f>VLOOKUP($D49,matriz!$E$5:$AK$69,27,0)</f>
        <v>ND</v>
      </c>
      <c r="J49" s="632" t="str">
        <f>VLOOKUP($D49,matriz!$E$5:$AK$69,32,0)</f>
        <v>ND</v>
      </c>
      <c r="K49" s="632">
        <f>VLOOKUP($D49,matriz!$E$5:$AK$69,28,0)</f>
        <v>6</v>
      </c>
      <c r="L49" s="632">
        <f>VLOOKUP($D49,matriz!$E$5:$AK$69,33,0)</f>
        <v>0</v>
      </c>
    </row>
    <row r="50" spans="1:12" x14ac:dyDescent="0.25">
      <c r="A50" t="str">
        <f>VLOOKUP($D50,matriz!$E$5:$BK$74,59,0)</f>
        <v>ACTIVO</v>
      </c>
      <c r="B50" t="str">
        <f>VLOOKUP($D50,matriz!$E$5:$BK$74,4,0)</f>
        <v>OFICINA ASESORA DE PLANEACIÓN</v>
      </c>
      <c r="C50" t="str">
        <f>VLOOKUP(D50,matriz!$E$5:$BJ$69,58,0)</f>
        <v>GESTIÓN</v>
      </c>
      <c r="D50" t="s">
        <v>775</v>
      </c>
      <c r="E50" s="632" t="str">
        <f>VLOOKUP($D50,matriz!$E$5:$AK$69,25,0)</f>
        <v>ND</v>
      </c>
      <c r="F50" s="632" t="str">
        <f>VLOOKUP($D50,matriz!$E$5:$AK$69,30,0)</f>
        <v>ND</v>
      </c>
      <c r="G50" s="632" t="str">
        <f>VLOOKUP($D50,matriz!$E$5:$AK$69,26,0)</f>
        <v>ND</v>
      </c>
      <c r="H50" s="632" t="str">
        <f>VLOOKUP($D50,matriz!$E$5:$AK$69,31,0)</f>
        <v>ND</v>
      </c>
      <c r="I50" s="632" t="str">
        <f>VLOOKUP($D50,matriz!$E$5:$AK$69,27,0)</f>
        <v>ND</v>
      </c>
      <c r="J50" s="632" t="str">
        <f>VLOOKUP($D50,matriz!$E$5:$AK$69,32,0)</f>
        <v>ND</v>
      </c>
      <c r="K50" s="632">
        <f>VLOOKUP($D50,matriz!$E$5:$AK$69,28,0)</f>
        <v>1</v>
      </c>
      <c r="L50" s="632">
        <f>VLOOKUP($D50,matriz!$E$5:$AK$69,33,0)</f>
        <v>0.25</v>
      </c>
    </row>
    <row r="51" spans="1:12" x14ac:dyDescent="0.25">
      <c r="A51" t="str">
        <f>VLOOKUP($D51,matriz!$E$5:$BK$74,59,0)</f>
        <v>ACTIVO</v>
      </c>
      <c r="B51" t="str">
        <f>VLOOKUP($D51,matriz!$E$5:$BK$74,4,0)</f>
        <v>OFICINA ASESORA DE PLANEACIÓN</v>
      </c>
      <c r="C51" t="str">
        <f>VLOOKUP(D51,matriz!$E$5:$BJ$69,58,0)</f>
        <v>ACCIÓN</v>
      </c>
      <c r="D51" t="s">
        <v>612</v>
      </c>
      <c r="E51" s="632">
        <f>VLOOKUP($D51,matriz!$E$5:$AK$69,25,0)</f>
        <v>0.1</v>
      </c>
      <c r="F51" s="632">
        <f>VLOOKUP($D51,matriz!$E$5:$AK$69,30,0)</f>
        <v>0.03</v>
      </c>
      <c r="G51" s="632">
        <f>VLOOKUP($D51,matriz!$E$5:$AK$69,26,0)</f>
        <v>0.3</v>
      </c>
      <c r="H51" s="632">
        <f>VLOOKUP($D51,matriz!$E$5:$AK$69,31,0)</f>
        <v>0.35</v>
      </c>
      <c r="I51" s="632">
        <f>VLOOKUP($D51,matriz!$E$5:$AK$69,27,0)</f>
        <v>0.3</v>
      </c>
      <c r="J51" s="632">
        <f>VLOOKUP($D51,matriz!$E$5:$AK$69,32,0)</f>
        <v>0.32</v>
      </c>
      <c r="K51" s="632">
        <f>VLOOKUP($D51,matriz!$E$5:$AK$69,28,0)</f>
        <v>0.2</v>
      </c>
      <c r="L51" s="632">
        <f>VLOOKUP($D51,matriz!$E$5:$AK$69,33,0)</f>
        <v>0.04</v>
      </c>
    </row>
    <row r="52" spans="1:12" x14ac:dyDescent="0.25">
      <c r="A52" t="str">
        <f>VLOOKUP($D52,matriz!$E$5:$BK$74,59,0)</f>
        <v>INACTIVO</v>
      </c>
      <c r="B52" t="str">
        <f>VLOOKUP($D52,matriz!$E$5:$BK$74,4,0)</f>
        <v>OFICINA ASESORA DE PLANEACIÓN</v>
      </c>
      <c r="C52" t="str">
        <f>VLOOKUP(D52,matriz!$E$5:$BJ$69,58,0)</f>
        <v>GESTIÓN</v>
      </c>
      <c r="D52" t="s">
        <v>611</v>
      </c>
      <c r="E52" s="632" t="str">
        <f>VLOOKUP($D52,matriz!$E$5:$AK$69,25,0)</f>
        <v>ND</v>
      </c>
      <c r="F52" s="632" t="str">
        <f>VLOOKUP($D52,matriz!$E$5:$AK$69,30,0)</f>
        <v>ND</v>
      </c>
      <c r="G52" s="632">
        <f>VLOOKUP($D52,matriz!$E$5:$AK$69,26,0)</f>
        <v>1</v>
      </c>
      <c r="H52" s="632">
        <f>VLOOKUP($D52,matriz!$E$5:$AK$69,31,0)</f>
        <v>1</v>
      </c>
      <c r="I52" s="632">
        <f>VLOOKUP($D52,matriz!$E$5:$AK$69,27,0)</f>
        <v>4</v>
      </c>
      <c r="J52" s="632">
        <f>VLOOKUP($D52,matriz!$E$5:$AK$69,32,0)</f>
        <v>4</v>
      </c>
      <c r="K52" s="632" t="str">
        <f>VLOOKUP($D52,matriz!$E$5:$AK$69,28,0)</f>
        <v>CUMPLIDO</v>
      </c>
      <c r="L52" s="632" t="str">
        <f>VLOOKUP($D52,matriz!$E$5:$AK$69,33,0)</f>
        <v>CUMPLIDO</v>
      </c>
    </row>
    <row r="53" spans="1:12" x14ac:dyDescent="0.25">
      <c r="A53" t="str">
        <f>VLOOKUP($D53,matriz!$E$5:$BK$74,59,0)</f>
        <v>INACTIVO</v>
      </c>
      <c r="B53" t="str">
        <f>VLOOKUP($D53,matriz!$E$5:$BK$74,4,0)</f>
        <v>OFICINA ASESORA DE PLANEACIÓN</v>
      </c>
      <c r="C53" t="str">
        <f>VLOOKUP(D53,matriz!$E$5:$BJ$69,58,0)</f>
        <v>GESTIÓN</v>
      </c>
      <c r="D53" t="s">
        <v>443</v>
      </c>
      <c r="E53" s="632">
        <f>VLOOKUP($D53,matriz!$E$5:$AK$69,25,0)</f>
        <v>1</v>
      </c>
      <c r="F53" s="632">
        <f>VLOOKUP($D53,matriz!$E$5:$AK$69,30,0)</f>
        <v>0.5</v>
      </c>
      <c r="G53" s="632" t="str">
        <f>VLOOKUP($D53,matriz!$E$5:$AK$69,26,0)</f>
        <v>ND</v>
      </c>
      <c r="H53" s="632">
        <f>VLOOKUP($D53,matriz!$E$5:$AK$69,31,0)</f>
        <v>0.5</v>
      </c>
      <c r="I53" s="632" t="str">
        <f>VLOOKUP($D53,matriz!$E$5:$AK$69,27,0)</f>
        <v>CUMPLIDO</v>
      </c>
      <c r="J53" s="632" t="str">
        <f>VLOOKUP($D53,matriz!$E$5:$AK$69,32,0)</f>
        <v>CUMPLIDO</v>
      </c>
      <c r="K53" s="632" t="str">
        <f>VLOOKUP($D53,matriz!$E$5:$AK$69,28,0)</f>
        <v>CUMPLIDO</v>
      </c>
      <c r="L53" s="632" t="str">
        <f>VLOOKUP($D53,matriz!$E$5:$AK$69,33,0)</f>
        <v>CUMPLIDO</v>
      </c>
    </row>
    <row r="54" spans="1:12" x14ac:dyDescent="0.25">
      <c r="A54" t="str">
        <f>VLOOKUP($D54,matriz!$E$5:$BK$74,59,0)</f>
        <v>ACTIVO</v>
      </c>
      <c r="B54" t="str">
        <f>VLOOKUP($D54,matriz!$E$5:$BK$74,4,0)</f>
        <v>OFICINA ASESORA DE PLANEACIÓN</v>
      </c>
      <c r="C54" t="str">
        <f>VLOOKUP(D54,matriz!$E$5:$BJ$69,58,0)</f>
        <v>ACCIÓN</v>
      </c>
      <c r="D54" t="s">
        <v>610</v>
      </c>
      <c r="E54" s="632" t="str">
        <f>VLOOKUP($D54,matriz!$E$5:$AK$69,25,0)</f>
        <v>ND</v>
      </c>
      <c r="F54" s="632" t="str">
        <f>VLOOKUP($D54,matriz!$E$5:$AK$69,30,0)</f>
        <v>ND</v>
      </c>
      <c r="G54" s="632" t="str">
        <f>VLOOKUP($D54,matriz!$E$5:$AK$69,26,0)</f>
        <v>ND</v>
      </c>
      <c r="H54" s="632" t="str">
        <f>VLOOKUP($D54,matriz!$E$5:$AK$69,31,0)</f>
        <v>ND</v>
      </c>
      <c r="I54" s="632">
        <f>VLOOKUP($D54,matriz!$E$5:$AK$69,27,0)</f>
        <v>0.4</v>
      </c>
      <c r="J54" s="632">
        <f>VLOOKUP($D54,matriz!$E$5:$AK$69,32,0)</f>
        <v>0.4</v>
      </c>
      <c r="K54" s="632">
        <f>VLOOKUP($D54,matriz!$E$5:$AK$69,28,0)</f>
        <v>0.6</v>
      </c>
      <c r="L54" s="632">
        <f>VLOOKUP($D54,matriz!$E$5:$AK$69,33,0)</f>
        <v>0.06</v>
      </c>
    </row>
    <row r="55" spans="1:12" x14ac:dyDescent="0.25">
      <c r="A55" t="str">
        <f>VLOOKUP($D55,matriz!$E$5:$BK$74,59,0)</f>
        <v>ACTIVO</v>
      </c>
      <c r="B55" t="str">
        <f>VLOOKUP($D55,matriz!$E$5:$BK$74,4,0)</f>
        <v>OFICINA DE CONTROL INTERNO</v>
      </c>
      <c r="C55" t="str">
        <f>VLOOKUP(D55,matriz!$E$5:$BJ$69,58,0)</f>
        <v>GESTIÓN</v>
      </c>
      <c r="D55" t="s">
        <v>429</v>
      </c>
      <c r="E55" s="632" t="str">
        <f>VLOOKUP($D55,matriz!$E$5:$AK$69,25,0)</f>
        <v>ND</v>
      </c>
      <c r="F55" s="632" t="str">
        <f>VLOOKUP($D55,matriz!$E$5:$AK$69,30,0)</f>
        <v>ND</v>
      </c>
      <c r="G55" s="242">
        <f>VLOOKUP($D55,matriz!$E$5:$AK$69,26,0)</f>
        <v>1</v>
      </c>
      <c r="H55" s="242">
        <f>VLOOKUP($D55,matriz!$E$5:$AK$69,31,0)</f>
        <v>1</v>
      </c>
      <c r="I55" s="242">
        <f>VLOOKUP($D55,matriz!$E$5:$AK$69,27,0)</f>
        <v>1</v>
      </c>
      <c r="J55" s="242">
        <f>VLOOKUP($D55,matriz!$E$5:$AK$69,32,0)</f>
        <v>1</v>
      </c>
      <c r="K55" s="242">
        <f>VLOOKUP($D55,matriz!$E$5:$AK$69,28,0)</f>
        <v>1</v>
      </c>
      <c r="L55" s="242">
        <f>VLOOKUP($D55,matriz!$E$5:$AK$69,33,0)</f>
        <v>0</v>
      </c>
    </row>
    <row r="56" spans="1:12" x14ac:dyDescent="0.25">
      <c r="A56" t="str">
        <f>VLOOKUP($D56,matriz!$E$5:$BK$74,59,0)</f>
        <v>ACTIVO</v>
      </c>
      <c r="B56" t="str">
        <f>VLOOKUP($D56,matriz!$E$5:$BK$74,4,0)</f>
        <v xml:space="preserve">OFICINA DE TECNOLOGÍAS DE LA INFORMACIÓN Y LAS COMUNICACIONES </v>
      </c>
      <c r="C56" t="str">
        <f>VLOOKUP(D56,matriz!$E$5:$BJ$69,58,0)</f>
        <v>ACCIÓN</v>
      </c>
      <c r="D56" t="s">
        <v>96</v>
      </c>
      <c r="E56" s="632">
        <f>VLOOKUP($D56,matriz!$E$5:$AK$69,25,0)</f>
        <v>1</v>
      </c>
      <c r="F56" s="632">
        <f>VLOOKUP($D56,matriz!$E$5:$AK$69,30,0)</f>
        <v>0.3</v>
      </c>
      <c r="G56" s="632">
        <f>VLOOKUP($D56,matriz!$E$5:$AK$69,26,0)</f>
        <v>1</v>
      </c>
      <c r="H56" s="632">
        <f>VLOOKUP($D56,matriz!$E$5:$AK$69,31,0)</f>
        <v>1.7</v>
      </c>
      <c r="I56" s="632">
        <f>VLOOKUP($D56,matriz!$E$5:$AK$69,27,0)</f>
        <v>2</v>
      </c>
      <c r="J56" s="632">
        <f>VLOOKUP($D56,matriz!$E$5:$AK$69,32,0)</f>
        <v>2</v>
      </c>
      <c r="K56" s="632">
        <f>VLOOKUP($D56,matriz!$E$5:$AK$69,28,0)</f>
        <v>2</v>
      </c>
      <c r="L56" s="632">
        <f>VLOOKUP($D56,matriz!$E$5:$AK$69,33,0)</f>
        <v>0</v>
      </c>
    </row>
    <row r="57" spans="1:12" x14ac:dyDescent="0.25">
      <c r="A57" t="str">
        <f>VLOOKUP($D57,matriz!$E$5:$BK$74,59,0)</f>
        <v>INACTIVO</v>
      </c>
      <c r="B57" t="str">
        <f>VLOOKUP($D57,matriz!$E$5:$BK$74,4,0)</f>
        <v xml:space="preserve">OFICINA DE TECNOLOGÍAS DE LA INFORMACIÓN Y LAS COMUNICACIONES </v>
      </c>
      <c r="C57" t="str">
        <f>VLOOKUP(D57,matriz!$E$5:$BJ$69,58,0)</f>
        <v>GESTIÓN</v>
      </c>
      <c r="D57" t="s">
        <v>409</v>
      </c>
      <c r="E57" s="632">
        <f>VLOOKUP($D57,matriz!$E$5:$AK$69,25,0)</f>
        <v>0</v>
      </c>
      <c r="F57" s="632">
        <f>VLOOKUP($D57,matriz!$E$5:$AK$69,30,0)</f>
        <v>0</v>
      </c>
      <c r="G57" s="632">
        <f>VLOOKUP($D57,matriz!$E$5:$AK$69,26,0)</f>
        <v>0.35</v>
      </c>
      <c r="H57" s="632">
        <f>VLOOKUP($D57,matriz!$E$5:$AK$69,31,0)</f>
        <v>0.35</v>
      </c>
      <c r="I57" s="632">
        <f>VLOOKUP($D57,matriz!$E$5:$AK$69,27,0)</f>
        <v>0.65</v>
      </c>
      <c r="J57" s="632">
        <f>VLOOKUP($D57,matriz!$E$5:$AK$69,32,0)</f>
        <v>0.65</v>
      </c>
      <c r="K57" s="632">
        <f>VLOOKUP($D57,matriz!$E$5:$AK$69,28,0)</f>
        <v>0</v>
      </c>
      <c r="L57" s="632">
        <f>VLOOKUP($D57,matriz!$E$5:$AK$69,33,0)</f>
        <v>0</v>
      </c>
    </row>
    <row r="58" spans="1:12" x14ac:dyDescent="0.25">
      <c r="A58" t="str">
        <f>VLOOKUP($D58,matriz!$E$5:$BK$74,59,0)</f>
        <v>ACTIVO</v>
      </c>
      <c r="B58" t="str">
        <f>VLOOKUP($D58,matriz!$E$5:$BK$74,4,0)</f>
        <v xml:space="preserve">OFICINA DE TECNOLOGÍAS DE LA INFORMACIÓN Y LAS COMUNICACIONES </v>
      </c>
      <c r="C58" t="str">
        <f>VLOOKUP(D58,matriz!$E$5:$BJ$69,58,0)</f>
        <v>GESTIÓN</v>
      </c>
      <c r="D58" t="s">
        <v>851</v>
      </c>
      <c r="E58" s="632" t="str">
        <f>VLOOKUP($D58,matriz!$E$5:$AK$69,25,0)</f>
        <v>ND</v>
      </c>
      <c r="F58" s="632" t="str">
        <f>VLOOKUP($D58,matriz!$E$5:$AK$69,30,0)</f>
        <v>ND</v>
      </c>
      <c r="G58" s="632" t="str">
        <f>VLOOKUP($D58,matriz!$E$5:$AK$69,26,0)</f>
        <v>ND</v>
      </c>
      <c r="H58" s="632" t="str">
        <f>VLOOKUP($D58,matriz!$E$5:$AK$69,31,0)</f>
        <v>ND</v>
      </c>
      <c r="I58" s="632" t="str">
        <f>VLOOKUP($D58,matriz!$E$5:$AK$69,27,0)</f>
        <v>ND</v>
      </c>
      <c r="J58" s="632" t="str">
        <f>VLOOKUP($D58,matriz!$E$5:$AK$69,32,0)</f>
        <v>ND</v>
      </c>
      <c r="K58" s="632">
        <f>VLOOKUP($D58,matriz!$E$5:$AK$69,28,0)</f>
        <v>0.97</v>
      </c>
      <c r="L58" s="632" t="str">
        <f>VLOOKUP($D58,matriz!$E$5:$AK$69,33,0)</f>
        <v>97.79%</v>
      </c>
    </row>
    <row r="59" spans="1:12" x14ac:dyDescent="0.25">
      <c r="A59" t="str">
        <f>VLOOKUP($D59,matriz!$E$5:$BK$74,59,0)</f>
        <v>ACTIVO</v>
      </c>
      <c r="B59" t="str">
        <f>VLOOKUP($D59,matriz!$E$5:$BK$74,4,0)</f>
        <v xml:space="preserve">OFICINA DE TECNOLOGÍAS DE LA INFORMACIÓN Y LAS COMUNICACIONES </v>
      </c>
      <c r="C59" t="str">
        <f>VLOOKUP(D59,matriz!$E$5:$BJ$69,58,0)</f>
        <v>GESTIÓN</v>
      </c>
      <c r="D59" t="s">
        <v>805</v>
      </c>
      <c r="E59" s="632" t="str">
        <f>VLOOKUP($D59,matriz!$E$5:$AK$69,25,0)</f>
        <v>ND</v>
      </c>
      <c r="F59" s="632" t="str">
        <f>VLOOKUP($D59,matriz!$E$5:$AK$69,30,0)</f>
        <v>ND</v>
      </c>
      <c r="G59" s="632" t="str">
        <f>VLOOKUP($D59,matriz!$E$5:$AK$69,26,0)</f>
        <v>ND</v>
      </c>
      <c r="H59" s="632" t="str">
        <f>VLOOKUP($D59,matriz!$E$5:$AK$69,31,0)</f>
        <v>ND</v>
      </c>
      <c r="I59" s="632" t="str">
        <f>VLOOKUP($D59,matriz!$E$5:$AK$69,27,0)</f>
        <v>ND</v>
      </c>
      <c r="J59" s="632" t="str">
        <f>VLOOKUP($D59,matriz!$E$5:$AK$69,32,0)</f>
        <v>ND</v>
      </c>
      <c r="K59" s="242">
        <f>VLOOKUP($D59,matriz!$E$5:$AK$69,28,0)</f>
        <v>0.95</v>
      </c>
      <c r="L59" s="242">
        <f>VLOOKUP($D59,matriz!$E$5:$AK$69,33,0)</f>
        <v>0</v>
      </c>
    </row>
    <row r="60" spans="1:12" x14ac:dyDescent="0.25">
      <c r="A60" t="str">
        <f>VLOOKUP($D60,matriz!$E$5:$BK$74,59,0)</f>
        <v>ACTIVO</v>
      </c>
      <c r="B60" t="str">
        <f>VLOOKUP($D60,matriz!$E$5:$BK$74,4,0)</f>
        <v xml:space="preserve">OFICINA DE TECNOLOGÍAS DE LA INFORMACIÓN Y LAS COMUNICACIONES </v>
      </c>
      <c r="C60" t="str">
        <f>VLOOKUP(D60,matriz!$E$5:$BJ$69,58,0)</f>
        <v>GESTIÓN</v>
      </c>
      <c r="D60" t="s">
        <v>788</v>
      </c>
      <c r="E60" s="632" t="str">
        <f>VLOOKUP($D60,matriz!$E$5:$AK$69,25,0)</f>
        <v>ND</v>
      </c>
      <c r="F60" s="632" t="str">
        <f>VLOOKUP($D60,matriz!$E$5:$AK$69,30,0)</f>
        <v>ND</v>
      </c>
      <c r="G60" s="632" t="str">
        <f>VLOOKUP($D60,matriz!$E$5:$AK$69,26,0)</f>
        <v>ND</v>
      </c>
      <c r="H60" s="632" t="str">
        <f>VLOOKUP($D60,matriz!$E$5:$AK$69,31,0)</f>
        <v>ND</v>
      </c>
      <c r="I60" s="632" t="str">
        <f>VLOOKUP($D60,matriz!$E$5:$AK$69,27,0)</f>
        <v>ND</v>
      </c>
      <c r="J60" s="632" t="str">
        <f>VLOOKUP($D60,matriz!$E$5:$AK$69,32,0)</f>
        <v>ND</v>
      </c>
      <c r="K60" s="632">
        <f>VLOOKUP($D60,matriz!$E$5:$AK$69,28,0)</f>
        <v>1</v>
      </c>
      <c r="L60" s="632">
        <f>VLOOKUP($D60,matriz!$E$5:$AK$69,33,0)</f>
        <v>0.1</v>
      </c>
    </row>
    <row r="61" spans="1:12" x14ac:dyDescent="0.25">
      <c r="A61" t="str">
        <f>VLOOKUP($D61,matriz!$E$5:$BK$74,59,0)</f>
        <v>ACTIVO</v>
      </c>
      <c r="B61" t="str">
        <f>VLOOKUP($D61,matriz!$E$5:$BK$74,4,0)</f>
        <v xml:space="preserve">OFICINA DE TECNOLOGÍAS DE LA INFORMACIÓN Y LAS COMUNICACIONES </v>
      </c>
      <c r="C61" t="str">
        <f>VLOOKUP(D61,matriz!$E$5:$BJ$69,58,0)</f>
        <v>GESTIÓN</v>
      </c>
      <c r="D61" t="s">
        <v>799</v>
      </c>
      <c r="E61" s="632" t="str">
        <f>VLOOKUP($D61,matriz!$E$5:$AK$69,25,0)</f>
        <v>ND</v>
      </c>
      <c r="F61" s="632" t="str">
        <f>VLOOKUP($D61,matriz!$E$5:$AK$69,30,0)</f>
        <v>ND</v>
      </c>
      <c r="G61" s="632" t="str">
        <f>VLOOKUP($D61,matriz!$E$5:$AK$69,26,0)</f>
        <v>ND</v>
      </c>
      <c r="H61" s="632" t="str">
        <f>VLOOKUP($D61,matriz!$E$5:$AK$69,31,0)</f>
        <v>ND</v>
      </c>
      <c r="I61" s="632" t="str">
        <f>VLOOKUP($D61,matriz!$E$5:$AK$69,27,0)</f>
        <v>ND</v>
      </c>
      <c r="J61" s="632" t="str">
        <f>VLOOKUP($D61,matriz!$E$5:$AK$69,32,0)</f>
        <v>ND</v>
      </c>
      <c r="K61" s="242">
        <f>VLOOKUP($D61,matriz!$E$5:$AK$69,28,0)</f>
        <v>1</v>
      </c>
      <c r="L61" s="242">
        <f>VLOOKUP($D61,matriz!$E$5:$AK$69,33,0)</f>
        <v>0.15</v>
      </c>
    </row>
    <row r="62" spans="1:12" x14ac:dyDescent="0.25">
      <c r="A62" t="str">
        <f>VLOOKUP($D62,matriz!$E$5:$BK$74,59,0)</f>
        <v>INACTIVO</v>
      </c>
      <c r="B62" t="str">
        <f>VLOOKUP($D62,matriz!$E$5:$BK$74,4,0)</f>
        <v xml:space="preserve">OFICINA DE TECNOLOGÍAS DE LA INFORMACIÓN Y LAS COMUNICACIONES </v>
      </c>
      <c r="C62" t="str">
        <f>VLOOKUP(D62,matriz!$E$5:$BJ$69,58,0)</f>
        <v>ACCIÓN</v>
      </c>
      <c r="D62" t="s">
        <v>665</v>
      </c>
      <c r="E62" s="632">
        <f>VLOOKUP($D62,matriz!$E$5:$AK$69,25,0)</f>
        <v>0.03</v>
      </c>
      <c r="F62" s="632">
        <f>VLOOKUP($D62,matriz!$E$5:$AK$69,30,0)</f>
        <v>0.01</v>
      </c>
      <c r="G62" s="632">
        <f>VLOOKUP($D62,matriz!$E$5:$AK$69,26,0)</f>
        <v>0.17</v>
      </c>
      <c r="H62" s="632">
        <f>VLOOKUP($D62,matriz!$E$5:$AK$69,31,0)</f>
        <v>0.14000000000000001</v>
      </c>
      <c r="I62" s="632">
        <f>VLOOKUP($D62,matriz!$E$5:$AK$69,27,0)</f>
        <v>0.3</v>
      </c>
      <c r="J62" s="632">
        <f>VLOOKUP($D62,matriz!$E$5:$AK$69,32,0)</f>
        <v>0.25</v>
      </c>
      <c r="K62" s="242">
        <f>VLOOKUP($D62,matriz!$E$5:$AK$69,28,0)</f>
        <v>0.3</v>
      </c>
      <c r="L62" s="242">
        <f>VLOOKUP($D62,matriz!$E$5:$AK$69,33,0)</f>
        <v>0.16</v>
      </c>
    </row>
    <row r="63" spans="1:12" x14ac:dyDescent="0.25">
      <c r="A63" t="str">
        <f>VLOOKUP($D63,matriz!$E$5:$BK$74,59,0)</f>
        <v>ACTIVO</v>
      </c>
      <c r="B63" t="str">
        <f>VLOOKUP($D63,matriz!$E$5:$BK$74,4,0)</f>
        <v>SUBSECRETARÍA JURÍDICA DISTRITAL</v>
      </c>
      <c r="C63" t="str">
        <f>VLOOKUP(D63,matriz!$E$5:$BJ$69,58,0)</f>
        <v>GESTIÓN</v>
      </c>
      <c r="D63" t="s">
        <v>314</v>
      </c>
      <c r="E63" s="242" t="str">
        <f>VLOOKUP($D63,matriz!$E$5:$AK$69,25,0)</f>
        <v>ND</v>
      </c>
      <c r="F63" s="242" t="str">
        <f>VLOOKUP($D63,matriz!$E$5:$AK$69,30,0)</f>
        <v>ND</v>
      </c>
      <c r="G63" s="242">
        <f>VLOOKUP($D63,matriz!$E$5:$AK$69,26,0)</f>
        <v>0.95</v>
      </c>
      <c r="H63" s="242">
        <f>VLOOKUP($D63,matriz!$E$5:$AK$69,31,0)</f>
        <v>0.98</v>
      </c>
      <c r="I63" s="242">
        <f>VLOOKUP($D63,matriz!$E$5:$AK$69,27,0)</f>
        <v>0.95</v>
      </c>
      <c r="J63" s="242">
        <f>VLOOKUP($D63,matriz!$E$5:$AK$69,32,0)</f>
        <v>0.97</v>
      </c>
      <c r="K63" s="242">
        <f>VLOOKUP($D63,matriz!$E$5:$AK$69,28,0)</f>
        <v>0.95</v>
      </c>
      <c r="L63" s="242">
        <f>VLOOKUP($D63,matriz!$E$5:$AK$69,33,0)</f>
        <v>0.59</v>
      </c>
    </row>
    <row r="64" spans="1:12" x14ac:dyDescent="0.25">
      <c r="A64" t="str">
        <f>VLOOKUP($D64,matriz!$E$5:$BK$74,59,0)</f>
        <v>ACTIVO</v>
      </c>
      <c r="B64" t="str">
        <f>VLOOKUP($D64,matriz!$E$5:$BK$74,4,0)</f>
        <v>SUBSECRETARÍA JURÍDICA DISTRITAL</v>
      </c>
      <c r="C64" t="str">
        <f>VLOOKUP(D64,matriz!$E$5:$BJ$69,58,0)</f>
        <v>ACCIÓN</v>
      </c>
      <c r="D64" t="s">
        <v>667</v>
      </c>
      <c r="E64" s="632">
        <f>VLOOKUP($D64,matriz!$E$5:$AK$69,25,0)</f>
        <v>0.88</v>
      </c>
      <c r="F64" s="632">
        <f>VLOOKUP($D64,matriz!$E$5:$AK$69,30,0)</f>
        <v>0.9</v>
      </c>
      <c r="G64" s="659">
        <f>VLOOKUP($D64,matriz!$E$5:$AK$69,26,0)</f>
        <v>0.88</v>
      </c>
      <c r="H64" s="659">
        <f>VLOOKUP($D64,matriz!$E$5:$AK$69,31,0)</f>
        <v>0.94569999999999999</v>
      </c>
      <c r="I64" s="659">
        <f>VLOOKUP($D64,matriz!$E$5:$AK$69,27,0)</f>
        <v>0.88</v>
      </c>
      <c r="J64" s="659">
        <f>VLOOKUP($D64,matriz!$E$5:$AK$69,32,0)</f>
        <v>0.88</v>
      </c>
      <c r="K64" s="659">
        <f>VLOOKUP($D64,matriz!$E$5:$AK$69,28,0)</f>
        <v>0.88</v>
      </c>
      <c r="L64" s="659">
        <f>VLOOKUP($D64,matriz!$E$5:$AK$69,33,0)</f>
        <v>0</v>
      </c>
    </row>
    <row r="65" spans="1:25" x14ac:dyDescent="0.25">
      <c r="A65" t="str">
        <f>VLOOKUP($D65,matriz!$E$5:$BK$74,59,0)</f>
        <v>ACTIVO</v>
      </c>
      <c r="B65" t="str">
        <f>VLOOKUP($D65,matriz!$E$5:$BK$74,4,0)</f>
        <v>SUBSECRETARÍA JURÍDICA DISTRITAL</v>
      </c>
      <c r="C65" t="str">
        <f>VLOOKUP(D65,matriz!$E$5:$BJ$69,58,0)</f>
        <v>GESTIÓN</v>
      </c>
      <c r="D65" t="s">
        <v>666</v>
      </c>
      <c r="E65" s="632" t="str">
        <f>VLOOKUP($D65,matriz!$E$5:$AK$69,25,0)</f>
        <v>ND</v>
      </c>
      <c r="F65" s="632" t="str">
        <f>VLOOKUP($D65,matriz!$E$5:$AK$69,30,0)</f>
        <v>ND</v>
      </c>
      <c r="G65" s="242">
        <f>VLOOKUP($D65,matriz!$E$5:$AK$69,26,0)</f>
        <v>1</v>
      </c>
      <c r="H65" s="242">
        <f>VLOOKUP($D65,matriz!$E$5:$AK$69,31,0)</f>
        <v>1</v>
      </c>
      <c r="I65" s="242">
        <f>VLOOKUP($D65,matriz!$E$5:$AK$69,27,0)</f>
        <v>1</v>
      </c>
      <c r="J65" s="242">
        <f>VLOOKUP($D65,matriz!$E$5:$AK$69,32,0)</f>
        <v>1</v>
      </c>
      <c r="K65" s="242">
        <f>VLOOKUP($D65,matriz!$E$5:$AK$69,28,0)</f>
        <v>1</v>
      </c>
      <c r="L65" s="242">
        <f>VLOOKUP($D65,matriz!$E$5:$AK$69,33,0)</f>
        <v>1</v>
      </c>
    </row>
    <row r="66" spans="1:25" x14ac:dyDescent="0.25">
      <c r="A66" t="str">
        <f>VLOOKUP($D66,matriz!$E$5:$BK$74,59,0)</f>
        <v>ACTIVO</v>
      </c>
      <c r="B66" t="str">
        <f>VLOOKUP($D66,matriz!$E$5:$BK$74,4,0)</f>
        <v>DIRECCIÓN DE GESTIÓN CORPORATIVA</v>
      </c>
      <c r="C66" t="str">
        <f>VLOOKUP(D66,matriz!$E$5:$BJ$69,58,0)</f>
        <v>GESTIÓN</v>
      </c>
      <c r="D66" t="s">
        <v>724</v>
      </c>
      <c r="E66" s="745">
        <f>VLOOKUP($D66,matriz!$E$5:$AK$69,25,0)</f>
        <v>0</v>
      </c>
      <c r="F66" s="745" t="str">
        <f>VLOOKUP($D66,matriz!$E$5:$AK$69,30,0)</f>
        <v>ND</v>
      </c>
      <c r="G66" s="242">
        <f>VLOOKUP($D66,matriz!$E$5:$AK$69,26,0)</f>
        <v>0</v>
      </c>
      <c r="H66" s="242" t="str">
        <f>VLOOKUP($D66,matriz!$E$5:$AK$69,31,0)</f>
        <v>ND</v>
      </c>
      <c r="I66" s="242">
        <f>VLOOKUP($D66,matriz!$E$5:$AK$69,27,0)</f>
        <v>0</v>
      </c>
      <c r="J66" s="242" t="str">
        <f>VLOOKUP($D66,matriz!$E$5:$AK$69,32,0)</f>
        <v>ND</v>
      </c>
      <c r="K66" s="242">
        <f>VLOOKUP($D66,matriz!$E$5:$AK$69,28,0)</f>
        <v>1</v>
      </c>
      <c r="L66" s="242">
        <f>VLOOKUP($D66,matriz!$E$5:$AK$69,33,0)</f>
        <v>0.15</v>
      </c>
    </row>
    <row r="73" spans="1:25" x14ac:dyDescent="0.25">
      <c r="O73" s="112" t="s">
        <v>911</v>
      </c>
      <c r="P73" s="112" t="s">
        <v>910</v>
      </c>
      <c r="V73" s="780"/>
      <c r="W73" s="780"/>
      <c r="X73" s="111" t="s">
        <v>914</v>
      </c>
      <c r="Y73" s="780"/>
    </row>
    <row r="74" spans="1:25" x14ac:dyDescent="0.25">
      <c r="O74" s="112" t="s">
        <v>909</v>
      </c>
      <c r="P74" t="s">
        <v>716</v>
      </c>
      <c r="Q74" t="s">
        <v>715</v>
      </c>
      <c r="R74" t="s">
        <v>646</v>
      </c>
      <c r="V74" s="780"/>
      <c r="W74" s="780"/>
      <c r="X74" s="111" t="s">
        <v>502</v>
      </c>
      <c r="Y74" s="780" t="s">
        <v>912</v>
      </c>
    </row>
    <row r="75" spans="1:25" x14ac:dyDescent="0.25">
      <c r="O75" s="5" t="s">
        <v>170</v>
      </c>
      <c r="P75" s="113">
        <v>9</v>
      </c>
      <c r="Q75" s="113">
        <v>7</v>
      </c>
      <c r="R75" s="113">
        <v>16</v>
      </c>
      <c r="V75" s="113"/>
      <c r="W75" s="113"/>
      <c r="X75" s="781" t="s">
        <v>170</v>
      </c>
      <c r="Y75" s="113">
        <v>7</v>
      </c>
    </row>
    <row r="76" spans="1:25" x14ac:dyDescent="0.25">
      <c r="O76" s="778" t="s">
        <v>291</v>
      </c>
      <c r="P76" s="777">
        <v>4</v>
      </c>
      <c r="Q76" s="777">
        <v>4</v>
      </c>
      <c r="R76" s="777">
        <v>8</v>
      </c>
      <c r="V76" s="113"/>
      <c r="W76" s="113"/>
      <c r="X76" s="779" t="s">
        <v>291</v>
      </c>
      <c r="Y76" s="113">
        <v>4</v>
      </c>
    </row>
    <row r="77" spans="1:25" x14ac:dyDescent="0.25">
      <c r="O77" s="778" t="s">
        <v>99</v>
      </c>
      <c r="P77" s="777">
        <v>5</v>
      </c>
      <c r="Q77" s="777">
        <v>2</v>
      </c>
      <c r="R77" s="777">
        <v>7</v>
      </c>
      <c r="V77" s="113"/>
      <c r="W77" s="113"/>
      <c r="X77" s="779" t="s">
        <v>63</v>
      </c>
      <c r="Y77" s="113">
        <v>3</v>
      </c>
    </row>
    <row r="78" spans="1:25" x14ac:dyDescent="0.25">
      <c r="O78" s="5" t="s">
        <v>93</v>
      </c>
      <c r="P78" s="113">
        <v>4</v>
      </c>
      <c r="Q78" s="113">
        <v>3</v>
      </c>
      <c r="R78" s="113">
        <v>7</v>
      </c>
      <c r="V78" s="113"/>
      <c r="W78" s="113"/>
      <c r="X78" s="779" t="s">
        <v>93</v>
      </c>
      <c r="Y78" s="113">
        <v>3</v>
      </c>
    </row>
    <row r="79" spans="1:25" ht="30" x14ac:dyDescent="0.25">
      <c r="O79" s="778" t="s">
        <v>79</v>
      </c>
      <c r="P79" s="777">
        <v>5</v>
      </c>
      <c r="Q79" s="777">
        <v>1</v>
      </c>
      <c r="R79" s="777">
        <v>6</v>
      </c>
      <c r="V79" s="113"/>
      <c r="W79" s="113"/>
      <c r="X79" s="779" t="s">
        <v>86</v>
      </c>
      <c r="Y79" s="113">
        <v>3</v>
      </c>
    </row>
    <row r="80" spans="1:25" x14ac:dyDescent="0.25">
      <c r="O80" s="5" t="s">
        <v>86</v>
      </c>
      <c r="P80" s="113">
        <v>3</v>
      </c>
      <c r="Q80" s="113">
        <v>3</v>
      </c>
      <c r="R80" s="113">
        <v>6</v>
      </c>
      <c r="V80" s="113"/>
      <c r="W80" s="113"/>
      <c r="X80" s="779" t="s">
        <v>99</v>
      </c>
      <c r="Y80" s="113">
        <v>2</v>
      </c>
    </row>
    <row r="81" spans="15:25" x14ac:dyDescent="0.25">
      <c r="O81" s="5" t="s">
        <v>103</v>
      </c>
      <c r="P81" s="113">
        <v>5</v>
      </c>
      <c r="Q81" s="113"/>
      <c r="R81" s="113">
        <v>5</v>
      </c>
      <c r="V81" s="113"/>
      <c r="W81" s="113"/>
      <c r="X81" s="781" t="s">
        <v>79</v>
      </c>
      <c r="Y81" s="113">
        <v>1</v>
      </c>
    </row>
    <row r="82" spans="15:25" x14ac:dyDescent="0.25">
      <c r="O82" s="5" t="s">
        <v>63</v>
      </c>
      <c r="P82" s="113">
        <v>2</v>
      </c>
      <c r="Q82" s="113">
        <v>3</v>
      </c>
      <c r="R82" s="113">
        <v>5</v>
      </c>
      <c r="V82" s="113"/>
      <c r="W82" s="113"/>
      <c r="X82" s="779" t="s">
        <v>126</v>
      </c>
      <c r="Y82" s="113"/>
    </row>
    <row r="83" spans="15:25" x14ac:dyDescent="0.25">
      <c r="O83" s="5" t="s">
        <v>313</v>
      </c>
      <c r="P83" s="113">
        <v>3</v>
      </c>
      <c r="Q83" s="113"/>
      <c r="R83" s="113">
        <v>3</v>
      </c>
      <c r="V83" s="113"/>
      <c r="W83" s="113"/>
      <c r="X83" s="779" t="s">
        <v>313</v>
      </c>
      <c r="Y83" s="113"/>
    </row>
    <row r="84" spans="15:25" x14ac:dyDescent="0.25">
      <c r="O84" s="5" t="s">
        <v>126</v>
      </c>
      <c r="P84" s="113">
        <v>1</v>
      </c>
      <c r="Q84" s="113"/>
      <c r="R84" s="113">
        <v>1</v>
      </c>
      <c r="V84" s="113"/>
      <c r="W84" s="113"/>
      <c r="X84" s="779" t="s">
        <v>312</v>
      </c>
      <c r="Y84" s="113"/>
    </row>
    <row r="85" spans="15:25" ht="30" x14ac:dyDescent="0.25">
      <c r="O85" s="5" t="s">
        <v>138</v>
      </c>
      <c r="P85" s="113">
        <v>1</v>
      </c>
      <c r="Q85" s="113"/>
      <c r="R85" s="113">
        <v>1</v>
      </c>
      <c r="V85" s="113"/>
      <c r="W85" s="113"/>
      <c r="X85" s="779" t="s">
        <v>103</v>
      </c>
      <c r="Y85" s="113"/>
    </row>
    <row r="86" spans="15:25" x14ac:dyDescent="0.25">
      <c r="O86" s="5" t="s">
        <v>646</v>
      </c>
      <c r="P86" s="113">
        <v>42</v>
      </c>
      <c r="Q86" s="113">
        <v>23</v>
      </c>
      <c r="R86" s="113">
        <v>65</v>
      </c>
      <c r="V86" s="113"/>
      <c r="W86" s="113"/>
      <c r="X86" s="779" t="s">
        <v>138</v>
      </c>
      <c r="Y86" s="113"/>
    </row>
    <row r="87" spans="15:25" x14ac:dyDescent="0.25">
      <c r="V87" s="113"/>
      <c r="W87" s="113"/>
      <c r="X87" s="779" t="s">
        <v>646</v>
      </c>
      <c r="Y87" s="113">
        <v>23</v>
      </c>
    </row>
    <row r="98" spans="15:19" x14ac:dyDescent="0.25">
      <c r="O98" s="112" t="s">
        <v>714</v>
      </c>
      <c r="P98" t="s">
        <v>716</v>
      </c>
    </row>
    <row r="100" spans="15:19" x14ac:dyDescent="0.25">
      <c r="O100" s="112" t="s">
        <v>915</v>
      </c>
      <c r="P100" s="112" t="s">
        <v>910</v>
      </c>
    </row>
    <row r="101" spans="15:19" x14ac:dyDescent="0.25">
      <c r="O101" s="112" t="s">
        <v>909</v>
      </c>
      <c r="P101" t="s">
        <v>242</v>
      </c>
      <c r="Q101" t="s">
        <v>179</v>
      </c>
      <c r="R101" t="s">
        <v>115</v>
      </c>
      <c r="S101" t="s">
        <v>646</v>
      </c>
    </row>
    <row r="102" spans="15:19" x14ac:dyDescent="0.25">
      <c r="O102" s="5" t="s">
        <v>126</v>
      </c>
      <c r="P102" s="113"/>
      <c r="Q102" s="113">
        <v>1</v>
      </c>
      <c r="R102" s="113"/>
      <c r="S102" s="113">
        <v>1</v>
      </c>
    </row>
    <row r="103" spans="15:19" x14ac:dyDescent="0.25">
      <c r="O103" s="5" t="s">
        <v>170</v>
      </c>
      <c r="P103" s="113">
        <v>3</v>
      </c>
      <c r="Q103" s="113">
        <v>6</v>
      </c>
      <c r="R103" s="113"/>
      <c r="S103" s="113">
        <v>9</v>
      </c>
    </row>
    <row r="104" spans="15:19" x14ac:dyDescent="0.25">
      <c r="O104" s="5" t="s">
        <v>93</v>
      </c>
      <c r="P104" s="113"/>
      <c r="Q104" s="113">
        <v>4</v>
      </c>
      <c r="R104" s="113"/>
      <c r="S104" s="113">
        <v>4</v>
      </c>
    </row>
    <row r="105" spans="15:19" x14ac:dyDescent="0.25">
      <c r="O105" s="5" t="s">
        <v>103</v>
      </c>
      <c r="P105" s="113"/>
      <c r="Q105" s="113">
        <v>3</v>
      </c>
      <c r="R105" s="113">
        <v>2</v>
      </c>
      <c r="S105" s="113">
        <v>5</v>
      </c>
    </row>
    <row r="106" spans="15:19" x14ac:dyDescent="0.25">
      <c r="O106" s="5" t="s">
        <v>63</v>
      </c>
      <c r="P106" s="113">
        <v>1</v>
      </c>
      <c r="Q106" s="113"/>
      <c r="R106" s="113">
        <v>1</v>
      </c>
      <c r="S106" s="113">
        <v>2</v>
      </c>
    </row>
    <row r="107" spans="15:19" x14ac:dyDescent="0.25">
      <c r="O107" s="5" t="s">
        <v>86</v>
      </c>
      <c r="P107" s="113"/>
      <c r="Q107" s="113">
        <v>3</v>
      </c>
      <c r="R107" s="113"/>
      <c r="S107" s="113">
        <v>3</v>
      </c>
    </row>
    <row r="108" spans="15:19" x14ac:dyDescent="0.25">
      <c r="O108" s="5" t="s">
        <v>79</v>
      </c>
      <c r="P108" s="113"/>
      <c r="Q108" s="113">
        <v>5</v>
      </c>
      <c r="R108" s="113"/>
      <c r="S108" s="113">
        <v>5</v>
      </c>
    </row>
    <row r="109" spans="15:19" x14ac:dyDescent="0.25">
      <c r="O109" s="5" t="s">
        <v>291</v>
      </c>
      <c r="P109" s="113"/>
      <c r="Q109" s="113">
        <v>4</v>
      </c>
      <c r="R109" s="113"/>
      <c r="S109" s="113">
        <v>4</v>
      </c>
    </row>
    <row r="110" spans="15:19" x14ac:dyDescent="0.25">
      <c r="O110" s="5" t="s">
        <v>138</v>
      </c>
      <c r="P110" s="113"/>
      <c r="Q110" s="113">
        <v>1</v>
      </c>
      <c r="R110" s="113"/>
      <c r="S110" s="113">
        <v>1</v>
      </c>
    </row>
    <row r="111" spans="15:19" x14ac:dyDescent="0.25">
      <c r="O111" s="5" t="s">
        <v>99</v>
      </c>
      <c r="P111" s="113"/>
      <c r="Q111" s="113">
        <v>4</v>
      </c>
      <c r="R111" s="113">
        <v>1</v>
      </c>
      <c r="S111" s="113">
        <v>5</v>
      </c>
    </row>
    <row r="112" spans="15:19" x14ac:dyDescent="0.25">
      <c r="O112" s="5" t="s">
        <v>313</v>
      </c>
      <c r="P112" s="113">
        <v>1</v>
      </c>
      <c r="Q112" s="113">
        <v>2</v>
      </c>
      <c r="R112" s="113"/>
      <c r="S112" s="113">
        <v>3</v>
      </c>
    </row>
    <row r="113" spans="15:19" x14ac:dyDescent="0.25">
      <c r="O113" s="5" t="s">
        <v>646</v>
      </c>
      <c r="P113" s="113">
        <v>5</v>
      </c>
      <c r="Q113" s="113">
        <v>33</v>
      </c>
      <c r="R113" s="113">
        <v>4</v>
      </c>
      <c r="S113" s="113">
        <v>42</v>
      </c>
    </row>
  </sheetData>
  <autoFilter ref="A1:M65">
    <filterColumn colId="4" showButton="0"/>
    <filterColumn colId="6" showButton="0"/>
    <filterColumn colId="8" showButton="0"/>
    <filterColumn colId="10" showButton="0"/>
  </autoFilter>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 R a n g o 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 R a n g o 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 C o l u m n s \ I M P E R A T I V O S < / K e y > < / a : K e y > < a : V a l u e   i : t y p e = " T a b l e W i d g e t B a s e V i e w S t a t e " / > < / a : K e y V a l u e O f D i a g r a m O b j e c t K e y a n y T y p e z b w N T n L X > < a : K e y V a l u e O f D i a g r a m O b j e c t K e y a n y T y p e z b w N T n L X > < a : K e y > < K e y > C o l u m n s \ 2 0 1 6 < / K e y > < / a : K e y > < a : V a l u e   i : t y p e = " T a b l e W i d g e t B a s e V i e w S t a t e " / > < / a : K e y V a l u e O f D i a g r a m O b j e c t K e y a n y T y p e z b w N T n L X > < a : K e y V a l u e O f D i a g r a m O b j e c t K e y a n y T y p e z b w N T n L X > < a : K e y > < K e y > C o l u m n s \ 2 0 1 7 < / 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0.xml>��< ? x m l   v e r s i o n = " 1 . 0 "   e n c o d i n g = " U T F - 1 6 " ? > < G e m i n i   x m l n s = " h t t p : / / g e m i n i / p i v o t c u s t o m i z a t i o n / T a b l e O r d e r " > < C u s t o m C o n t e n t > < ! [ C D A T A [ R a n g o ] ] > < / C u s t o m C o n t e n t > < / G e m i n i > 
</file>

<file path=customXml/item11.xml>��< ? x m l   v e r s i o n = " 1 . 0 "   e n c o d i n g = " U T F - 1 6 " ? > < G e m i n i   x m l n s = " h t t p : / / g e m i n i / p i v o t c u s t o m i z a t i o n / P o w e r P i v o t V e r s i o n " > < C u s t o m C o n t e n t > < ! [ C D A T A [ 1 1 . 0 . 9 1 6 5 . 1 1 8 6 ] ] > < / C u s t o m C o n t e n t > < / G e m i n i > 
</file>

<file path=customXml/item12.xml>��< ? x m l   v e r s i o n = " 1 . 0 "   e n c o d i n g = " U T F - 1 6 " ? > < G e m i n i   x m l n s = " h t t p : / / g e m i n i / p i v o t c u s t o m i z a t i o n / S h o w I m p l i c i t M e a s u r e s " > < C u s t o m C o n t e n t > < ! [ C D A T A [ T r u e ] ] > < / C u s t o m C o n t e n t > < / G e m i n i > 
</file>

<file path=customXml/item13.xml>��< ? x m l   v e r s i o n = " 1 . 0 "   e n c o d i n g = " U T F - 1 6 " ? > < G e m i n i   x m l n s = " h t t p : / / g e m i n i / p i v o t c u s t o m i z a t i o n / I s S a n d b o x E m b e d d e d " > < C u s t o m C o n t e n t > < ! [ C D A T A [ y e s ] ] > < / C u s t o m C o n t e n t > < / G e m i n i > 
</file>

<file path=customXml/item14.xml>��< ? x m l   v e r s i o n = " 1 . 0 "   e n c o d i n g = " u t f - 1 6 " ? > < V i s u a l i z a t i o n   x m l n s : x s d = " h t t p : / / w w w . w 3 . o r g / 2 0 0 1 / X M L S c h e m a "   x m l n s : x s i = " h t t p : / / w w w . w 3 . o r g / 2 0 0 1 / X M L S c h e m a - i n s t a n c e "   x m l n s = " h t t p : / / m i c r o s o f t . d a t a . v i s u a l i z a t i o n . C l i e n t . E x c e l / 1 . 0 " > < T o u r s > < T o u r   N a m e = " P a s e o   1 "   I d = " { E 2 F E E F 4 C - B 9 F 0 - 4 3 A 2 - 9 2 1 6 - 8 B D 4 F B 2 6 C 2 9 5 } "   T o u r I d = " 5 4 2 d 6 e 4 9 - b e 5 3 - 4 2 3 d - b e f 0 - d 0 d 1 6 2 a 3 6 c 1 9 "   X m l V e r = " 5 "   M i n X m l V e r = " 3 " > < D e s c r i p t i o n > L a   d e s c r i p c i � n   d e l   p a s e o   v a   a q u � < / D e s c r i p t i o n > < I m a g e > i V B O R w 0 K G g o A A A A N S U h E U g A A A N Q A A A B 1 C A Y A A A A 2 n s 9 T A A A A A X N S R 0 I A r s 4 c 6 Q A A A A R n Q U 1 B A A C x j w v 8 Y Q U A A A A J c E h Z c w A A A m I A A A J i A W y J d J c A A C 8 M S U R B V H h e 7 X 2 H f x z H k W 5 t R s 4 g Q B A g C e a c J C a R y p R s y e d s 6 + d w v r P v 7 P N L f 9 X z v X t + F 5 y U A x V I k Q S j R E o U M w G S y B n Y X W z A h l d f d f f O 7 G J B g C A l 7 i z w A Y X u 6 R n s z n T 3 1 1 V d 0 8 H 1 x q d n 0 7 S E B S H g 8 9 G R f d t p O j 5 F L p e L U q m U S D q t s t S E n 9 / z 0 s 7 W a Y k D s Q T R J 9 c 8 5 H J 7 6 M V N M X L p 9 P s h k S L y u v W B D Y l E g k K R J H m 8 X r r c X 0 K T U e s i N y V p R a 2 L W m u T d L r L z / e I e 3 L J v Q I I 3 W 6 3 i M f j o U D A R e G B c 3 J u C Q v D E q E W A A 9 X w G 8 f 3 E m p Z J y S y W S G R J C B / g E K T 0 1 R S 0 s L + f 0 + u d 4 Q 6 9 g 1 J l P S T e U l H g r F O P Q z S 6 I D 5 E t H a M / m F R S O q 4 p e X Z q W z x w d H a W G h g Z J y 8 X p j j O 0 / 8 A + C o Z C V F l R I W m J J N G 5 u z 4 m F Z M v F a W k K 0 B u J k p 5 I E 2 N F S l a 1 5 i k W 0 M e u j X s z S K V E U M s v 9 9 N k a E l Y i 0 E S 4 R 6 A H g 8 b n p h 1 z r y s m Y C k a L R K P V 0 9 9 L K V W 1 0 Z 9 R D K 2 t Z 9 W j g P C o o E A 4 G q b y y U u J A g m v + R 9 e Y b K y h X t o U J x T A v 7 5 9 n Z p W b 2 e y E h 1 a G 6 e A V x V L / 3 i S R n u u 0 5 a t m 2 k q H K a y 8 n K a n p 4 m H 9 + D w e D I J F 0 a q K L K U h 9 t W 5 G g M j 9 R 3 7 i b + o N u G g l 7 9 F U W f J y U S F l 6 0 U 4 u u 8 Y C s a L D F 7 h B Y O I v Y V 5 g Q p 1 b I t Q c Q H 1 7 9 a k 9 l E x E q L e 3 j 5 Y t a 8 x o p e l 4 X M w t m H F + d 4 r N u J l 2 W X B y k i q r q i S O / 3 n v S o D a 2 A z b 3 G w R 8 A 9 / P U e / + v 6 T F E + 6 6 M O L E 7 S j v Z z S L h + 1 1 P B n 6 m u A 0 Z E R q q u v p 5 P X o h R K V e t U h e a q J P V P Z h P I k G U 2 2 M / P R q y S E j e b g u f l 3 B L u D 9 e b J 5 Y I d T 8 8 / 8 R 2 i o R G q b K y Y k Y f K c K m X U l p q R w j y d R N a B A k + P x + f S 7 F G o u J w R e E 2 U Q 7 2 1 N N h 9 a 7 q M S X l j 7 Q f 7 1 5 g p I l L d T Y 3 E p 7 1 5 d Q V Y k y H 0 3 F x n c i H O z v p 4 Z l y y g a i Z D b X 0 H H b r I q e k D Y C Z Q L O 6 F M a I j l 8 3 k 5 D 1 w 0 d m + J W P f D E q F m A c y 7 Z 7 a v I S + H M d Z C X m i h a I R J E p D K D i C E a Y f q h 7 4 K E I J 5 p / s 0 B k k m D b R Y L s b H x q i m t l Y f z Q 0 Q K D o 9 O y E e F L O R K 5 d Y I B T i y n H B + T C y R K r Z k M d v t I T K 5 p 3 0 0 p O b l G b R 2 g F a w u s z G k c J g E p m y I S 0 E J t 3 6 F v h e m C K t Z i d T P 2 9 v T p G W W S K 8 f + k 9 f / g c 6 D l 4 k z k M 3 f 8 d G d g i j 6 + 8 W j J B N i f w w 6 T b s R o Z m j T S I R N 3 O o 9 k k d L m A k m F A p p S Y y s X r O b D r b F p I K j V U Z F s l e u S G S K r 1 O V D k i x h o q w C W a O 6 x o b u M 9 R I i Q E y s r K q L / P I l F z S 4 u O W Y j H Y h T g / 0 H / K x Q K y v f C 6 e B n k z E + 0 U 9 p b z n F E 7 i / r w f m 2 X J h 0 i G G V N D I I H o w R B S o f 4 K v m p m H i 1 l c b 5 4 8 P z M n F y G 8 / n J 6 e n s 7 e S k u G g a 4 M h C g t r L h j E M h F / k q I Y g I c t g B 0 6 6 6 p i Z j Q t l h P i P f O W A 8 4 q I z X Q / e V 3 o Y 5 L s X k 4 b Q C L Q z i J + O X K N k P C z n F z v c i l e L W 6 p b 9 t C R X S s p H Q 9 J C 4 y K k k x 7 a O v y 6 R n k A I a H B m e Q y b T i 5 n o 5 5 s + a C o c y 2 i o f Y E a J E 2 M W 1 J R + 8 + 0 d 7 j 3 f 8 x l J p d S z G m 2 V D q y n y q Y 9 e f N 2 s c m i 7 0 O V N u 6 h v c 1 B e c c D k 8 u Y e D 6 P q j w w u z L g Y 3 j p y i s q x d N m h 2 m 1 D R B H 3 y r M n 1 t V X S 3 H + G x 4 B o 2 A T E g z 3 x H i z 4 Z b 3 G A w 6 B Y X + + M C n j 8 X K s 0 y A 0 E q N A i h c J J K G v a o i x Y x X G + d v P D N N 4 E F g k D 9 b j q 8 O k w x 7 h f h Z S 0 q i a l E C O F Q K C 0 t F T L g G H 0 d f 2 D 2 C g 6 S l H K f y Q C t d x Y h N W B S o p 8 1 G z 6 8 6 q F E e q Z X 8 H H C 3 l g A 5 h g h B F r Y e A H j o 5 / J u c U I d 1 6 9 t Q j E X 7 e b N j V M s V m W y J C p + + 6 d j I Z C q w u H g i E T Y C f T 9 H R c x 4 j 6 e r r l / + x k Q l o + M g E 4 N x u g k Q q N T I D J A w M c 2 w X P D 4 0 b i 3 F + 1 u z O m + e L Q R Z l H 8 r H B R 6 N T l N d 6 b R U h G g 0 Q u N j o 9 T S 2 p Y h k H S 2 d W U B g p M T E h r 4 f B Z Z l q 9 o n d F P w n s s A + M Z N K j I e U 8 F g E i P 0 7 y b D + z 5 Y W D S k I + G V P H 4 N H m q d u X N + 2 K X R d e H Q u s Z i 0 3 T E 2 3 q X R E q A x s t 3 M + p 0 V d w x t i 0 k k F l V f Y w n / t h Z G i I l j V b 7 v H S 0 j L V g W e T E Z q v v n G Z P q M w O o W i c A 7 y k c q E y F P V r 0 q Q q 2 K H p C 8 m M K F y O V a 8 4 q t V Z E K B V w U S m Y o A k 8 8 A z g Z 7 h Y E b / H 5 e u H y o b 2 y U M D I V p m D U R Z f 7 v P R l f 4 C + G q o g j 9 c n 2 m x g 0 m r L 6 s q y K 6 g T M B 9 S J Z L c Y J V t 4 9 T 8 5 V G M 4 n q 7 4 z P n l e Y C 4 K / d x a Z d I u N Z a 6 x I 0 q 7 W a Q q H p 7 i v V K q v I u r u 7 q G + 3 j 5 K c c X Y t + 9 J n T o 3 8 L l u t 5 d F J z D e v 4 p h S v o g D z Y 3 J a i t L i n x Q j f 3 Z g O 0 u R 3 m G C E a D h F X m t z R K 5 J e 7 F g U h C q p 3 0 V T U x a Z 0 I o 2 J K 5 Q W 3 M 1 e X x e G h 0 Z p q r K K p n n h O F A q B M Y / Q C n A j x X N 2 / c o o b G e q q p s c x C g 5 5 x N 2 s g S 8 M 9 C F b U J G n r c j X i / F S n X 7 S Z U 2 E n 1 k x S w a h O k S d 2 T d K L G f K o x f x T 0 b S L y c H m B 5 M J R D K m y e 5 t 7 X R h a D n V V F X R m v Z 2 a m i o Z 3 s F I 8 L l t G i o j o 4 z N D Q 0 T O v W r 6 X j n 5 x Q J z R S / D H Q K g s l E 9 A z b k 2 1 O L D a 8 h o 6 E S Z f A R M 3 + a 1 e B H O e + T f Y S q Y 4 f 4 r a K e E N V F A o p D x P p n A B h B M R 0 6 J a F a G 2 n k m l U V 5 W R o c O H a T G R j V j d v 2 G d f K S F s B w o A / Y n H s U M K S y N f C O h c l f w J 7 X I h x P J D l 0 W e Z 1 M a K o 3 0 M l / W u z z D w j A K a Z 2 4 F O t B 3 D g w M 6 h v g g 1 d V W 8 2 e p a x 7 l 2 D o 4 L K D t i h H 2 P E e 2 p 7 n V i L q a 8 5 Z V s U j R a i h P 1 U 7 x z u U j E 4 C h R j j u G l E a w r x H i s V i 4 u n D K A k B X 4 N J f d B e Z 0 5 1 U M e p 0 z Q V y n 4 n 9 b A 4 e i 3 7 H d S W 5 g f z K h Y S 7 H k M Z O c 9 a p 2 b p t K r 5 F w x w v X u 6 Y t F 1 z 6 W N u 6 g Y D D b C Q G Y 8 O l 1 c S r x p q Q S 4 8 3 2 w d Y R K e p w O E S N T d y C M v C y t 6 R E m S c g n x k F 8 f 7 V 2 Y c M L c H C b E 4 K L g U Z n Y I V m c p c s 4 8 Y c S q K T k O V 1 9 Q z M d R 7 E K t l z G 4 5 j 9 3 w U T K t C r n U n 5 Y Z t t B M h k z A 3 c 5 O C k 5 M 0 L X L X 8 r C K K g M 9 k r y q P A 1 f G R B w J 7 f 9 j J A x 5 1 c b l k W r R h R d H 2 o S G r F r J o J M H G P S 4 X h m E v M v o m J M T k G M M h 1 w + Y t / H k u M f c w 8 g G 4 M v B o x t g 9 u z 5 O e 9 q m q a 4 s R b t X T N P L m 2 M i u 1 o T 8 h j F g n z 5 z k 2 c b p h c N B E v v v 6 U 6 9 0 z x W P y l b G p N z m Z b e r l K 1 T g G a 7 U x 2 / 4 M z 4 + V G g A C 6 E s a 2 6 W q e q Y X Q v N 5 f N 6 Z S r G o 3 j 5 i m k h 0 0 n k f j Z A L v 4 K 8 v N 5 v J s 6 e d t P I S a 7 4 w H N r q O A 0 f I w + 5 K J O H l d S a r w D 0 p a M c D 1 3 p l L R U O o V N k 2 m T I B M k G A 2 Q i F s a t J m 9 n R V D 5 F N Y k u G W q 0 n r U T P i d g G 1 0 O E / L o d W s 0 + f 1 Q V 5 6 i J 1 g D G X P u Q Y m 4 p i E h i 1 I C 8 A D a X f R Y t B J a 1 U m w m 8 o S 1 w 1 d g g m V T m K Q s r I A i g G u 9 8 4 W B 6 G 8 1 d t p a k q N 0 5 t L O + V D Z U m a D r b H a X R 4 W L y D W K A F g 1 h 7 u + 9 R N D J F a 9 d v p A 9 v z h w l n o s 9 9 f f E T A T w v 9 e m 1 r F G k s M H Q j n 3 7 b D g J Q i F 5 Z M T H P n k h o 2 Y e B 5 b R S 1 0 5 J J K F s B J c H m x N J b j O c f 1 W W e j a A i V L N m a c Z M b Q t k x F 6 G g F S o T 9 9 j c W 5 4 p / J v X r 8 k 0 j a b l z T Q V C t O k q 4 m u D 9 6 / H w X T 0 S w b 1 t H p p 8 l H P J w I n / b U m j j 1 d 9 + W l 8 4 V l Z V 0 G s O W C l 1 r c Z 7 m 3 q E y + 0 C q O D V W j u p U Z 6 M o v H y u i u 1 Z m i k X c 5 E J g I n V t L y F u u 9 0 y X H P v b u 0 n I + h n S b H x q m k t I R W 1 9 9 f 1 Z h + 2 N j o q H z n i h p r Z d h H B T x J R 5 e f R k f H q J T v S d z + T D D z 3 Q W L P G U g D Z e W N b X F M Y K C C Y V 2 w 7 n i 8 Z W x Z s o 2 8 + w E m g + Z A B C y 8 9 b N z F Q O T D b E e u Q Y I L t s + X J Z k w / Y 2 J R Q s z I Z C F f W x O j w W u W l A / B 9 w 2 w 2 H u 2 4 T V f 6 F z b O D y v H H t k U o x 0 r s g l Z 6 l P P g r 7 f 3 U i z a D / 0 z 4 w Y L K 9 K y v 0 0 V R W W b z p f W Y B U L p e b T n E j E Z D t R b L L 1 2 n i e v / c F / O r c Q U K V 8 U 2 w u K L 9 v d O 9 o L L V 4 i z Y X 9 r k K o r / e I m n 5 o K U 9 u q 1 U y y G 9 T a t o o m J 8 a p r q F R Z u 5 i M m J f T y / V 1 N X K m h P X r 1 y m a C x B 1 6 / f o p r a G t q 8 e S P 1 p V b T a L j o X v M 9 N O x 9 K S z s m U p h 4 D K X 3 3 S c n l g + R j 0 R Z + e Z o w n l K 6 2 i S K o 1 4 9 l 7 G D I Z Y J r B 4 X W J j D Y A 8 D n 2 i t B 1 8 w b V 1 j d Q t V 7 5 F a 7 1 N 1 5 / m 3 7 4 o + / R G J u H m P 5 + v r + J k o 7 N 2 a 8 X 9 r w 0 j o k E i 2 f 8 S 2 p f 3 0 a h u H P f + j q 6 O U j 5 V s o 7 p 4 U Q Z z a k O U u O 3 / T L 5 E A s 4 y V p O Z / f s n o D l d n W h Z g M B l m b t Y q p h 2 n u E 1 G M B C h c N t m W u 3 h s M H l q + l E I p y s 3 U r X 3 0 f c 7 v 0 m w h v r S s e 1 o s k S 9 L 7 K b e w a P k m T t 9 Q l a V p m m z h F P h m S o B 0 c 2 x l g j j c n A 2 o q K c t l Q A J 7 G O 3 f u U V V V p W x 7 k 4 v b g 2 m 6 2 B V l Q q q 1 + h Y r 8 O y q z J T 7 H B o K Z t + m x j B N O l i 1 u z 4 4 7 0 x C B e q 2 z n t U x N e F g J d o 5 N K / 0 4 9 + / H 2 d Q n S m 4 y x t 2 7 E t a 1 o 9 c O P G T Z l a j 3 G B d x M b q K L a m n v 1 O I A N 3 W J f 4 3 r p c 8 E i V N p m 9 q E v F a O D q y P c l 7 I m X z o J j j X 5 s H D r w 3 r 2 H h b Y Z K 2 8 / T l 9 R N R 5 u 4 t S 3 O J e u n i J 7 t 3 r l v v o 7 u 6 l D 9 7 / U E Z d P P P s 0 / T k k 3 s e O 5 m A x 0 k m I K u M c C s s 6 k 0 V 9 2 K / o f L 7 O u B I D e V y e y n m W T d j v p P B N 0 U o O + C t m h i 4 T a 8 8 t Y r K / U l 6 6 6 0 P 6 K m n 9 l K C 7 7 G p K X v Z s E c x J r B Y g L I y L 3 g p F a d o L E 6 r q i P k K g G x 9 E U O A h P q s u N u 2 1 2 5 R Y Y Z G X M P e N y E y g X e / m + r 7 a a 2 1 h U 6 R W E k 7 K b z d x e + D k W x w S I U z P c 4 N 0 B s 9 n G 4 b 2 W Y h h L O e 9 n r R r / Y a c K N f o Z I Q K G R C f B 4 / X Q l u E b i 9 l H j V / s f z R S Q x p I J 2 l 5 z h / M i V h B e u 4 e C F K w O N f C O y l 7 m T h F H F k U + r 1 6 h A t P b 3 z j R T R 9 + x a 1 w M k W T U w s Y K a v R V J m k l u o k H V g Z p M s n X 6 d z / Y 2 y 8 / v z G 2 K y A T Z G W D g P f M + 6 H L k + c q W U v x w 6 s 5 V w H b 3 g L J P P W 7 2 F g k F l 7 h l S G W I V K s G 2 1 g / R 2 G A 3 d d 7 q p K l I j G p 3 / l y f m R / W N y a o v c E i 4 n / 9 5 1 / o 2 6 + 8 T G d 6 q p l M 2 e t P Y G 0 / r P G X D x g q h S x C L m G U D 7 z T j z v L U G Z i 8 u l + F E w + y F R o h H Y 0 T V G q Z u a O j 4 U M J t R X h V k L Z 0 G q d D N F o + r d k 3 F I G B Q q o Z 7 f E B e P Y E V A 3 V 9 H p 0 + W M Z v v e 6 g X N s a Z A O p / J y e D 1 N P T S 9 U t m + n L X h + 9 t D k m L f t s A G m + 6 v V S W 2 2 K q s v Y j O I 0 O E V g J n r 4 M 7 / O r U b n B 7 j N D a G 4 H 8 U m r O l L b a k d o E R V d h + 0 0 O G 4 K f C J x E y v X q H j o + t + m Y E 7 G V V m z P j V N 8 m X s D Z W A z D A F v O f z M B b O w y Z g N 7 e P p m 2 E d M b W E / P Q Q g P n 9 6 + I k E 1 m k w A B s 6 + s D F G 1 Y V g I s o t 5 D 6 D e T Z u h R B 1 k E j 5 O U X K a t p m a C U n A Z r p z q i H B g d H 6 J k t p X R o z b R o G F T w T 2 8 F 6 M Q t P + 1 b F a c D r S M U H B + i h v L U j G k Z q 9 t X 0 W 0 2 H V d U R e S c 3 7 u w v E B + 7 m 5 7 v M u V S c M o j D L P g B B 3 B r j o b r C G U h M D m f J 3 g n C T m S + 5 M C W W r J h V O z m F Z N c G v B S a D t C x 2 2 U U 8 C q t 8 c E 1 6 7 3 U 5 X 4 f m 2 I u K h 3 r o F 1 5 K n x J I E A b N 2 2 g K 1 9 d 1 S k P B 5 C y q + N f 9 d E 3 j 5 n l Z h 1 P T f u o R L T z z L p Q q O I o V w o s A F M A s x H L C V i 1 9 4 e U S L r o w + s B 6 c P Y 1 z U P R V P 0 t 7 + 8 S Q c O 7 M 1 r / g k 4 P Z n S G 0 Y / Z D 7 8 7 z / 8 k f 7 l N z + l l z Z 9 8 x M U z e P J 3 f M f h P Y n Q X x w 0 F k L u L g + / P y K / R k K G t O + T T J V 4 u s e D P s 4 g e d A x / z V H X B a 6 M Q 8 G B g Y p B s 3 b t H Y y K g M 1 d l / Y B 8 1 N 2 e P y J g P L l + + Q l u 3 b p Y 4 1 m x / l M t M z w c Y Y Y L d 8 j N O C R n P p 8 b 1 I R 8 o M k h b d 7 b r q w s f r o 8 c R K i o Z 8 M j n f t U y H h y Z Z z q y u f 3 T M g P 7 G t 1 8 t M O P l L / 8 / w L z 1 H T H A S 7 e 7 e b V q 5 s 1 U c K 8 S T R W x f U a P h v A t m E A p G U 6 1 y 5 0 G M i u 7 b W 6 a s L H 4 7 p Q / n L G 6 X i 5 E O x k Q m m X t k D D P f D 9 J G 2 t l b 6 8 U 9 / Q D / 7 x W t 0 4 N A B W Q N j L n R 2 q v U z 7 P B 7 2 L T u f J s O r Y n L N H w 4 T d Z U D t J 0 / O s z C b l p V A 2 k H K i y V A 0 m I m w G D / Z w Z G a d K E R x T B / K U 1 q v M 7 m 4 y J M P G B T q s 7 n K 5 w O 8 0 8 J G 2 8 D 1 K 9 d k P t Z c O H z 4 I P 2 / P / 4 n / f U v b + g U o u 6 e X t m E D u v / g d i o J l + c + Y R e 2 B C h A + 2 P 2 i v I z 4 j y N I + K 8 t W h A V L K P A s f X f J N w z H v o a J R D j U W A 6 k S K T z 4 w p C b O 8 i v w a F h z k O 1 U T f 6 o V 1 d d + m N N 9 6 m I y + / S N u 3 b 6 H h Y f V e 7 L P z n 9 P 3 v v c d i R t 4 P W 5 Z O 6 O q R L n x p 8 K T + s z D w X B J a G T K l E M V U 2 e A O 9 g h J a c + F K o 4 R k O x m Z 1 F p G I n 1 Y 3 B h U + w 2 7 B x P f X 1 9 e s j L m f W X h c / u 0 S X v / y K / v y n v 9 F f / / w 6 1 d R U C 3 H q 6 2 q p t q 5 O 1 s I w g N P H j g 2 b N l I w G J L 4 y M g o 7 V 3 x q L b z 0 R Y H S G Q E J J K 4 K m O E I 2 H U V m e A t b o z f m b p P h U t t r Y s f G 2 F k e E x c d 7 Y c f j p p 6 i k p E R m F 3 / 3 B 9 8 V Q p m h T 1 e + u i Z 9 M O D Z 5 5 6 m C x c + l 7 h B b W 2 N a D X g o w 8 / o R X L H 9 y b m A 9 Z Z M q Q S 3 5 V m p x W 6 f a 6 U M g / j t F Q 9 s w t Z l S X p u i Z d X E u m o U B 2 m V Z U 4 P M H r Y D i 2 J i c c z + / g E q L c n 2 e G B d B + P w Q d 9 r / 3 6 1 + / 2 b b 7 x D n 1 2 4 y K Z i T K b 0 Y 8 d 8 z D g G H n b K i C l L K U 9 h k K T q Y 5 O g x E l l 7 p g + l J M y d a G I R a d o S 9 M 0 l d i W M J s v J i Y m h S x v v v k O n e 4 4 K 1 P w J y a z + z q 4 J h a L 0 / h 4 9 j r i u 3 b v p A H + X 0 w v C Y X C 9 J c / v U 5 / / L f / k B 3 w M S o j E P C z 1 h s R W b m q T f 4 H Y w E f B n b i y A / H 7 y f 5 6 k Q h i u v j S 9 c c U V N j n v V S G Y r 5 p W 5 j + i b 5 U 0 F a 3 b 6 a y s v n t 9 M H g D x 5 / 7 2 j 9 A R r j + r q K l n t 9 t 7 d e 5 R k r d P U 1 C T E O v b x c d q 9 e w e t 3 7 C e w s G g r I p r x 4 l P T w l x K j l 9 z d r 2 j M f Q A B v Q r W z P f s G K D b e x R / B C g H d P 8 g 6 K B f d v 3 k O Z d 1 F Y A Q n v o z C B U h Z u 2 b 9 a / 2 d h w / X J p e u O q I 0 R 9 7 p v Z M m w x w G 4 p / H O B 0 D n / 8 6 d u + R l 7 Q A z r b K q i u r q 1 I K a s y H E p t i J 4 y d E u / z 4 J z + Q N M w X G x m B i d c v 5 F y 9 e p U s c 3 Y / o M E C q W Y D 8 t n 0 u 4 C P r h B N 0 4 O v j y H l x 2 Q H i a w X u y A T R k p o U m l C m Z e 7 h w 6 o 2 c + F D k c R C h 3 j Y h w l Y S c U g M V n M O 8 J G B o a p o r y c q p i z T P b u y W 4 v K X v t G w Z V 3 i d O A f s 5 D B 7 C C P N b N 6 d D 7 g v o 7 k u 3 A z T + t a K W S c z z g q U H Q f 2 E R L W B M P Z C X X 4 4 F r 1 / w U O 5 8 y H K l B U l z 4 8 m X P 7 I 6 i 0 9 f V 1 I h g a d O y T T + n 2 r d u s c b L n U B l U V l a I E 2 I y p 8 9 0 P 4 A 8 e C + F n U L M H s L Y v f F + M G S 6 1 j l M G 9 s q q M y f l v d S K B 7 E 5 4 S Q S T e G i M 9 b U v n r R A G K Y 7 x 8 g N 3 c K B R g 5 u 3 D o I Y J C Q 0 1 G 1 C h N m / Z J P L Z h U t 0 6 d J l f c Y C 1 v z b s n U z T U 7 M / / 1 Q m L U S T E C 8 g z L A F q h 9 P R j m M z u C w U n a s L p B R l I Y T 9 9 T a + N 0 W M v 9 i I U z e B 7 + Y x E l E 7 f S l G T H n Q L H v I c q V t y v q q A f d P z 4 K W p f s 1 p I c + S l 5 0 W j 9 P U N i O k b D A Z 1 x U t T k L U T + l v z B Z w P 8 O L l Y v m K F U L M 2 S p x Z W X V D L M S u y 0 C I B N I h Q 3 h Z o X w y T L b 5 x u 3 1 4 W C / j n 2 x Q 1 H 0 D / i X l u 0 X r 7 c d S H w j J i e 0 X H q D L 1 4 5 D m q r r Z G f k 9 N R e j / / O G P V F t b L T s r w t 0 N s q G P t X f v E z O W g F 4 o s N d w o G T u A b Z 2 w G k E D y P Q O e y h o b C b J q Z c z C H 1 d F J u 3 B D Y v X u Z / p P u Q 6 n + E z x 9 u g 8 V j 0 o f 6 v l n t 8 h n F D p c x 7 5 0 B q G i r n U U L d K 5 U H W + M X p y n X K T w 8 v 3 4 d G P 6 d D h g z K a I Z 9 n D p r L n n 7 m 9 F n q 6 r x D r / 3 s J z r l 4 Y E d H F e 0 r d R H 8 8 P U 1 B Q T O t v d D x O x r K x c n B 3 v X / V z + T G h Q C Q h F B w S x m U O U i k y z X R K R O m F 5 7 f p T y x s O K o P B R R i P + p h 4 K Y k X f 7 0 z x K H G f f u O x / Q M 8 8 e o o a G + l n d 3 P Z 0 j M H D P s C N e X b 6 e B g 8 K J n Q 0 O W S K c R k U i a i W x q 9 F z d E M 4 1 h R u C 1 F c 8 t Q q T p u B a s F Y / Q K W B C o Y I 6 Q P B b Z G Q C D r V H K B q J y L C g 8 f E J 2 r t v D 5 t z 9 3 / v B E T 4 f z B Q F c O D M B q 8 h k 3 A R 4 X R k W E d m z / y 9 c d w j w o g i r I k n l 4 L U o E 8 W u z k E v K k p W H J h C x 8 w J 9 h q w s F L O J g c o R I p l o o F n I F A l 7 6 5 a 9 + L i 5 s u M c b G h r 0 m d l x + 3 Y n H T 9 2 Q n Z K / N G P v 0 f b d 2 6 n 3 b t 3 6 b M P j 7 r 6 u e / B D m y h m g / o h w H j o 9 j h X Z E m E Q v R C 6 y p 6 s u N 6 Q 7 y K O L I s Z 1 M t n M z 6 k O B i m P e Q 2 F l X k O i Y t J U n 9 3 z y 2 Z t L S 3 L 6 b v f e 3 X O I U c Y o N r X O 0 A v f + s I 9 7 F q Z p h Z D 4 v J y Q e f m u F h E 3 Q 6 Z 3 Q 7 0 L p y l Z A D 5 4 V M 3 E / y + Q K y B k Z z J V b + h U k H E i l i Z U i E U A v 6 W G W l v k w 9 K H R x T B / K k x o T I h W b 2 b e y z p p 7 l M 9 s y k U o F K L N W z b o o 0 e P 0 p I H 8 x L C m V A D E z W n X E A O 9 K u A e E z 1 n a K R K I V D Q S F J w M M a C k Q C a W x k Q i j H t r S m 5 r l N 4 E K B Y / p Q X h q X W D 4 4 m W S f 3 f P R B 1 c D 8 9 o A D f 2 s r s 4 u 8 v u / n v 2 l U I F 9 2 u 0 9 X 0 D 7 A P b B t P 2 9 P V I m 8 O y B S G 5 u K N B P 9 A f 8 N M z m I d I G h 0 e F L B m N J J p K x 0 V A O E i K 1 q z F c s x W X S h k c U 4 f i g W Z X 2 w a C s A a E p d 6 8 n v 0 7 B h j Q q 1 a v Z K m u c W H Z n j U A A H g m V s I 4 O 4 G 8 C 6 q u U W t R y 4 k A a H c H v L 6 / B w n 0 W Y p f u D O Y I P S Q B B N q o x 2 k v d U + p j j H r 6 v 3 L p Q q O K c O 2 V B x g P F S K q x K X d m Q + z Z g F H n k 5 M h q q 2 v z 2 g G I B q N y A D X u Y D K j U p q T L F c 4 L w / M P + X u W E 2 P w 1 c e l A t X u z i c w z u d X X J W M G R o U E p v / K K C r l X I R P I I w R S o S G W 0 V A g k 5 R 5 T j 0 o Z H F M H 0 o g B W U V V r E R 6 2 J 3 9 h y k X N Q y o a 5 f v T 5 j g m A J 9 3 t Q a T E s a T a g 0 g 5 z p Y Y W Q l 8 t w p U a j g S I I V k 8 F h P T D c f z g X 0 k x f D g A A 3 0 9 e o j N Y I 9 F A z S i K e d i R e m m r o 6 6 u n u l s 8 e m C q T E J J F I L 4 H p Z 2 U h l I E y 0 / + Q o V j + l A Q v y e q S c V H R a i l 8 G T Y M v R + e O r w Q b p x / V Z m U R V M 3 c D 7 K A A D X W F y Y d S 4 0 U a h Y E g q N 4 j U u K x J r g N K m Y D o L 0 E M y U A Q e 9 / H V H q Q D i 7 w 0 Z E R G h 8 b l W k c k a m p r B f M d Q 2 N V F p W r o + Y b K W l d H W k i r Y 2 x / l z A / w 5 a S r n 7 x w f G 6 O b Q / h 8 R R j 5 j t x Q B A R L U H M z B u / O r A u F K q 4 T X 9 2 2 m n w H Y C i 8 j O 8 b W / I r E 8 V u X t j j T o X P k 5 b 9 p G Y D n h H z w t 5 9 5 6 g s n l J X V y O j J O w b Y + M a j A U 8 d + a 8 E G T T 5 o 2 0 d l 3 2 B D 0 M 9 / F 4 5 u 6 3 P Q i M K Y n v T y Q x g k 9 p P g w 3 U m G S j l 7 1 K E 2 E 4 U Z G M N Q I Q 4 9 k y F G M C Y s x f G r I 0 d 9 9 5 y k m O C q r M + A 6 c c V h h A r W s 1 5 F R c B K S G j l i o t Q A D Y P q J r H P C s 8 P 7 Q T n t t o C 1 T a T 4 + f k u F L 6 H N h 9 A X m S a 1 a N X M o E a 6 d j 6 s + F / h e a D E 7 B v v 6 q L G 5 W e 5 F x u t p s 8 1 O q M / v p r n 8 u N w k z S K T R S o 1 h g + r 1 I J Y S S b U 9 3 / w j P 4 G Z 8 B R J h 8 E B Q a b G 0 D r W 4 y m X 8 c 8 F + x H p c Z L Y c z q v d N 1 h / p 6 + 6 Q S / + C H f y e T E 5 E 3 f r + P Q p O W 8 8 A O k G k h 3 s K u 2 7 d 0 z E L 9 M q U h V S M H Q h m T E V a E M u O G Q 2 6 V l l b O B k M 6 S 6 C 5 k K Z C 1 X + a W Q c K W Z z l l G C U B d Q 6 B N K R z d F I x U Q u b L 4 2 H 2 B F V + y e g Q m G V 6 5 c p 2 V s / u X m w 6 3 b n a K p 8 m l w u 7 d w v q j n / l I u 4 N D I I o e t P w Q N 9 e E 1 r 8 S l 7 y T p p g x x b J H I C h P 6 / Z O z 4 D h C V Q S C q g C 4 I N j I U 4 l F i H D c R V G 9 7 e d 8 g D l R u / f s l K X C 7 I A j 4 N X v f E u 2 E n 3 9 9 b f o 4 4 + P y 0 t W A / P + 6 E F Q w i S G 8 w O f g 3 F 8 m J A 4 M j w k h D G a S Z F G S T S u X 9 r a S J Y R I Y 8 O W W D + g U w o 4 x 0 7 N + p v d A 5 c J 6 9 2 O q 5 W 9 o 5 U S D / K 5 f Z w a 6 z a B N P 6 5 m u F n Q o f d 2 + e 3 z D / 9 e / e f v N d e o X J c z 9 g t A X I 5 f f 5 q K G x g a q r K h e k p Q y Q 3 y A E P I l + J r X p P 1 l h k k 7 e 8 l A 4 q o 7 t C 7 L Y + 0 7 K I W H 1 n 1 I s P 3 7 t i P 4 W 5 8 B x f S h I g G s a C g a t X i 6 K y e y b f o B X M K j Y Z e V z j 8 O D o 2 L b t i 3 U t r K V x s f G M 6 s r z R d w m x s Y M k F A S r j W E c c m c D J R U J + b i p l + l N Z G G c G x F q 2 h D O l 2 7 Y F 2 m l n 2 h S 6 O M / m A + q p J Z f b p A i g m r Z S L + S 4 k C V O v b e X 8 J w W i 7 7 W i t U X c 6 / M F S F J T q x Z 1 s Z M J W g g N G U i F 4 8 r q K q 5 b L h p n Y u F Y z D + + R p m B y t m Q K T 9 o M g 7 F G 8 i m H s g E W b v u w S Y 4 F g o c S S g F F I 6 y t d H 6 2 V F M W g q r s 1 7 q u f 8 I C q C 3 t 5 / q 6 x 9 s V P b g 4 B A t a 5 r f T F 8 Q C I N c T R x 9 J a y Q d P 3 q l S x y K Y 2 j 4 i V l Z T Q + h X M m T Y f a H F S i p s G r U J m A l H 7 0 4 x S / K b h R 9 5 w o L Q 3 T Q i a 0 b G L 6 F b G W 6 p 9 0 0 / G b s 3 v 9 7 o x 6 6 O S l f r o 4 D + L Z U V V V R d e v 3 a C P P / x E + l / 3 A x o p a w S F I k l j U z O t X r O W 4 4 p A q t 9 k w q R c f / 4 O m + c c V x o J Z F J E Q r k Z z S T E Q p z 7 V Y h / + z v P z C h v p 4 g j + 1 A Q L z e W q p B U 5 x Y F a U c x a S k g M u 2 i 9 6 4 E Z K r H V D z 7 2 V b V J e m H L + + i Q P r B + k N Y B / 3 A w f 3 0 3 A v P z r q F K N z h Q 4 M Y 2 K p G p S j y g A Q q N G m G T E b C w Z A M U b J f a y R D I o i Q S m k m l G U 6 O a 1 X y M 0 u b 6 e I g 0 0 + r h A V e J G o W j U T 5 n N U F B N Y O d C n t / y i s S Y j q v h Q q c + f P U d 7 N y 9 8 o R Z s E N B 5 6 7 Z 8 F o D x g H C N 4 + V v X X 2 9 p N k J A w F h c L 1 F J p B D h b 6 A u k f T b z L n L f N O E S v L 4 8 f S v s Z 5 7 5 7 s c D S h 6 q r 1 S 0 E p D F 1 Y e F G o K 0 W x a S k 7 o L E 6 u n z 8 r C T L M K t K u f C R 2 c u b m 7 g 2 u D N 5 1 t j U J C P P 0 W / C N A 2 l V d R 2 o i a O a + 2 a y X j 1 V J r u O + l r x Y q Q u E 6 T 4 1 y Z p v 0 H d 8 v 3 O x W O 7 U M Z q S r n g r M V E F p E e f u u S V X s + O u 5 q I w y f 3 L v H l n T 7 0 G g t E t S B q b C q d H a O l M 7 4 B p M D Y H p N z g w I B o L a R Z x I K x p h C h I U 5 r n k + u q 7 6 Q I x G V j j + M a j h u t p H b e m K b S g C 9 v G T t J H N u H M t J U z w V s P E R S W K r A D K m K W U s B Z R X V s o o s 5 k q 9 8 d Z H d O H u 3 G 7 2 j o 6 z d P S D j + n m j V u y M R t W W 8 L Q J A y w R Z 4 Z U W R R A k 1 V W 1 f P e Y x 5 V U M c K k I o M v E 1 m k y 9 P d 3 0 + T 0 9 Z k 8 I B x I p U e T B 9 R x C o 9 o E 2 u l H r 7 3 C d z e z j J 0 k j j b 5 D E o D b N 9 r I q H A T A G i M F E x F g P Q c J S X u G k 4 7 K H b w 7 O P I L 9 w / n P Z e A 1 L P K / f s E 7 2 j d q 3 / 0 l q b V u R R S Z D K L t J Z 7 R M d U 2 N H G M U u 5 z X Z A J h M O d q L K z N P R B H l 4 O I j i v z 1 A h G m 0 / T s m X W p g V O R l E Q a m U L 9 y W k 8 J S n y B S W K c j F A B A K m 7 Q d 2 R g R r 1 8 + g A S Y P 4 V x f 3 Z 4 v T 6 p 5 N l E Q t 4 p E m E j A p W m R c c x U x j p 6 F f B b E S / K W P q S R k o E i m y K c L B t J O y Q a g l l Y j T y 6 8 4 a 5 r G b H B 1 3 L h b F E 1 4 L J 6 i m 1 0 x N k 3 Q k f b K 5 D m Y K V g g x I T F i p c 2 x c R + x + x d 9 H E w 8 R A 7 c w D Y + R 0 d 5 W A o L F 4 7 D J b N X f s P / 9 f Z e Y c q O L 1 x W Y O 8 n x I y M b l A N E C R y 4 j S Q J j B W 1 l V z S R y M 0 m M V l I k E k I Z Y i V A J k U e N e c J c T N u L 0 q v f O d Z / t 4 i 0 V C y B U c R / J T 4 8 W J K t Y B Z W k q 3 k h B u f v V j F x d M N x F b i G J q e n d 3 D 0 U i a r m A 7 u 5 e e v 2 N t 1 k r + W X L U B A i o 4 k g f A w C w g z E r N 5 z Z y 9 w v n F + c T o q P r I M c W g k L L K p t B Q I k q J Q u p Y + v u a R e D a Z + L y O W 5 r J J p p c I B V f x O Z e v a 0 k n f 1 T F C a f w b a N V W z 6 q Y L K N f 9 E u P C M s w J S D K g p t d 6 7 e V k r o / J j E R f M i 8 J + U d g B 8 Z l n D s v Y v f b 2 V X T 6 9 B k a G x 2 X 6 9 Q 7 I r u A Y G n q 7 e m j O J M J A E k U w b C I i x r 8 C p P v I y b S t X 7 M m s Y 5 T S g h E / L Z 9 G c R I u + 5 T E w Z G E 0 1 H R e z 7 x / / + a f y P c W C o i I U U F n m V o U o L a A q R B y r N B w r U q H p L Q Z S r a q 3 + k t Y S B L 9 o 9 b W V p 2 i Z u X a N 7 1 + 8 c X n a Z r z 5 t i x E 3 Q X O 8 W z O S Y k 0 V r m 0 O E D F G Y t h / x R 2 s g S L M L S 3 9 s r W k k R S Y s Q C c L 5 a y O W k I r z P J W l l T j O Z E K 8 Z Y W 1 D k a x w F H r 8 s 1 H 2 l d X K j e 6 F J 6 t E A 2 x E E c h c y V S h H I 2 q e r L l Y b C 3 k x n z 5 y X z a e x r 5 S B m H a i Q d T z I q y r q 6 N D h w 7 I R m 6 X v 7 o i m w + A G K q x I R m B n p B + j x a c 0 + c v j 7 d o w l g i b n A b m R B P 4 B h 5 j 1 D i a k N q 2 e + J Q 5 j n L 7 / 6 b N 4 y d L K 4 z t z s L g 7 b J w f n L w 6 R y w 3 H h B J M L R A H h Q i 3 I 5 n Q j A 5 g C 5 h D p 7 2 3 2 t k 6 T U 2 V 3 J 8 J h W R 3 Q 5 h 6 B i D Q X I L 3 T x h C B B K i T 3 X 3 z j 0 K + P 1 U V V 2 p l g r z + c n r h U Z K 0 a e 3 v H y t M Q + Z P A i Z L C r E M c j D h E K D l S E S H B E I z e Z p r J 0 4 / O f f / 1 z f Z X G h 6 E w + g / r a A B c q W k g t K F R T y N K y q r i q C K o / Y R 9 l A e E / + t M K F y A T E I 2 q R S r N v a t K P 7 v A h E N F x 5 a i G C S L f l F f b 7 + Y j K d O d j C Z I l R S W i Y m o 7 q W + 1 B x p a W M O W c P 7 f m a O T b W g W g m E A r H c d q 4 a Z 3 c c z G i a A m 1 e m U V 6 x w u Y C l U V Z B Z J o g U v D J P p B K g x W U y o b I J m R j 2 v 4 U I o 0 x x v 8 P D w x S L x + Y k k + o P 8 b P y 8 + L F b D w + T f / 3 3 / 6 d h g a H t N v d T d 9 + 9 W U Z f Y 7 r h w Y G x H y 7 N a Q c F G I a I p S 8 U / F M A 8 X k E W 0 k c U U m y 8 x D / s f J 7 / P S 4 W f 3 q h s v Q r j O 3 C p O k 8 / g z L k e f k o P / 5 p 3 U 7 b 3 U z a z z + 0 y 5 p 8 y A Y 0 p q E z A w j E F F d l Z + B e 7 r Z c H 0 k I G r O d Q W V n B 5 + U q u U 6 R C 6 G l d e 1 p Z m 8 m E O L E p 6 f o 4 F P 7 h U R y T j x + 0 E z T s g I T N F j W y H F N S i G W h I Z I q o F S Z h 7 M P b V X L s w 8 L H z 5 T 0 V q 6 h m 4 z t 7 q K W p C A a f O 3 G V d r P t S M w j F Z A O h N L E U o Q y p Q C Q d 5 x + B k E w i c m i g k r 4 + 0 o E I O g K 6 C K G O b I r K + y Z o m s Z G 9 J 0 U Y b L I g 1 A I Z E S R x R B q m j X U F 1 9 8 S T t 2 b J N 0 I Y t c A 9 K k 6 E y X l y J x G 5 m E S D p u C M U E M m G W d t I O C J A p n U 7 S 7 / 7 b L 9 U z F D G K 1 u S z 4 8 C + l V z g y u y z b H l d + N L H Q i V Q I u Y f x F Q e O d a V h 0 W m i 3 C F s v p b S l T F N c f 2 C v w I R D 5 X h T I 9 B R U f 3 8 n H x z 4 5 L o t a 4 t 7 E B M s R c + / G N L M k R c G J I L 3 z 9 n u y E 2 L W O d 1 f O t v l p q m Y + o w M W e R z d F x r I S t U Y v f m g U x I + + 3 v f 6 F L o 7 i x K A g F v b F 3 T 2 u W K 1 3 Z 9 I j r i m G v J C Y u Y l U g Q y q L Y K p y q 4 p v K r 2 J G z H n j e S m 6 e v k s 7 I l 8 3 1 Z o t L X 1 K u F J e G M Q G h I Y v p I 9 j h e w g 5 N K t N O h P 8 f 4 a V L X 8 r W o r i P 9 9 4 9 S m N j Y 5 I e j K S s p b 9 s e S H P z f l j G h 0 r r z g / I c h X a b B Y k L 9 M J l z 3 D / / 0 U 9 H y i w G u s 7 d 7 i 9 7 k M 4 C n 6 t T p T j b l d F 8 K J p 8 J x e Q z o b 1 P B R P P M v 3 4 j w p h B E o c n 6 z T E Z W 4 / K q 4 L c g L y X 1 V B J m C 4 A o u g T 0 u o R X f t y p O 3 Z 1 X a e X K N i o p C c h l F k n z C Y i o 4 t B u o y N j 0 u f C M y i S p u j m z d s 0 6 W m l y R j 2 e F J p E K W V W Z i g G W I L O Q 3 R L H J J f 0 k 3 W G j A f v 2 7 n 8 m w p 8 W C R a G h D P A + 5 e D + d i 5 w 0 4 r a N J V U D q P B V O W w W m B 7 5 V F x N Y 1 b n V M V T J 3 L T O + W i o f r V O W b V e Q 6 W 8 W V N F 1 x M + e N c L p O G 5 x I y 0 b X 4 X C Y 7 0 F r J U 5 X 9 5 o r c B J Y c Z h 0 X 3 5 x W c g l L 2 D 1 d f 2 9 / T Q R 9 c l 3 m G s z Z M n k h Y q r v D P a X o k a 7 I q 8 x U L / 8 U V H J s B 1 b h F p K I N Y L E E n O 2 6 K 5 8 8 t 2 g q a C S G c E 2 o 1 2 o y j Y h Z N B Y H q U Q G 0 E 0 c k V M c G K l 0 f 3 A / Q M J a O g r o x + s g 6 l w n T 9 O x 6 m H p J u n n 9 J q 3 f s F 7 I k V + Y q B z a t d P Q 0 D h r p 5 L M 2 D 9 I J J 6 m c 7 J C k T E 3 F a m z T E 8 m G U J F N E N O k I y J x f 1 S R b A 4 / w + b e b 9 5 b V 4 L b x Y b X O c 6 F x + h g G g k T i d O M a n s Z p + E I F A + 0 8 8 i k i E W / 8 E v Q 6 W p U B 1 b P F J / T a B g D m x Z n 4 l y x V e B + S N E s I d u V 5 q e X q v W d u j q 6 q L 2 9 t V y z i 6 z e f e Q D t P t 6 N l u C o a n q L Z l A z 6 Y z 2 k i g Y A Z E n H I 3 2 F M P n x f R i t n a S v T H 8 W Q o i T 9 8 t c / Y c J a m 6 8 t J j C h + l Q p L V J 8 c P Q S 5 4 L R U h a 5 7 B o q v 6 Y C Y / Q x P k h C p O G c J O B P 5 t x 8 g c q f A Y i g I o h K i M i W 5 d P U U J 6 i N 9 9 4 m 1 5 5 9 V v y P / K D E J J F J K W V j G d Q h W k 6 d c v D J q J F J N N n y i K T J p L q O 1 l a y d J O l t k H z e T i e / j 9 / / p H y Z P F i k V P K O D 9 9 z / n n A C J Q C g Q S x E s Q y Y b u Z Q Y Q i H E M a K o R D o d w D k d G u i U v D D E s Q I m g w T 6 j A 6 b K h O 0 Y V l C B s N e v 3 6 D d u z Y n i F O r h g C S V x I Y 4 V Y 9 y E U p Y x G M t p J a a Q c U m W I Z N d O d j J N k 4 / 7 p 7 / 7 H 7 + S e 1 z M c J 1 f I p T g / Q 8 u c I s N 8 s y u q S R u C M V x I Y 0 R k E X H A R W a u P y V + N w A A X Q 0 E + c / / O t x p + m p N X h J S v T e u x / Q k Z d e E H L I D 0 L I D O 2 E N B A D x 3 B e p K m j M 2 e v J h P m k E g d s 8 C h Y d N Q h k R G K i r K 6 N e / / Z n c 8 W L H E q F s u H T p N n X 3 j j E B j K b S W i s P s T J E s m s s 0 A q h / O K P I p E 6 Z 4 e c z Y C r u o 7 Z A C L o U A L + K f O l a E + b W l z y 4 s U v a P v 2 r e o c r t U i B I I I Y d J 0 c x C O 3 B T 1 T b B B p k m V n 0 y K S B K 3 k c l u 4 h m P n 3 G J 4 6 6 2 7 9 h C T z + 3 X + 5 j C V y y 5 7 v 6 l w h l A y r h W 2 + e 5 p y x T M C M k w J E Q 5 g h 1 E x i 8 R / 8 M l S 6 A G k q x j B p K h B k l Y A m k G K T j u s L O H x q b Z y G h 4 Z l u e L c Z b / s A o 0 0 y S b d l z 1 Y R 0 + R y 0 6 g D L G E S I p M 6 t g Q i c N c M g m h l F b C V q O / / e + / 4 v y w P 8 g S l g g 1 C 9 5 5 + x R N J 8 A F J l R G W 8 H k U y E I h M p k E c l O L l X J V I h z + F W h Q i a S B 4 Y 8 + L W I h N i e 1 j g F f G k 6 d a K D D h z c p 0 i S I + N T L r o 9 5 B a H Q y y B N J B E h X N q J p A J B J I w P 5 n g e M A i L n / / m 5 + o e 1 t C F p Y I N Q f + 9 p f j l B b N Z N N U W h S 5 L F I h 5 D 8 q r g k 0 g 1 R 2 y D k D Y Z A N I I G O S j x N d e U p C k b S V J u 4 K e t D 5 J I J g j 4 S y I R 3 S i Y t H 5 H s Z M q r m S T O o X 7 P h P O Y b / U v / / M f 9 D 0 t I R 9 c F + 4 s E W o u n P r 0 I v U P j B P b f 5 p U H I J E I J X W V j M I p U V o J C G i H F e x H D L Z I K X B R J A D B k j B Q c C T Y o 1 D t H 9 1 X F Y 1 a m l p y R D G k h S d 7 r S b g S A S h 7 l E k r g i k t J K h l g g E D S U p Z V A K M y R W r d + j Z q y v o T 7 g g k 1 s E S o e e L d t 0 9 S K I w 1 8 E A m i 1 T G B L S I x Y I 0 0 E e O 8 d 9 W K E C 6 i m V B 8 8 n 8 E U L o C A W 8 a d q 2 P E a X L l 6 i H T t 3 a N I o u T P i o o F J 7 N + k S c S h 8 f B l t J O O G y J J G j S S k I m J x O S x h l Q l W A O 7 Z J 2 + 1 3 7 x f X U P S 5 g T S 4 R a A P 7 0 H + 9 z K w 6 y 2 M i U F Y I 8 O s w h l c T l U x g q c S b s h O I f H y u + V X U J Y u V B 9 e V J C k + F Z V k w Q 6 b z d + A G V 3 E 7 o Q y Z j M s 8 Q y J N K J A J m s r e Z 0 K I v m F Z e R n 9 5 n f F P R n w 0 Y P o / w M I s o G 5 a Q Z 9 b g A A A A B J R U 5 E r k J g g g = = < / I m a g e > < / T o u r > < / T o u r s > < / V i s u a l i z a t i o n > 
</file>

<file path=customXml/item15.xml>��< ? x m l   v e r s i o n = " 1 . 0 "   e n c o d i n g = " U T F - 1 6 " ? > < G e m i n i   x m l n s = " h t t p : / / g e m i n i / p i v o t c u s t o m i z a t i o n / T a b l e C o u n t I n S a n d b o x " > < C u s t o m C o n t e n t > < ! [ C D A T A [ 1 ] ] > < / C u s t o m C o n t e n t > < / G e m i n i > 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I m p l i c i t M e a s u r e s & g t ; t r u e & l t ; / S h o w I m p l i c i t M e a s u r e s & 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R a n g o & a m p ; g t ; & l t ; / K e y & g t ; & l t ; / D i a g r a m O b j e c t K e y & g t ; & l t ; D i a g r a m O b j e c t K e y & g t ; & l t ; K e y & g t ; T a b l e s \ R a n g o & l t ; / K e y & g t ; & l t ; / D i a g r a m O b j e c t K e y & g t ; & l t ; D i a g r a m O b j e c t K e y & g t ; & l t ; K e y & g t ; T a b l e s \ R a n g o \ C o l u m n s \ I M P E R A T I V O S & l t ; / K e y & g t ; & l t ; / D i a g r a m O b j e c t K e y & g t ; & l t ; D i a g r a m O b j e c t K e y & g t ; & l t ; K e y & g t ; T a b l e s \ R a n g o \ C o l u m n s \ 2 0 1 6 & l t ; / K e y & g t ; & l t ; / D i a g r a m O b j e c t K e y & g t ; & l t ; D i a g r a m O b j e c t K e y & g t ; & l t ; K e y & g t ; T a b l e s \ R a n g o \ C o l u m n s \ 2 0 1 7 & l t ; / K e y & g t ; & l t ; / D i a g r a m O b j e c t K e y & g t ; & l t ; / A l l K e y s & 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 T a g s \ T a b l e s \ & a m p ; l t ; T a b l e s \ R a n g o & a m p ; g t ; & l t ; / K e y & g t ; & l t ; / a : K e y & g t ; & l t ; a : V a l u e   i : t y p e = " D i a g r a m D i s p l a y T a g V i e w S t a t e " & g t ; & l t ; I s N o t F i l t e r e d O u t & g t ; t r u e & l t ; / I s N o t F i l t e r e d O u t & g t ; & l t ; / a : V a l u e & g t ; & l t ; / a : K e y V a l u e O f D i a g r a m O b j e c t K e y a n y T y p e z b w N T n L X & g t ; & l t ; a : K e y V a l u e O f D i a g r a m O b j e c t K e y a n y T y p e z b w N T n L X & g t ; & l t ; a : K e y & g t ; & l t ; K e y & g t ; T a b l e s \ R a n g o & l t ; / K e y & g t ; & l t ; / a : K e y & g t ; & l t ; a : V a l u e   i : t y p e = " D i a g r a m D i s p l a y N o d e V i e w S t a t e " & g t ; & l t ; H e i g h t & g t ; 1 5 0 & l t ; / H e i g h t & g t ; & l t ; I s E x p a n d e d & g t ; t r u e & l t ; / I s E x p a n d e d & g t ; & l t ; L a y e d O u t & g t ; t r u e & l t ; / L a y e d O u t & g t ; & l t ; W i d t h & g t ; 2 0 0 & l t ; / W i d t h & g t ; & l t ; / a : V a l u e & g t ; & l t ; / a : K e y V a l u e O f D i a g r a m O b j e c t K e y a n y T y p e z b w N T n L X & g t ; & l t ; a : K e y V a l u e O f D i a g r a m O b j e c t K e y a n y T y p e z b w N T n L X & g t ; & l t ; a : K e y & g t ; & l t ; K e y & g t ; T a b l e s \ R a n g o \ C o l u m n s \ I M P E R A T I V O S & l t ; / K e y & g t ; & l t ; / a : K e y & g t ; & l t ; a : V a l u e   i : t y p e = " D i a g r a m D i s p l a y N o d e V i e w S t a t e " & g t ; & l t ; H e i g h t & g t ; 1 5 0 & l t ; / H e i g h t & g t ; & l t ; I s E x p a n d e d & g t ; t r u e & l t ; / I s E x p a n d e d & g t ; & l t ; W i d t h & g t ; 2 0 0 & l t ; / W i d t h & g t ; & l t ; / a : V a l u e & g t ; & l t ; / a : K e y V a l u e O f D i a g r a m O b j e c t K e y a n y T y p e z b w N T n L X & g t ; & l t ; a : K e y V a l u e O f D i a g r a m O b j e c t K e y a n y T y p e z b w N T n L X & g t ; & l t ; a : K e y & g t ; & l t ; K e y & g t ; T a b l e s \ R a n g o \ C o l u m n s \ 2 0 1 6 & l t ; / K e y & g t ; & l t ; / a : K e y & g t ; & l t ; a : V a l u e   i : t y p e = " D i a g r a m D i s p l a y N o d e V i e w S t a t e " & g t ; & l t ; H e i g h t & g t ; 1 5 0 & l t ; / H e i g h t & g t ; & l t ; I s E x p a n d e d & g t ; t r u e & l t ; / I s E x p a n d e d & g t ; & l t ; W i d t h & g t ; 2 0 0 & l t ; / W i d t h & g t ; & l t ; / a : V a l u e & g t ; & l t ; / a : K e y V a l u e O f D i a g r a m O b j e c t K e y a n y T y p e z b w N T n L X & g t ; & l t ; a : K e y V a l u e O f D i a g r a m O b j e c t K e y a n y T y p e z b w N T n L X & g t ; & l t ; a : K e y & g t ; & l t ; K e y & g t ; T a b l e s \ R a n g o \ C o l u m n s \ 2 0 1 7 & l t ; / K e y & g t ; & l t ; / a : K e y & g t ; & l t ; a : V a l u e   i : t y p e = " D i a g r a m D i s p l a y N o d e V i e w S t a t e " & g t ; & l t ; H e i g h t & g t ; 1 5 0 & l t ; / H e i g h t & g t ; & l t ; I s E x p a n d e d & g t ; t r u e & l t ; / I s E x p a n d e d & g t ; & l t ; W i d t h & g t ; 2 0 0 & l t ; / W i d t h & g t ; & l t ; / a : V a l u e & g t ; & l t ; / a : K e y V a l u e O f D i a g r a m O b j e c t K e y a n y T y p e z b w N T n L X & g t ; & l t ; / V i e w S t a t e s & g t ; & l t ; / D i a g r a m M a n a g e r . S e r i a l i z a b l e D i a g r a m & 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I M P E R A T I V O S & l t ; / K e y & g t ; & l t ; / D i a g r a m O b j e c t K e y & g t ; & l t ; D i a g r a m O b j e c t K e y & g t ; & l t ; K e y & g t ; C o l u m n s \ 2 0 1 6 & l t ; / K e y & g t ; & l t ; / D i a g r a m O b j e c t K e y & g t ; & l t ; D i a g r a m O b j e c t K e y & g t ; & l t ; K e y & g t ; C o l u m n s \ 2 0 1 7 & 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I M P E R A T I V O S & l t ; / K e y & g t ; & l t ; / a : K e y & g t ; & l t ; a : V a l u e   i : t y p e = " M e a s u r e G r i d N o d e V i e w S t a t e " & g t ; & l t ; L a y e d O u t & g t ; t r u e & l t ; / L a y e d O u t & g t ; & l t ; / a : V a l u e & g t ; & l t ; / a : K e y V a l u e O f D i a g r a m O b j e c t K e y a n y T y p e z b w N T n L X & g t ; & l t ; a : K e y V a l u e O f D i a g r a m O b j e c t K e y a n y T y p e z b w N T n L X & g t ; & l t ; a : K e y & g t ; & l t ; K e y & g t ; C o l u m n s \ 2 0 1 6 & l t ; / K e y & g t ; & l t ; / a : K e y & g t ; & l t ; a : V a l u e   i : t y p e = " M e a s u r e G r i d N o d e V i e w S t a t e " & g t ; & l t ; C o l u m n & g t ; 1 & l t ; / C o l u m n & g t ; & l t ; L a y e d O u t & g t ; t r u e & l t ; / L a y e d O u t & g t ; & l t ; / a : V a l u e & g t ; & l t ; / a : K e y V a l u e O f D i a g r a m O b j e c t K e y a n y T y p e z b w N T n L X & g t ; & l t ; a : K e y V a l u e O f D i a g r a m O b j e c t K e y a n y T y p e z b w N T n L X & g t ; & l t ; a : K e y & g t ; & l t ; K e y & g t ; C o l u m n s \ 2 0 1 7 & l t ; / K e y & g t ; & l t ; / a : K e y & g t ; & l t ; a : V a l u e   i : t y p e = " M e a s u r e G r i d N o d e V i e w S t a t e " & g t ; & l t ; C o l u m n & g t ; 2 & l t ; / C o l u m n & g t ; & l t ; L a y e d O u t & g t ; t r u e & l t ; / L a y e d O u t & g t ; & l t ; / a : V a l u e & g t ; & l t ; / a : K e y V a l u e O f D i a g r a m O b j e c t K e y a n y T y p e z b w N T n L X & g t ; & l t ; / V i e w S t a t e s & g t ; & l t ; / D i a g r a m M a n a g e r . S e r i a l i z a b l e D i a g r a m & g t ; & l t ; / A r r a y O f D i a g r a m M a n a g e r . S e r i a l i z a b l e D i a g r a m & g t ; < / C u s t o m C o n t e n t > < / G e m i n i > 
</file>

<file path=customXml/item17.xml>��< ? x m l   v e r s i o n = " 1 . 0 "   e n c o d i n g = " U T F - 1 6 " ? > < G e m i n i   x m l n s = " h t t p : / / g e m i n i / p i v o t c u s t o m i z a t i o n / S h o w H i d d e n " > < C u s t o m C o n t e n t > < ! [ C D A T A [ T r u e ] ] > < / C u s t o m C o n t e n t > < / G e m i n i > 
</file>

<file path=customXml/item18.xml>��< ? x m l   v e r s i o n = " 1 . 0 "   e n c o d i n g = " U T F - 1 6 " ? > < G e m i n i   x m l n s = " h t t p : / / g e m i n i / p i v o t c u s t o m i z a t i o n / T a b l e X M L _ R a n g o " > < C u s t o m C o n t e n t > < ! [ C D A T A [ < T a b l e W i d g e t G r i d S e r i a l i z a t i o n   x m l n s : x s d = " h t t p : / / w w w . w 3 . o r g / 2 0 0 1 / X M L S c h e m a "   x m l n s : x s i = " h t t p : / / w w w . w 3 . o r g / 2 0 0 1 / X M L S c h e m a - i n s t a n c e " > < C o l u m n S u g g e s t e d T y p e   / > < C o l u m n F o r m a t   / > < C o l u m n A c c u r a c y   / > < C o l u m n C u r r e n c y S y m b o l   / > < C o l u m n P o s i t i v e P a t t e r n   / > < C o l u m n N e g a t i v e P a t t e r n   / > < C o l u m n W i d t h s > < i t e m > < k e y > < s t r i n g > I M P E R A T I V O S < / s t r i n g > < / k e y > < v a l u e > < i n t > 1 2 0 < / i n t > < / v a l u e > < / i t e m > < i t e m > < k e y > < s t r i n g > 2 0 1 6 < / s t r i n g > < / k e y > < v a l u e > < i n t > 6 4 < / i n t > < / v a l u e > < / i t e m > < i t e m > < k e y > < s t r i n g > 2 0 1 7 < / s t r i n g > < / k e y > < v a l u e > < i n t > 6 4 < / i n t > < / v a l u e > < / i t e m > < / C o l u m n W i d t h s > < C o l u m n D i s p l a y I n d e x > < i t e m > < k e y > < s t r i n g > I M P E R A T I V O S < / s t r i n g > < / k e y > < v a l u e > < i n t > 0 < / i n t > < / v a l u e > < / i t e m > < i t e m > < k e y > < s t r i n g > 2 0 1 6 < / s t r i n g > < / k e y > < v a l u e > < i n t > 1 < / i n t > < / v a l u e > < / i t e m > < i t e m > < k e y > < s t r i n g > 2 0 1 7 < / s t r i n g > < / k e y > < v a l u e > < i n t > 2 < / 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C l i e n t W i n d o w X M L " > < C u s t o m C o n t e n t > < ! [ C D A T A [ R a n g o ] ] > < / C u s t o m C o n t e n t > < / G e m i n i > 
</file>

<file path=customXml/item2.xml>��< ? x m l   v e r s i o n = " 1 . 0 "   e n c o d i n g = " U T F - 1 6 " ? > < G e m i n i   x m l n s = " h t t p : / / g e m i n i / p i v o t c u s t o m i z a t i o n / M a n u a l C a l c M o d e " > < C u s t o m C o n t e n t > < ! [ C D A T A [ F a l s e ] ] > < / C u s t o m C o n t e n t > < / G e m i n i > 
</file>

<file path=customXml/item20.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3.xml>��< ? x m l   v e r s i o n = " 1 . 0 "   e n c o d i n g = " U T F - 1 6 " ? > < G e m i n i   x m l n s = " h t t p : / / g e m i n i / p i v o t c u s t o m i z a t i o n / R e l a t i o n s h i p A u t o D e t e c t i o n E n a b l e d " > < C u s t o m C o n t e n t > < ! [ C D A T A [ T r u e ] ] > < / C u s t o m C o n t e n t > < / G e m i n i > 
</file>

<file path=customXml/item4.xml>��< ? x m l   v e r s i o n = " 1 . 0 "   e n c o d i n g = " u t f - 1 6 " ? > < C u s t o m M a p L i s t   x m l n s : x s d = " h t t p : / / w w w . w 3 . o r g / 2 0 0 1 / X M L S c h e m a "   x m l n s : x s i = " h t t p : / / w w w . w 3 . o r g / 2 0 0 1 / X M L S c h e m a - i n s t a n c e "   x m l n s = " h t t p : / / m i c r o s o f t . d a t a . v i s u a l i z a t i o n . C l i e n t . E x c e l . C u s t o m M a p L i s t / 1 . 0 " > < m l > H 4 s I A A A A A A A E A L V S w W 7 b M A z 9 F U F 3 x 3 a S L k 5 h u y h a B A u Q N s P S Y c m R k W l H m C 1 p l j y n + 7 U e 9 k n 7 h d F 2 l m T Y Y a e d J P I 9 8 T 1 S / P n 2 I 7 4 7 V i X 7 h r W V W i U 8 H A W c o R I 6 k 6 p I e O N y L + J 3 a f z Q W K e r J z B 2 J a 1 j 9 E b Z 2 6 P N E n 5 w z t z 6 f t u 2 o 3 Y y 0 n X h j 4 M g 9 L d P q 4 0 4 Y A X 8 T J b / J n t S W Q d K I L + W v L q z T 0 p + b f B s Z 0 k O p t N g v L 9 5 F 3 h h e D P 3 p l k 0 9 6 L Z V H j j W S Q m s 2 g S 7 n N q 6 h k q T D h 1 A M x Q t 1 p B K b 9 D p l n I 2 b K C A h + l N S W 8 D r x n a r 9 R Z L 6 H P s v M H d Y 0 p P c o i 4 O j M R F g X 7 A y u o b 6 N e E 5 l P b i e W N A 4 C P m a b y 0 m x b M F l S 2 S 1 3 d Y O x f Z w h + I B f 7 G h y u 1 U L W 1 p 1 Z f w F E X m n x B b O 0 F + s q n e L 4 / i j t l m 0 E l P h B D O 7 6 Y J 3 n F l 2 f o g E s 7 X 3 j N N U V T U m C N L j B d Q d Q g U U p j b l k 0 7 7 q R 1 A F s k W t q 4 R 7 Y U R V X j R 1 3 1 3 8 N P Z 7 4 Y G 5 + / / 6 8 5 N 8 d / 5 W 3 5 G L Y R k u Q z 8 l 6 K v P Y L e 4 f w T d F q e / A F 6 2 J U X / A g A A A A A A A A A A A A A A A A A A A A A A A A A A A A A A A A A A A A A A A A A A A A A A A A A A A A A A A A A A A A A A A A A A A A A A A A A A A A A A A A A A A A A A A A A A A A A A A A A A A A A A A A A A A A A A A A A A A A A A A A A A A A A = < / m l > < / C u s t o m M a p L i s t > 
</file>

<file path=customXml/item5.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6 9 4 d e b 4 1 - 2 e 6 8 - 4 b 2 b - 8 b a 1 - 7 7 9 d a f 2 f e 4 d 6 " > < T r a n s i t i o n > M o v e T o < / T r a n s i t i o n > < E f f e c t > S t a t i o n < / E f f e c t > < T h e m e > B i n g R o a d < / T h e m e > < T h e m e W i t h L a b e l > f a l s e < / T h e m e W i t h L a b e l > < F l a t M o d e E n a b l e d > f a l s e < / F l a t M o d e E n a b l e d > < D u r a t i o n > 1 0 0 0 0 0 0 0 0 < / D u r a t i o n > < T r a n s i t i o n D u r a t i o n > 3 0 0 0 0 0 0 0 < / T r a n s i t i o n D u r a t i o n > < S p e e d > 0 . 5 < / S p e e d > < F r a m e > < C a m e r a > < L a t i t u d e > 0 < / L a t i t u d e > < L o n g i t u d e > - 7 4 . 9 9 9 9 9 9 9 9 9 9 9 9 9 8 6 < / L o n g i t u d e > < R o t a t i o n > 0 < / R o t a t i o n > < P i v o t A n g l e > - 0 . 0 0 8 3 6 4 3 3 9 3 0 6 3 4 5 7 2 5 < / P i v o t A n g l e > < D i s t a n c e > 1 . 8 < / D i s t a n c e > < / C a m e r a > < I m a g e > i V B O R w 0 K G g o A A A A N S U h E U g A A A N Q A A A B 1 C A Y A A A A 2 n s 9 T A A A A A X N S R 0 I A r s 4 c 6 Q A A A A R n Q U 1 B A A C x j w v 8 Y Q U A A A A J c E h Z c w A A A m I A A A J i A W y J d J c A A C 8 M S U R B V H h e 7 X 2 H f x z H k W 5 t R s 4 g Q B A g C e a c J C a R y p R s y e d s 6 + d w v r P v 7 P N L f 9 X z v X t + F 5 y U A x V I k Q S j R E o U M w G S y B n Y X W z A h l d f d f f O 7 G J B g C A l 7 i z w A Y X u 6 R n s z n T 3 1 1 V d 0 8 H 1 x q d n 0 7 S E B S H g 8 9 G R f d t p O j 5 F L p e L U q m U S D q t s t S E n 9 / z 0 s 7 W a Y k D s Q T R J 9 c 8 5 H J 7 6 M V N M X L p 9 P s h k S L y u v W B D Y l E g k K R J H m 8 X r r c X 0 K T U e s i N y V p R a 2 L W m u T d L r L z / e I e 3 L J v Q I I 3 W 6 3 i M f j o U D A R e G B c 3 J u C Q v D E q E W A A 9 X w G 8 f 3 E m p Z J y S y W S G R J C B / g E K T 0 1 R S 0 s L + f 0 + u d 4 Q 6 9 g 1 J l P S T e U l H g r F O P Q z S 6 I D 5 E t H a M / m F R S O q 4 p e X Z q W z x w d H a W G h g Z J y 8 X p j j O 0 / 8 A + C o Z C V F l R I W m J J N G 5 u z 4 m F Z M v F a W k K 0 B u J k p 5 I E 2 N F S l a 1 5 i k W 0 M e u j X s z S K V E U M s v 9 9 N k a E l Y i 0 E S 4 R 6 A H g 8 b n p h 1 z r y s m Y C k a L R K P V 0 9 9 L K V W 1 0 Z 9 R D K 2 t Z 9 W j g P C o o E A 4 G q b y y U u J A g m v + R 9 e Y b K y h X t o U J x T A v 7 5 9 n Z p W b 2 e y E h 1 a G 6 e A V x V L / 3 i S R n u u 0 5 a t m 2 k q H K a y 8 n K a n p 4 m H 9 + D w e D I J F 0 a q K L K U h 9 t W 5 G g M j 9 R 3 7 i b + o N u G g l 7 9 F U W f J y U S F l 6 0 U 4 u u 8 Y C s a L D F 7 h B Y O I v Y V 5 g Q p 1 b I t Q c Q H 1 7 9 a k 9 l E x E q L e 3 j 5 Y t a 8 x o p e l 4 X M w t m H F + d 4 r N u J l 2 W X B y k i q r q i S O / 3 n v S o D a 2 A z b 3 G w R 8 A 9 / P U e / + v 6 T F E + 6 6 M O L E 7 S j v Z z S L h + 1 1 P B n 6 m u A 0 Z E R q q u v p 5 P X o h R K V e t U h e a q J P V P Z h P I k G U 2 2 M / P R q y S E j e b g u f l 3 B L u D 9 e b J 5 Y I d T 8 8 / 8 R 2 i o R G q b K y Y k Y f K c K m X U l p q R w j y d R N a B A k + P x + f S 7 F G o u J w R e E 2 U Q 7 2 1 N N h 9 a 7 q M S X l j 7 Q f 7 1 5 g p I l L d T Y 3 E p 7 1 5 d Q V Y k y H 0 3 F x n c i H O z v p 4 Z l y y g a i Z D b X 0 H H b r I q e k D Y C Z Q L O 6 F M a I j l 8 3 k 5 D 1 w 0 d m + J W P f D E q F m A c y 7 Z 7 a v I S + H M d Z C X m i h a I R J E p D K D i C E a Y f q h 7 4 K E I J 5 p / s 0 B k k m D b R Y L s b H x q i m t l Y f z Q 0 Q K D o 9 O y E e F L O R K 5 d Y I B T i y n H B + T C y R K r Z k M d v t I T K 5 p 3 0 0 p O b l G b R 2 g F a w u s z G k c J g E p m y I S 0 E J t 3 6 F v h e m C K t Z i d T P 2 9 v T p G W W S K 8 f + k 9 f / g c 6 D l 4 k z k M 3 f 8 d G d g i j 6 + 8 W j J B N i f w w 6 T b s R o Z m j T S I R N 3 O o 9 k k d L m A k m F A p p S Y y s X r O b D r b F p I K j V U Z F s l e u S G S K r 1 O V D k i x h o q w C W a O 6 x o b u M 9 R I i Q E y s r K q L / P I l F z S 4 u O W Y j H Y h T g / 0 H / K x Q K y v f C 6 e B n k z E + 0 U 9 p b z n F E 7 i / r w f m 2 X J h 0 i G G V N D I I H o w R B S o f 4 K v m p m H i 1 l c b 5 4 8 P z M n F y G 8 / n J 6 e n s 7 e S k u G g a 4 M h C g t r L h j E M h F / k q I Y g I c t g B 0 6 6 6 p i Z j Q t l h P i P f O W A 8 4 q I z X Q / e V 3 o Y 5 L s X k 4 b Q C L Q z i J + O X K N k P C z n F z v c i l e L W 6 p b 9 t C R X S s p H Q 9 J C 4 y K k k x 7 a O v y 6 R n k A I a H B m e Q y b T i 5 n o 5 5 s + a C o c y 2 i o f Y E a J E 2 M W 1 J R + 8 + 0 d 7 j 3 f 8 x l J p d S z G m 2 V D q y n y q Y 9 e f N 2 s c m i 7 0 O V N u 6 h v c 1 B e c c D k 8 u Y e D 6 P q j w w u z L g Y 3 j p y i s q x d N m h 2 m 1 D R B H 3 y r M n 1 t V X S 3 H + G x 4 B o 2 A T E g z 3 x H i z 4 Z b 3 G A w 6 B Y X + + M C n j 8 X K s 0 y A 0 E q N A i h c J J K G v a o i x Y x X G + d v P D N N 4 E F g k D 9 b j q 8 O k w x 7 h f h Z S 0 q i a l E C O F Q K C 0 t F T L g G H 0 d f 2 D 2 C g 6 S l H K f y Q C t d x Y h N W B S o p 8 1 G z 6 8 6 q F E e q Z X 8 H H C 3 l g A 5 h g h B F r Y e A H j o 5 / J u c U I d 1 6 9 t Q j E X 7 e b N j V M s V m W y J C p + + 6 d j I Z C q w u H g i E T Y C f T 9 H R c x 4 j 6 e r r l / + x k Q l o + M g E 4 N x u g k Q q N T I D J A w M c 2 w X P D 4 0 b i 3 F + 1 u z O m + e L Q R Z l H 8 r H B R 6 N T l N d 6 b R U h G g 0 Q u N j o 9 T S 2 p Y h k H S 2 d W U B g p M T E h r 4 f B Z Z l q 9 o n d F P w n s s A + M Z N K j I e U 8 F g E i P 0 7 y b D + z 5 Y W D S k I + G V P H 4 N H m q d u X N + 2 K X R d e H Q u s Z i 0 3 T E 2 3 q X R E q A x s t 3 M + p 0 V d w x t i 0 k k F l V f Y w n / t h Z G i I l j V b 7 v H S 0 j L V g W e T E Z q v v n G Z P q M w O o W i c A 7 y k c q E y F P V r 0 q Q q 2 K H p C 8 m M K F y O V a 8 4 q t V Z E K B V w U S m Y o A k 8 8 A z g Z 7 h Y E b / H 5 e u H y o b 2 y U M D I V p m D U R Z f 7 v P R l f 4 C + G q o g j 9 c n 2 m x g 0 m r L 6 s q y K 6 g T M B 9 S J Z L c Y J V t 4 9 T 8 5 V G M 4 n q 7 4 z P n l e Y C 4 K / d x a Z d I u N Z a 6 x I 0 q 7 W a Q q H p 7 i v V K q v I u r u 7 q G + 3 j 5 K c c X Y t + 9 J n T o 3 8 L l u t 5 d F J z D e v 4 p h S v o g D z Y 3 J a i t L i n x Q j f 3 Z g O 0 u R 3 m G C E a D h F X m t z R K 5 J e 7 F g U h C q p 3 0 V T U x a Z 0 I o 2 J K 5 Q W 3 M 1 e X x e G h 0 Z p q r K K p n n h O F A q B M Y / Q C n A j x X N 2 / c o o b G e q q p s c x C g 5 5 x N 2 s g S 8 M 9 C F b U J G n r c j X i / F S n X 7 S Z U 2 E n 1 k x S w a h O k S d 2 T d K L G f K o x f x T 0 b S L y c H m B 5 M J R D K m y e 5 t 7 X R h a D n V V F X R m v Z 2 a m i o Z 3 s F I 8 L l t G i o j o 4 z N D Q 0 T O v W r 6 X j n 5 x Q J z R S / D H Q K g s l E 9 A z b k 2 1 O L D a 8 h o 6 E S Z f A R M 3 + a 1 e B H O e + T f Y S q Y 4 f 4 r a K e E N V F A o p D x P p n A B h B M R 0 6 J a F a G 2 n k m l U V 5 W R o c O H a T G R j V j d v 2 G d f K S F s B w o A / Y n H s U M K S y N f C O h c l f w J 7 X I h x P J D l 0 W e Z 1 M a K o 3 0 M l / W u z z D w j A K a Z 2 4 F O t B 3 D g w M 6 h v g g 1 d V W 8 2 e p a x 7 l 2 D o 4 L K D t i h H 2 P E e 2 p 7 n V i L q a 8 5 Z V s U j R a i h P 1 U 7 x z u U j E 4 C h R j j u G l E a w r x H i s V i 4 u n D K A k B X 4 N J f d B e Z 0 5 1 U M e p 0 z Q V y n 4 n 9 b A 4 e i 3 7 H d S W 5 g f z K h Y S 7 H k M Z O c 9 a p 2 b p t K r 5 F w x w v X u 6 Y t F 1 z 6 W N u 6 g Y D D b C Q G Y 8 O l 1 c S r x p q Q S 4 8 3 2 w d Y R K e p w O E S N T d y C M v C y t 6 R E m S c g n x k F 8 f 7 V 2 Y c M L c H C b E 4 K L g U Z n Y I V m c p c s 4 8 Y c S q K T k O V 1 9 Q z M d R 7 E K t l z G 4 5 j 9 3 w U T K t C r n U n 5 Y Z t t B M h k z A 3 c 5 O C k 5 M 0 L X L X 8 r C K K g M 9 k r y q P A 1 f G R B w J 7 f 9 j J A x 5 1 c b l k W r R h R d H 2 o S G r F r J o J M H G P S 4 X h m E v M v o m J M T k G M M h 1 w + Y t / H k u M f c w 8 g G 4 M v B o x t g 9 u z 5 O e 9 q m q a 4 s R b t X T N P L m 2 M i u 1 o T 8 h j F g n z 5 z k 2 c b p h c N B E v v v 6 U 6 9 0 z x W P y l b G p N z m Z b e r l K 1 T g G a 7 U x 2 / 4 M z 4 + V G g A C 6 E s a 2 6 W q e q Y X Q v N 5 f N 6 Z S r G o 3 j 5 i m k h 0 0 n k f j Z A L v 4 K 8 v N 5 v J s 6 e d t P I S a 7 4 w H N r q O A 0 f I w + 5 K J O H l d S a r w D 0 p a M c D 1 3 p l L R U O o V N k 2 m T I B M k G A 2 Q i F s a t J m 9 n R V D 5 F N Y k u G W q 0 n r U T P i d g G 1 0 O E / L o d W s 0 + f 1 Q V 5 6 i J 1 g D G X P u Q Y m 4 p i E h i 1 I C 8 A D a X f R Y t B J a 1 U m w m 8 o S 1 w 1 d g g m V T m K Q s r I A i g G u 9 8 4 W B 6 G 8 1 d t p a k q N 0 5 t L O + V D Z U m a D r b H a X R 4 W L y D W K A F g 1 h 7 u + 9 R N D J F a 9 d v p A 9 v z h w l n o s 9 9 f f E T A T w v 9 e m 1 r F G k s M H Q j n 3 7 b D g J Q i F 5 Z M T H P n k h o 2 Y e B 5 b R S 1 0 5 J J K F s B J c H m x N J b j O c f 1 W W e j a A i V L N m a c Z M b Q t k x F 6 G g F S o T 9 9 j c W 5 4 p / J v X r 8 k 0 j a b l z T Q V C t O k q 4 m u D 9 6 / H w X T 0 S w b 1 t H p p 8 l H P J w I n / b U m j j 1 d 9 + W l 8 4 V l Z V 0 G s O W C l 1 r c Z 7 m 3 q E y + 0 C q O D V W j u p U Z 6 M o v H y u i u 1 Z m i k X c 5 E J g I n V t L y F u u 9 0 y X H P v b u 0 n I + h n S b H x q m k t I R W 1 9 9 f 1 Z h + 2 N j o q H z n i h p r Z d h H B T x J R 5 e f R k f H q J T v S d z + T D D z 3 Q W L P G U g D Z e W N b X F M Y K C C Y V 2 w 7 n i 8 Z W x Z s o 2 8 + w E m g + Z A B C y 8 9 b N z F Q O T D b E e u Q Y I L t s + X J Z k w / Y 2 J R Q s z I Z C F f W x O j w W u W l A / B 9 w 2 w 2 H u 2 4 T V f 6 F z b O D y v H H t k U o x 0 r s g l Z 6 l P P g r 7 f 3 U i z a D / 0 z 4 w Y L K 9 K y v 0 0 V R W W b z p f W Y B U L p e b T n E j E Z D t R b L L 1 2 n i e v / c F / O r c Q U K V 8 U 2 w u K L 9 v d O 9 o L L V 4 i z Y X 9 r k K o r / e I m n 5 o K U 9 u q 1 U y y G 9 T a t o o m J 8 a p r q F R Z u 5 i M m J f T y / V 1 N X K m h P X r 1 y m a C x B 1 6 / f o p r a G t q 8 e S P 1 p V b T a L j o X v M 9 N O x 9 K S z s m U p h 4 D K X 3 3 S c n l g + R j 0 R Z + e Z o w n l K 6 2 i S K o 1 4 9 l 7 G D I Z Y J r B 4 X W J j D Y A 8 D n 2 i t B 1 8 w b V 1 j d Q t V 7 5 F a 7 1 N 1 5 / m 3 7 4 o + / R G J u H m P 5 + v r + J k o 7 N 2 a 8 X 9 r w 0 j o k E i 2 f 8 S 2 p f 3 0 a h u H P f + j q 6 O U j 5 V s o 7 p 4 U Q Z z a k O U u O 3 / T L 5 E A s 4 y V p O Z / f s n o D l d n W h Z g M B l m b t Y q p h 2 n u E 1 G M B C h c N t m W u 3 h s M H l q + l E I p y s 3 U r X 3 0 f c 7 v 0 m w h v r S s e 1 o s k S 9 L 7 K b e w a P k m T t 9 Q l a V p m m z h F P h m S o B 0 c 2 x l g j j c n A 2 o q K c t l Q A J 7 G O 3 f u U V V V p W x 7 k 4 v b g 2 m 6 2 B V l Q q q 1 + h Y r 8 O y q z J T 7 H B o K Z t + m x j B N O l i 1 u z 4 4 7 0 x C B e q 2 z n t U x N e F g J d o 5 N K / 0 4 9 + / H 2 d Q n S m 4 y x t 2 7 E t a 1 o 9 c O P G T Z l a j 3 G B d x M b q K L a m n v 1 O I A N 3 W J f 4 3 r p c 8 E i V N p m 9 q E v F a O D q y P c l 7 I m X z o J j j X 5 s H D r w 3 r 2 H h b Y Z K 2 8 / T l 9 R N R 5 u 4 t S 3 O J e u n i J 7 t 3 r l v v o 7 u 6 l D 9 7 / U E Z d P P P s 0 / T k k 3 s e O 5 m A x 0 k m I K u M c C s s 6 k 0 V 9 2 K / o f L 7 O u B I D e V y e y n m W T d j v p P B N 0 U o O + C t m h i 4 T a 8 8 t Y r K / U l 6 6 6 0 P 6 K m n 9 l K C 7 7 G p K X v Z s E c x J r B Y g L I y L 3 g p F a d o L E 6 r q i P k K g G x 9 E U O A h P q s u N u 2 1 2 5 R Y Y Z G X M P e N y E y g X e / m + r 7 a a 2 1 h U 6 R W E k 7 K b z d x e + D k W x w S I U z P c 4 N 0 B s 9 n G 4 b 2 W Y h h L O e 9 n r R r / Y a c K N f o Z I Q K G R C f B 4 / X Q l u E b i 9 l H j V / s f z R S Q x p I J 2 l 5 z h / M i V h B e u 4 e C F K w O N f C O y l 7 m T h F H F k U + r 1 6 h A t P b 3 z j R T R 9 + x a 1 w M k W T U w s Y K a v R V J m k l u o k H V g Z p M s n X 6 d z / Y 2 y 8 / v z G 2 K y A T Z G W D g P f M + 6 H L k + c q W U v x w 6 s 5 V w H b 3 g L J P P W 7 2 F g k F l 7 h l S G W I V K s G 2 1 g / R 2 G A 3 d d 7 q p K l I j G p 3 / l y f m R / W N y a o v c E i 4 n / 9 5 1 / o 2 6 + 8 T G d 6 q p l M 2 e t P Y G 0 / r P G X D x g q h S x C L m G U D 7 z T j z v L U G Z i 8 u l + F E w + y F R o h H Y 0 T V G q Z u a O j 4 U M J t R X h V k L Z 0 G q d D N F o + r d k 3 F I G B Q q o Z 7 f E B e P Y E V A 3 V 9 H p 0 + W M Z v v e 6 g X N s a Z A O p / J y e D 1 N P T S 9 U t m + n L X h + 9 t D k m L f t s A G m + 6 v V S W 2 2 K q s v Y j O I 0 O E V g J n r 4 M 7 / O r U b n B 7 j N D a G 4 H 8 U m r O l L b a k d o E R V d h + 0 0 O G 4 K f C J x E y v X q H j o + t + m Y E 7 G V V m z P j V N 8 m X s D Z W A z D A F v O f z M B b O w y Z g N 7 e P p m 2 E d M b W E / P Q Q g P n 9 6 + I k E 1 m k w A B s 6 + s D F G 1 Y V g I s o t 5 D 6 D e T Z u h R B 1 k E j 5 O U X K a t p m a C U n A Z r p z q i H B g d H 6 J k t p X R o z b R o G F T w T 2 8 F 6 M Q t P + 1 b F a c D r S M U H B + i h v L U j G k Z q 9 t X 0 W 0 2 H V d U R e S c 3 7 u w v E B + 7 m 5 7 v M u V S c M o j D L P g B B 3 B r j o b r C G U h M D m f J 3 g n C T m S + 5 M C W W r J h V O z m F Z N c G v B S a D t C x 2 2 U U 8 C q t 8 c E 1 6 7 3 U 5 X 4 f m 2 I u K h 3 r o F 1 5 K n x J I E A b N 2 2 g K 1 9 d 1 S k P B 5 C y q + N f 9 d E 3 j 5 n l Z h 1 P T f u o R L T z z L p Q q O I o V w o s A F M A s x H L C V i 1 9 4 e U S L r o w + s B 6 c P Y 1 z U P R V P 0 t 7 + 8 S Q c O 7 M 1 r / g k 4 P Z n S G 0 Y / Z D 7 8 7 z / 8 k f 7 l N z + l l z Z 9 8 x M U z e P J 3 f M f h P Y n Q X x w 0 F k L u L g + / P y K / R k K G t O + T T J V 4 u s e D P s 4 g e d A x / z V H X B a 6 M Q 8 G B g Y p B s 3 b t H Y y K g M 1 d l / Y B 8 1 N 2 e P y J g P L l + + Q l u 3 b p Y 4 1 m x / l M t M z w c Y Y Y L d 8 j N O C R n P p 8 b 1 I R 8 o M k h b d 7 b r q w s f r o 8 c R K i o Z 8 M j n f t U y H h y Z Z z q y u f 3 T M g P 7 G t 1 8 t M O P l L / 8 / w L z 1 H T H A S 7 e 7 e b V q 5 s 1 U c K 8 S T R W x f U a P h v A t m E A p G U 6 1 y 5 0 G M i u 7 b W 6 a s L H 4 7 p Q / n L G 6 X i 5 E O x k Q m m X t k D D P f D 9 J G 2 t l b 6 8 U 9 / Q D / 7 x W t 0 4 N A B W Q N j L n R 2 q v U z 7 P B 7 2 L T u f J s O r Y n L N H w 4 T d Z U D t J 0 / O s z C b l p V A 2 k H K i y V A 0 m I m w G D / Z w Z G a d K E R x T B / K U 1 q v M 7 m 4 y J M P G B T q s 7 n K 5 w O 8 0 8 J G 2 8 D 1 K 9 d k P t Z c O H z 4 I P 2 / P / 4 n / f U v b + g U o u 6 e X t m E D u v / g d i o J l + c + Y R e 2 B C h A + 2 P 2 i v I z 4 j y N I + K 8 t W h A V L K P A s f X f J N w z H v o a J R D j U W A 6 k S K T z 4 w p C b O 8 i v w a F h z k O 1 U T f 6 o V 1 d d + m N N 9 6 m I y + / S N u 3 b 6 H h Y f V e 7 L P z n 9 P 3 v v c d i R t 4 P W 5 Z O 6 O q R L n x p 8 K T + s z D w X B J a G T K l E M V U 2 e A O 9 g h J a c + F K o 4 R k O x m Z 1 F p G I n 1 Y 3 B h U + w 2 7 B x P f X 1 9 e s j L m f W X h c / u 0 S X v / y K / v y n v 9 F f / / w 6 1 d R U C 3 H q 6 2 q p t q 5 O 1 s I w g N P H j g 2 b N l I w G J L 4 y M g o 7 V 3 x q L b z 0 R Y H S G Q E J J K 4 K m O E I 2 H U V m e A t b o z f m b p P h U t t r Y s f G 2 F k e E x c d 7 Y c f j p p 6 i k p E R m F 3 / 3 B 9 8 V Q p m h T 1 e + u i Z 9 M O D Z 5 5 6 m C x c + l 7 h B b W 2 N a D X g o w 8 / o R X L H 9 y b m A 9 Z Z M q Q S 3 5 V m p x W 6 f a 6 U M g / j t F Q 9 s w t Z l S X p u i Z d X E u m o U B 2 m V Z U 4 P M H r Y D i 2 J i c c z + / g E q L c n 2 e G B d B + P w Q d 9 r / 3 6 1 + / 2 b b 7 x D n 1 2 4 y K Z i T K b 0 Y 8 d 8 z D g G H n b K i C l L K U 9 h k K T q Y 5 O g x E l l 7 p g + l J M y d a G I R a d o S 9 M 0 l d i W M J s v J i Y m h S x v v v k O n e 4 4 K 1 P w J y a z + z q 4 J h a L 0 / h 4 9 j r i u 3 b v p A H + X 0 w v C Y X C 9 J c / v U 5 / / L f / k B 3 w M S o j E P C z 1 h s R W b m q T f 4 H Y w E f B n b i y A / H 7 y f 5 6 k Q h i u v j S 9 c c U V N j n v V S G Y r 5 p W 5 j + i b 5 U 0 F a 3 b 6 a y s v n t 9 M H g D x 5 / 7 2 j 9 A R r j + r q K l n t 9 t 7 d e 5 R k r d P U 1 C T E O v b x c d q 9 e w e t 3 7 C e w s G g r I p r x 4 l P T w l x K j l 9 z d r 2 j M f Q A B v Q r W z P f s G K D b e x R / B C g H d P 8 g 6 K B f d v 3 k O Z d 1 F Y A Q n v o z C B U h Z u 2 b 9 a / 2 d h w / X J p e u O q I 0 R 9 7 p v Z M m w x w G 4 p / H O B 0 D n / 8 6 d u + R l 7 Q A z r b K q i u r q 1 I K a s y H E p t i J 4 y d E u / z 4 J z + Q N M w X G x m B i d c v 5 F y 9 e p U s c 3 Y / o M E C q W Y D 8 t n 0 u 4 C P r h B N 0 4 O v j y H l x 2 Q H i a w X u y A T R k p o U m l C m Z e 7 h w 6 o 2 c + F D k c R C h 3 j Y h w l Y S c U g M V n M O 8 J G B o a p o r y c q p i z T P b u y W 4 v K X v t G w Z V 3 i d O A f s 5 D B 7 C C P N b N 6 d D 7 g v o 7 k u 3 A z T + t a K W S c z z g q U H Q f 2 E R L W B M P Z C X X 4 4 F r 1 / w U O 5 8 y H K l B U l z 4 8 m X P 7 I 6 i 0 9 f V 1 I h g a d O y T T + n 2 r d u s c b L n U B l U V l a I E 2 I y p 8 9 0 P 4 A 8 e C + F n U L M H s L Y v f F + M G S 6 1 j l M G 9 s q q M y f l v d S K B 7 E 5 4 S Q S T e G i M 9 b U v n r R A G K Y 7 x 8 g N 3 c K B R g 5 u 3 D o I Y J C Q 0 1 G 1 C h N m / Z J P L Z h U t 0 6 d J l f c Y C 1 v z b s n U z T U 7 M / / 1 Q m L U S T E C 8 g z L A F q h 9 P R j m M z u C w U n a s L p B R l I Y T 9 9 T a + N 0 W M v 9 i I U z e B 7 + Y x E l E 7 f S l G T H n Q L H v I c q V t y v q q A f d P z 4 K W p f s 1 p I c + S l 5 0 W j 9 P U N i O k b D A Z 1 x U t T k L U T + l v z B Z w P 8 O L l Y v m K F U L M 2 S p x Z W X V D L M S u y 0 C I B N I h Q 3 h Z o X w y T L b 5 x u 3 1 4 W C / j n 2 x Q 1 H 0 D / i X l u 0 X r 7 c d S H w j J i e 0 X H q D L 1 4 5 D m q r r Z G f k 9 N R e j / / O G P V F t b L T s r w t 0 N s q G P t X f v E z O W g F 4 o s N d w o G T u A b Z 2 w G k E D y P Q O e y h o b C b J q Z c z C H 1 d F J u 3 B D Y v X u Z / p P u Q 6 n + E z x 9 u g 8 V j 0 o f 6 v l n t 8 h n F D p c x 7 5 0 B q G i r n U U L d K 5 U H W + M X p y n X K T w 8 v 3 4 d G P 6 d D h g z K a I Z 9 n D p r L n n 7 m 9 F n q 6 r x D r / 3 s J z r l 4 Y E d H F e 0 r d R H 8 8 P U 1 B Q T O t v d D x O x r K x c n B 3 v X / V z + T G h Q C Q h F B w S x m U O U i k y z X R K R O m F 5 7 f p T y x s O K o P B R R i P + p h 4 K Y k X f 7 0 z x K H G f f u O x / Q M 8 8 e o o a G + l n d 3 P Z 0 j M H D P s C N e X b 6 e B g 8 K J n Q 0 O W S K c R k U i a i W x q 9 F z d E M 4 1 h R u C 1 F c 8 t Q q T p u B a s F Y / Q K W B C o Y I 6 Q P B b Z G Q C D r V H K B q J y L C g 8 f E J 2 r t v D 5 t z 9 3 / v B E T 4 f z B Q F c O D M B q 8 h k 3 A R 4 X R k W E d m z / y 9 c d w j w o g i r I k n l 4 L U o E 8 W u z k E v K k p W H J h C x 8 w J 9 h q w s F L O J g c o R I p l o o F n I F A l 7 6 5 a 9 + L i 5 s u M c b G h r 0 m d l x + 3 Y n H T 9 2 Q n Z K / N G P v 0 f b d 2 6 n 3 b t 3 6 b M P j 7 r 6 u e / B D m y h m g / o h w H j o 9 j h X Z E m E Q v R C 6 y p 6 s u N 6 Q 7 y K O L I s Z 1 M t n M z 6 k O B i m P e Q 2 F l X k O i Y t J U n 9 3 z y 2 Z t L S 3 L 6 b v f e 3 X O I U c Y o N r X O 0 A v f + s I 9 7 F q Z p h Z D 4 v J y Q e f m u F h E 3 Q 6 Z 3 Q 7 0 L p y l Z A D 5 4 V M 3 E / y + Q K y B k Z z J V b + h U k H E i l i Z U i E U A v 6 W G W l v k w 9 K H R x T B / K k x o T I h W b 2 b e y z p p 7 l M 9 s y k U o F K L N W z b o o 0 e P 0 p I H 8 x L C m V A D E z W n X E A O 9 K u A e E z 1 n a K R K I V D Q S F J w M M a C k Q C a W x k Q i j H t r S m 5 r l N 4 E K B Y / p Q X h q X W D 4 4 m W S f 3 f P R B 1 c D 8 9 o A D f 2 s r s 4 u 8 v u / n v 2 l U I F 9 2 u 0 9 X 0 D 7 A P b B t P 2 9 P V I m 8 O y B S G 5 u K N B P 9 A f 8 N M z m I d I G h 0 e F L B m N J J p K x 0 V A O E i K 1 q z F c s x W X S h k c U 4 f i g W Z X 2 w a C s A a E p d 6 8 n v 0 7 B h j Q q 1 a v Z K m u c W H Z n j U A A H g m V s I 4 O 4 G 8 C 6 q u U W t R y 4 k A a H c H v L 6 / B w n 0 W Y p f u D O Y I P S Q B B N q o x 2 k v d U + p j j H r 6 v 3 L p Q q O K c O 2 V B x g P F S K q x K X d m Q + z Z g F H n k 5 M h q q 2 v z 2 g G I B q N y A D X u Y D K j U p q T L F c 4 L w / M P + X u W E 2 P w 1 c e l A t X u z i c w z u d X X J W M G R o U E p v / K K C r l X I R P I I w R S o S G W 0 V A g k 5 R 5 T j 0 o Z H F M H 0 o g B W U V V r E R 6 2 J 3 9 h y k X N Q y o a 5 f v T 5 j g m A J 9 3 t Q a T E s a T a g 0 g 5 z p Y Y W Q l 8 t w p U a j g S I I V k 8 F h P T D c f z g X 0 k x f D g A A 3 0 9 e o j N Y I 9 F A z S i K e d i R e m m r o 6 6 u n u l s 8 e m C q T E J J F I L 4 H p Z 2 U h l I E y 0 / + Q o V j + l A Q v y e q S c V H R a i l 8 G T Y M v R + e O r w Q b p x / V Z m U R V M 3 c D 7 K A A D X W F y Y d S 4 0 U a h Y E g q N 4 j U u K x J r g N K m Y D o L 0 E M y U A Q e 9 / H V H q Q D i 7 w 0 Z E R G h 8 b l W k c k a m p r B f M d Q 2 N V F p W r o + Y b K W l d H W k i r Y 2 x / l z A / w 5 a S r n 7 x w f G 6 O b Q / h 8 R R j 5 j t x Q B A R L U H M z B u / O r A u F K q 4 T X 9 2 2 m n w H Y C i 8 j O 8 b W / I r E 8 V u X t j j T o X P k 5 b 9 p G Y D n h H z w t 5 9 5 6 g s n l J X V y O j J O w b Y + M a j A U 8 d + a 8 E G T T 5 o 2 0 d l 3 2 B D 0 M 9 / F 4 5 u 6 3 P Q i M K Y n v T y Q x g k 9 p P g w 3 U m G S j l 7 1 K E 2 E 4 U Z G M N Q I Q 4 9 k y F G M C Y s x f G r I 0 d 9 9 5 y k m O C q r M + A 6 c c V h h A r W s 1 5 F R c B K S G j l i o t Q A D Y P q J r H P C s 8 P 7 Q T n t t o C 1 T a T 4 + f k u F L 6 H N h 9 A X m S a 1 a N X M o E a 6 d j 6 s + F / h e a D E 7 B v v 6 q L G 5 W e 5 F x u t p s 8 1 O q M / v p r n 8 u N w k z S K T R S o 1 h g + r 1 I J Y S S b U 9 3 / w j P 4 G Z 8 B R J h 8 E B Q a b G 0 D r W 4 y m X 8 c 8 F + x H p c Z L Y c z q v d N 1 h / p 6 + 6 Q S / + C H f y e T E 5 E 3 f r + P Q p O W 8 8 A O k G k h 3 s K u 2 7 d 0 z E L 9 M q U h V S M H Q h m T E V a E M u O G Q 2 6 V l l b O B k M 6 S 6 C 5 k K Z C 1 X + a W Q c K W Z z l l G C U B d Q 6 B N K R z d F I x U Q u b L 4 2 H 2 B F V + y e g Q m G V 6 5 c p 2 V s / u X m w 6 3 b n a K p 8 m l w u 7 d w v q j n / l I u 4 N D I I o e t P w Q N 9 e E 1 r 8 S l 7 y T p p g x x b J H I C h P 6 / Z O z 4 D h C V Q S C q g C 4 I N j I U 4 l F i H D c R V G 9 7 e d 8 g D l R u / f s l K X C 7 I A j 4 N X v f E u 2 E n 3 9 9 b f o 4 4 + P y 0 t W A / P + 6 E F Q w i S G 8 w O f g 3 F 8 m J A 4 M j w k h D G a S Z F G S T S u X 9 r a S J Y R I Y 8 O W W D + g U w o 4 x 0 7 N + p v d A 5 c J 6 9 2 O q 5 W 9 o 5 U S D / K 5 f Z w a 6 z a B N P 6 5 m u F n Q o f d 2 + e 3 z D / 9 e / e f v N d e o X J c z 9 g t A X I 5 f f 5 q K G x g a q r K h e k p Q y Q 3 y A E P I l + J r X p P 1 l h k k 7 e 8 l A 4 q o 7 t C 7 L Y + 0 7 K I W H 1 n 1 I s P 3 7 t i P 4 W 5 8 B x f S h I g G s a C g a t X i 6 K y e y b f o B X M K j Y Z e V z j 8 O D o 2 L b t i 3 U t r K V x s f G M 6 s r z R d w m x s Y M k F A S r j W E c c m c D J R U J + b i p l + l N Z G G c G x F q 2 h D O l 2 7 Y F 2 m l n 2 h S 6 O M / m A + q p J Z f b p A i g m r Z S L + S 4 k C V O v b e X 8 J w W i 7 7 W i t U X c 6 / M F S F J T q x Z 1 s Z M J W g g N G U i F 4 8 r q K q 5 b L h p n Y u F Y z D + + R p m B y t m Q K T 9 o M g 7 F G 8 i m H s g E W b v u w S Y 4 F g o c S S g F F I 6 y t d H 6 2 V F M W g q r s 1 7 q u f 8 I C q C 3 t 5 / q 6 x 9 s V P b g 4 B A t a 5 r f T F 8 Q C I N c T R x 9 J a y Q d P 3 q l S x y K Y 2 j 4 i V l Z T Q + h X M m T Y f a H F S i p s G r U J m A l H 7 0 4 x S / K b h R 9 5 w o L Q 3 T Q i a 0 b G L 6 F b G W 6 p 9 0 0 / G b s 3 v 9 7 o x 6 6 O S l f r o 4 D + L Z U V V V R d e v 3 a C P P / x E + l / 3 A x o p a w S F I k l j U z O t X r O W 4 4 p A q t 9 k w q R c f / 4 O m + c c V x o J Z F J E Q r k Z z S T E Q p z 7 V Y h / + z v P z C h v p 4 g j + 1 A Q L z e W q p B U 5 x Y F a U c x a S k g M u 2 i 9 6 4 E Z K r H V D z 7 2 V b V J e m H L + + i Q P r B + k N Y B / 3 A w f 3 0 3 A v P z r q F K N z h Q 4 M Y 2 K p G p S j y g A Q q N G m G T E b C w Z A M U b J f a y R D I o i Q S m k m l G U 6 O a 1 X y M 0 u b 6 e I g 0 0 + r h A V e J G o W j U T 5 n N U F B N Y O d C n t / y i s S Y j q v h Q q c + f P U d 7 N y 9 8 o R Z s E N B 5 6 7 Z 8 F o D x g H C N 4 + V v X X 2 9 p N k J A w F h c L 1 F J p B D h b 6 A u k f T b z L n L f N O E S v L 4 8 f S v s Z 5 7 5 7 s c D S h 6 q r 1 S 0 E p D F 1 Y e F G o K 0 W x a S k 7 o L E 6 u n z 8 r C T L M K t K u f C R 2 c u b m 7 g 2 u D N 5 1 t j U J C P P 0 W / C N A 2 l V d R 2 o i a O a + 2 a y X j 1 V J r u O + l r x Y q Q u E 6 T 4 1 y Z p v 0 H d 8 v 3 O x W O 7 U M Z q S r n g r M V E F p E e f u u S V X s + O u 5 q I w y f 3 L v H l n T 7 0 G g t E t S B q b C q d H a O l M 7 4 B p M D Y H p N z g w I B o L a R Z x I K x p h C h I U 5 r n k + u q 7 6 Q I x G V j j + M a j h u t p H b e m K b S g C 9 v G T t J H N u H M t J U z w V s P E R S W K r A D K m K W U s B Z R X V s o o s 5 k q 9 8 d Z H d O H u 3 G 7 2 j o 6 z d P S D j + n m j V u y M R t W W 8 L Q J A y w R Z 4 Z U W R R A k 1 V W 1 f P e Y x 5 V U M c K k I o M v E 1 m k y 9 P d 3 0 + T 0 9 Z k 8 I B x I p U e T B 9 R x C o 9 o E 2 u l H r 7 3 C d z e z j J 0 k j j b 5 D E o D b N 9 r I q H A T A G i M F E x F g P Q c J S X u G k 4 7 K H b w 7 O P I L 9 w / n P Z e A 1 L P K / f s E 7 2 j d q 3 / 0 l q b V u R R S Z D K L t J Z 7 R M d U 2 N H G M U u 5 z X Z A J h M O d q L K z N P R B H l 4 O I j i v z 1 A h G m 0 / T s m X W p g V O R l E Q a m U L 9 y W k 8 J S n y B S W K c j F A B A K m 7 Q d 2 R g R r 1 8 + g A S Y P 4 V x f 3 Z 4 v T 6 p 5 N l E Q t 4 p E m E j A p W m R c c x U x j p 6 F f B b E S / K W P q S R k o E i m y K c L B t J O y Q a g l l Y j T y 6 8 4 a 5 r G b H B 1 3 L h b F E 1 4 L J 6 i m 1 0 x N k 3 Q k f b K 5 D m Y K V g g x I T F i p c 2 x c R + x + x d 9 H E w 8 R A 7 c w D Y + R 0 d 5 W A o L F 4 7 D J b N X f s P / 9 f Z e Y c q O L 1 x W Y O 8 n x I y M b l A N E C R y 4 j S Q J j B W 1 l V z S R y M 0 m M V l I k E k I Z Y i V A J k U e N e c J c T N u L 0 q v f O d Z / t 4 i 0 V C y B U c R / J T 4 8 W J K t Y B Z W k q 3 k h B u f v V j F x d M N x F b i G J q e n d 3 D 0 U i a r m A 7 u 5 e e v 2 N t 1 k r + W X L U B A i o 4 k g f A w C w g z E r N 5 z Z y 9 w v n F + c T o q P r I M c W g k L L K p t B Q I k q J Q u p Y + v u a R e D a Z + L y O W 5 r J J p p c I B V f x O Z e v a 0 k n f 1 T F C a f w b a N V W z 6 q Y L K N f 9 E u P C M s w J S D K g p t d 6 7 e V k r o / J j E R f M i 8 J + U d g B 8 Z l n D s v Y v f b 2 V X T 6 9 B k a G x 2 X 6 9 Q 7 I r u A Y G n q 7 e m j O J M J A E k U w b C I i x r 8 C p P v I y b S t X 7 M m s Y 5 T S g h E / L Z 9 G c R I u + 5 T E w Z G E 0 1 H R e z 7 x / / + a f y P c W C o i I U U F n m V o U o L a A q R B y r N B w r U q H p L Q Z S r a q 3 + k t Y S B L 9 o 9 b W V p 2 i Z u X a N 7 1 + 8 c X n a Z r z 5 t i x E 3 Q X O 8 W z O S Y k 0 V r m 0 O E D F G Y t h / x R 2 s g S L M L S 3 9 s r W k k R S Y s Q C c L 5 a y O W k I r z P J W l l T j O Z E K 8 Z Y W 1 D k a x w F H r 8 s 1 H 2 l d X K j e 6 F J 6 t E A 2 x E E c h c y V S h H I 2 q e r L l Y b C 3 k x n z 5 y X z a e x r 5 S B m H a i Q d T z I q y r q 6 N D h w 7 I R m 6 X v 7 o i m w + A G K q x I R m B n p B + j x a c 0 + c v j 7 d o w l g i b n A b m R B P 4 B h 5 j 1 D i a k N q 2 e + J Q 5 j n L 7 / 6 b N 4 y d L K 4 z t z s L g 7 b J w f n L w 6 R y w 3 H h B J M L R A H h Q i 3 I 5 n Q j A 5 g C 5 h D p 7 2 3 2 t k 6 T U 2 V 3 J 8 J h W R 3 Q 5 h 6 B i D Q X I L 3 T x h C B B K i T 3 X 3 z j 0 K + P 1 U V V 2 p l g r z + c n r h U Z K 0 a e 3 v H y t M Q + Z P A i Z L C r E M c j D h E K D l S E S H B E I z e Z p r J 0 4 / O f f / 1 z f Z X G h 6 E w + g / r a A B c q W k g t K F R T y N K y q r i q C K o / Y R 9 l A e E / + t M K F y A T E I 2 q R S r N v a t K P 7 v A h E N F x 5 a i G C S L f l F f b 7 + Y j K d O d j C Z I l R S W i Y m o 7 q W + 1 B x p a W M O W c P 7 f m a O T b W g W g m E A r H c d q 4 a Z 3 c c z G i a A m 1 e m U V 6 x w u Y C l U V Z B Z J o g U v D J P p B K g x W U y o b I J m R j 2 v 4 U I o 0 x x v 8 P D w x S L x + Y k k + o P 8 b P y 8 + L F b D w + T f / 3 3 / 6 d h g a H t N v d T d 9 + 9 W U Z f Y 7 r h w Y G x H y 7 N a Q c F G I a I p S 8 U / F M A 8 X k E W 0 k c U U m y 8 x D / s f J 7 / P S 4 W f 3 q h s v Q r j O 3 C p O k 8 / g z L k e f k o P / 5 p 3 U 7 b 3 U z a z z + 0 y 5 p 8 y A Y 0 p q E z A w j E F F d l Z + B e 7 r Z c H 0 k I G r O d Q W V n B 5 + U q u U 6 R C 6 G l d e 1 p Z m 8 m E O L E p 6 f o 4 F P 7 h U R y T j x + 0 E z T s g I T N F j W y H F N S i G W h I Z I q o F S Z h 7 M P b V X L s w 8 L H z 5 T 0 V q 6 h m 4 z t 7 q K W p C A a f O 3 G V d r P t S M w j F Z A O h N L E U o Q y p Q C Q d 5 x + B k E w i c m i g k r 4 + 0 o E I O g K 6 C K G O b I r K + y Z o m s Z G 9 J 0 U Y b L I g 1 A I Z E S R x R B q m j X U F 1 9 8 S T t 2 b J N 0 I Y t c A 9 K k 6 E y X l y J x G 5 m E S D p u C M U E M m G W d t I O C J A p n U 7 S 7 / 7 b L 9 U z F D G K 1 u S z 4 8 C + l V z g y u y z b H l d + N L H Q i V Q I u Y f x F Q e O d a V h 0 W m i 3 C F s v p b S l T F N c f 2 C v w I R D 5 X h T I 9 B R U f 3 8 n H x z 4 5 L o t a 4 t 7 E B M s R c + / G N L M k R c G J I L 3 z 9 n u y E 2 L W O d 1 f O t v l p q m Y + o w M W e R z d F x r I S t U Y v f m g U x I + + 3 v f 6 F L o 7 i x K A g F v b F 3 T 2 u W K 1 3 Z 9 I j r i m G v J C Y u Y l U g Q y q L Y K p y q 4 p v K r 2 J G z H n j e S m 6 e v k s 7 I l 8 3 1 Z o t L X 1 K u F J e G M Q G h I Y v p I 9 j h e w g 5 N K t N O h P 8 f 4 a V L X 8 r W o r i P 9 9 4 9 S m N j Y 5 I e j K S s p b 9 s e S H P z f l j G h 0 r r z g / I c h X a b B Y k L 9 M J l z 3 D / / 0 U 9 H y i w G u s 7 d 7 i 9 7 k M 4 C n 6 t T p T j b l d F 8 K J p 8 J x e Q z o b 1 P B R P P M v 3 4 j w p h B E o c n 6 z T E Z W 4 / K q 4 L c g L y X 1 V B J m C 4 A o u g T 0 u o R X f t y p O 3 Z 1 X a e X K N i o p C c h l F k n z C Y i o 4 t B u o y N j 0 u f C M y i S p u j m z d s 0 6 W m l y R j 2 e F J p E K W V W Z i g G W I L O Q 3 R L H J J f 0 k 3 W G j A f v 2 7 n 8 m w p 8 W C R a G h D P A + 5 e D + d i 5 w 0 4 r a N J V U D q P B V O W w W m B 7 5 V F x N Y 1 b n V M V T J 3 L T O + W i o f r V O W b V e Q 6 W 8 W V N F 1 x M + e N c L p O G 5 x I y 0 b X 4 X C Y 7 0 F r J U 5 X 9 5 o r c B J Y c Z h 0 X 3 5 x W c g l L 2 D 1 d f 2 9 / T Q R 9 c l 3 m G s z Z M n k h Y q r v D P a X o k a 7 I q 8 x U L / 8 U V H J s B 1 b h F p K I N Y L E E n O 2 6 K 5 8 8 t 2 g q a C S G c E 2 o 1 2 o y j Y h Z N B Y H q U Q G 0 E 0 c k V M c G K l 0 f 3 A / Q M J a O g r o x + s g 6 l w n T 9 O x 6 m H p J u n n 9 J q 3 f s F 7 I k V + Y q B z a t d P Q 0 D h r p 5 L M 2 D 9 I J J 6 m c 7 J C k T E 3 F a m z T E 8 m G U J F N E N O k I y J x f 1 S R b A 4 / w + b e b 9 5 b V 4 L b x Y b X O c 6 F x + h g G g k T i d O M a n s Z p + E I F A + 0 8 8 i k i E W / 8 E v Q 6 W p U B 1 b P F J / T a B g D m x Z n 4 l y x V e B + S N E s I d u V 5 q e X q v W d u j q 6 q L 2 9 t V y z i 6 z e f e Q D t P t 6 N l u C o a n q L Z l A z 6 Y z 2 k i g Y A Z E n H I 3 2 F M P n x f R i t n a S v T H 8 W Q o i T 9 8 t c / Y c J a m 6 8 t J j C h + l Q p L V J 8 c P Q S 5 4 L R U h a 5 7 B o q v 6 Y C Y / Q x P k h C p O G c J O B P 5 t x 8 g c q f A Y i g I o h K i M i W 5 d P U U J 6 i N 9 9 4 m 1 5 5 9 V v y P / K D E J J F J K W V j G d Q h W k 6 d c v D J q J F J N N n y i K T J p L q O 1 l a y d J O l t k H z e T i e / j 9 / / p H y Z P F i k V P K O D 9 9 z / n n A C J Q C g Q S x E s Q y Y b u Z Q Y Q i H E M a K o R D o d w D k d G u i U v D D E s Q I m g w T 6 j A 6 b K h O 0 Y V l C B s N e v 3 6 D d u z Y n i F O r h g C S V x I Y 4 V Y 9 y E U p Y x G M t p J a a Q c U m W I Z N d O d j J N k 4 / 7 p 7 / 7 H 7 + S e 1 z M c J 1 f I p T g / Q 8 u c I s N 8 s y u q S R u C M V x I Y 0 R k E X H A R W a u P y V + N w A A X Q 0 E + c / / O t x p + m p N X h J S v T e u x / Q k Z d e E H L I D 0 L I D O 2 E N B A D x 3 B e p K m j M 2 e v J h P m k E g d s 8 C h Y d N Q h k R G K i r K 6 N e / / Z n c 8 W L H E q F s u H T p N n X 3 j j E B j K b S W i s P s T J E s m s s 0 A q h / O K P I p E 6 Z 4 e c z Y C r u o 7 Z A C L o U A L + K f O l a E + b W l z y 4 s U v a P v 2 r e o c r t U i B I I I Y d J 0 c x C O 3 B T 1 T b B B p k m V n 0 y K S B K 3 k c l u 4 h m P n 3 G J 4 6 6 2 7 9 h C T z + 3 X + 5 j C V y y 5 7 v 6 l w h l A y r h W 2 + e 5 p y x T M C M k w J E Q 5 g h 1 E x i 8 R / 8 M l S 6 A G k q x j B p K h B k l Y A m k G K T j u s L O H x q b Z y G h 4 Z l u e L c Z b / s A o 0 0 y S b d l z 1 Y R 0 + R y 0 6 g D L G E S I p M 6 t g Q i c N c M g m h l F b C V q O / / e + / 4 v y w P 8 g S l g g 1 C 9 5 5 + x R N J 8 A F J l R G W 8 H k U y E I h M p k E c l O L l X J V I h z + F W h Q i a S B 4 Y 8 + L W I h N i e 1 j g F f G k 6 d a K D D h z c p 0 i S I + N T L r o 9 5 B a H Q y y B N J B E h X N q J p A J B J I w P 5 n g e M A i L n / / m 5 + o e 1 t C F p Y I N Q f + 9 p f j l B b N Z N N U W h S 5 L F I h 5 D 8 q r g k 0 g 1 R 2 y D k D Y Z A N I I G O S j x N d e U p C k b S V J u 4 K e t D 5 J I J g j 4 S y I R 3 S i Y t H 5 H s Z M q r m S T O o X 7 P h P O Y b / U v / / M f 9 D 0 t I R 9 c F + 4 s E W o u n P r 0 I v U P j B P b f 5 p U H I J E I J X W V j M I p U V o J C G i H F e x H D L Z I K X B R J A D B k j B Q c C T Y o 1 D t H 9 1 X F Y 1 a m l p y R D G k h S d 7 r S b g S A S h 7 l E k r g i k t J K h l g g E D S U p Z V A K M y R W r d + j Z q y v o T 7 g g k 1 s E S o e e L d t 0 9 S K I w 1 8 E A m i 1 T G B L S I x Y I 0 0 E e O 8 d 9 W K E C 6 i m V B 8 8 n 8 E U L o C A W 8 a d q 2 P E a X L l 6 i H T t 3 a N I o u T P i o o F J 7 N + k S c S h 8 f B l t J O O G y J J G j S S k I m J x O S x h l Q l W A O 7 Z J 2 + 1 3 7 x f X U P S 5 g T S 4 R a A P 7 0 H + 9 z K w 6 y 2 M i U F Y I 8 O s w h l c T l U x g q c S b s h O I f H y u + V X U J Y u V B 9 e V J C k + F Z V k w Q 6 b z d + A G V 3 E 7 o Q y Z j M s 8 Q y J N K J A J m s r e Z 0 K I v m F Z e R n 9 5 n f F P R n w 0 Y P o / w M I s o G 5 a Q Z 9 b g 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 G u i d = " b d 9 d a 6 5 1 - 7 7 9 8 - 4 7 a f - a a 7 a - f 9 7 e b 7 9 6 9 6 6 6 "   R e v = " 1 "   R e v G u i d = " 9 1 1 a 4 e d 9 - 6 e 3 d - 4 0 a 4 - 9 3 b 3 - 7 b e d a 0 c 4 2 7 0 9 " 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  C u s t o m M a p G u i d = " 4 4 0 2 b 5 6 0 - 1 1 5 9 - 4 d 8 9 - 8 7 4 c - 2 7 8 c 3 7 8 3 1 b f 0 "   C u s t o m M a p I d = " 4 4 0 2 b 5 6 0 - 1 1 5 9 - 4 d 8 9 - 8 7 4 c - 2 7 8 c 3 7 8 3 1 b f 0 "   S c e n e I d = " a 8 a 4 1 a 9 6 - 6 0 9 2 - 4 f 6 8 - 8 b 4 1 - 8 f e e a 8 d 1 e 5 c 5 " > < T r a n s i t i o n > M o v e T o < / T r a n s i t i o n > < E f f e c t > S t a t i o n < / E f f e c t > < T h e m e > B i n g R o a d < / T h e m e > < T h e m e W i t h L a b e l > f a l s e < / T h e m e W i t h L a b e l > < F l a t M o d e E n a b l e d > t r u e < / F l a t M o d e E n a b l e d > < D u r a t i o n > 1 0 0 0 0 0 0 0 0 < / D u r a t i o n > < T r a n s i t i o n D u r a t i o n > 3 0 0 0 0 0 0 0 < / T r a n s i t i o n D u r a t i o n > < S p e e d > 0 . 5 < / S p e e d > < F r a m e > < C a m e r a > < L a t i t u d e > 0 < / L a t i t u d e > < L o n g i t u d e > 0 < / L o n g i t u d e > < R o t a t i o n > 0 < / R o t a t i o n > < P i v o t A n g l e > - 0 . 6 1 < / P i v o t A n g l e > < D i s t a n c e > 0 . 4 < / D i s t a n c e > < / C a m e r a > < I m a g e > i V B O R w 0 K G g o A A A A N S U h E U g A A A N Q A A A B 1 C A Y A A A A 2 n s 9 T A A A A A X N S R 0 I A r s 4 c 6 Q A A A A R n Q U 1 B A A C x j w v 8 Y Q U A A A A J c E h Z c w A A A m I A A A J i A W y J d J c A A A s S S U R B V H h e 7 d 0 L U F T X G Q f w 7 y w g 8 h B E H i r E G m M q B B R B Y 1 S S j F I 7 0 Y 7 G a U l r T e q o e T T R m q Y P F a 1 N p 6 P T + E h M p 5 2 k q a 2 O T e I r N Y J p g q J R K x o f q 4 s g i g o I C 4 i v s g j K a 3 F 5 9 V 7 y O T F 4 F Y W 7 9 5 5 z + H 7 M 2 T 3 f k k m Y O f e f c 8 6 9 d 3 d Z 2 i F b K x B C d G H B Z 0 K I D i h Q h O h I W f J l 0 p K P E J 2 w H Y c p U I T o h Z Z 8 h O i I A k W I j p Q l 3 w l a 8 h G i E 7 b j C A W K E L 2 w n R Q o Q n R D e y h C d K T M U F k 0 Q x G i E 7 b z K A W K E L 2 w d A o U I b q h P R Q h O l J m q G y a o Q j R C U u 3 U q A I 0 Q s t + Q j R E d t l P S n 9 D P X C 1 E n A G M O K m K G 1 t R U 2 f 7 4 L K 3 l J H 6 j 8 s 7 k Q G T 8 R K 2 K m v K x d E B U z D C s 5 W U D 9 H 7 f E 7 b c / n 6 V 0 C A / m v z p b c 4 x k a t L v o e L H j M c e M d u I s Y n Y k x f b f S x H 6 i V f i 1 d / 2 j 9 x Q t 1 H W R q v Y C U n q W c o Z 3 0 d h Y k j 6 l i o Y y I z q f d Q P 5 0 k / x J D N N P U M d E Y K 1 m a 1 D N U Y H A Y 9 g g v g i Q f E / b l 8 V P S 7 q G a P f o C s 9 C 1 a 5 6 0 t r a A R 9 P / s J K P t E u + C 6 X F F C Y O M W a B C y X 2 O 8 Z L l i b t E b d 8 y U L s E d 6 8 J f H Y S B s o i 2 d P 7 B H e e H j 5 Y E 8 + 7 E v b a S n 3 U L U 3 / c D X r x d W h C f 1 d T X g 7 y 3 n 6 X O L e p l G t n a 9 6 h q F i W P q 2 F y v r N A c O 9 G b l E u + h X N e x h 7 h l a x j J G W g X K 5 m 7 B F e u R p b s C c X t i c z V 7 o 9 V H l l K w S H 9 s O K 8 O i a 4 y q E 9 V H W S J J h e 0 / I F a i G B i d 4 + j 6 M F e F Z U 1 0 J 9 P S R 6 4 y f d E u + F W 8 u x h 7 h 3 f I 3 F 2 F P H t I F 6 l R W F v Y I 7 3 K z s 7 E n D 2 X J d 0 a q J V 9 p W Q 1 E D B y M F e H Z p d I i G D h A r s s b b F + W P I G q r 6 s D L / 9 B W O l v f E w f 7 J G 7 y T h T i b 3 7 0 1 h r B 1 8 / f 6 z E J 9 W S 7 / W Z z 2 O P i E K 2 M Z M q U I 7 y c u w R U T j K H d i T g x I o 9 V q A H O 3 t t Z 8 p z 0 Q k X 4 + Z 9 n i K 2 K R 5 P 1 S r 8 v P o Y 7 F K Q U S i j p k 6 d l p j K m K z a L w m Z F s 4 5 y X l k Y h o w W s v a Y 6 p i E 2 a J d 9 J m 0 1 5 J i L K O a G O n f a 4 i t a k O S l B + y d x y T R 2 0 u y h h o 0 c q 3 S I i I a N U M Z O Y 0 x F b F L s o d a 8 u 0 p 5 J C L 7 + + q V m m M r W p N i D 7 V t 0 8 f K M x F Z y u Y N y q P 2 + I r U p N h D L V q + B n v G K S 6 2 Q 2 a m D b K y T k B L y z d v l q u u r s b e t 1 V U V H z r d 3 f 7 5 7 q r x S v + g T 2 x s f 0 5 e c L f y 9 f Q H A T q 5 7 2 5 2 + 3 3 8 q W l f Q H F d j s E B A a C t 7 d 3 2 w f h H 7 M e h S F D I q H c U Q 4 B v Q K g p r Y G n k x 4 C u z 2 o r b f l 5 a W Q F z 8 C D i Z n Q W R k V F t I Q u P i I D d u 9 J h 1 K g n Y N 7 r v 4 S M j P 1 Q V F g I Z R f L I C n p O Y i N H Y 7 / R T E 8 6 L 1 8 t 6 g f g N n T o w o r c Q k f q L + 9 s w J e m b 8 a K / f q 6 O b Y p q Y m y M s 7 B 0 O H d v 5 L x R w O B 4 S G h m I l n s 4 G S r V u 9 X y Y l 7 w E K z F Z m L L u E / k n t W 3 t z Q d P T 8 8 u h U k l c p i 6 K n X L x t t G V s w f 4 f d Q L 7 y 6 A H t E d D 9 7 T f x P l G U Z p / K F X v I 5 m 3 o b s n 9 S 0 f u h O t a V J Z + 6 j / L x v I 6 V m I S e o d I / S z E s T O 2 p Z / n U / V J t b S 2 + Q r p K H c u d 2 1 O w E h M 7 c K p A 2 B l q w o h o S L M Z 9 x W T t 8 9 Q V u t R y M / L g 6 e e f h o G D 3 4 U L p S W 4 m + 6 n + C Q Y P D D d 9 1 2 Z Y Z S T R n V H / Z l n c V K P E I H 6 t 2 3 V s E v F q / E y v 1 o y d e x r g b q g 1 W / g / l L k r E S D z t w W t x A 1 d 4 M A A 8 P D 6 z c 7 1 6 B o h l K n x m q u b k Z / L 3 F v e g t b K C s B z N g e M K P s D J G + 0 D Z b M f b L u Q G B g b i K 6 S r g V J l H 0 6 F h H F i f j 8 y O 3 j 6 v J C B S o y L g h 2 Z V 7 E y R v t A r V v 7 T x i b k A A x M U P h x g 2 x z 0 5 1 h Y + P L / T o 0 a O t r 0 e g J j / e D / a f z M N K L M I G a t E b b 8 A f / 2 z s T b G 0 h + q Y H o F a N n 8 2 r P z r X 7 A S C z u Y K 2 a g 6 l w B h p 8 y v 1 e g a I b S b 4 Z S r 0 f 5 9 R B z H y V k o C o c 5 e D b e w h W x q E Z q m N 6 B E p V X 1 U A I W F h W I l D C V S h c I H 6 n r J / M v L 6 0 y 3 t A 3 X + f A F E R D w E v r 6 + N E P p O E O p 1 O t R / x V w H 8 W + E j B Q P 5 k 0 A T 7 8 I h M r 4 7 Q P 1 I f / W g 9 x 8 f E Q F x e P r x C 9 A v X i s 6 N g 6 6 6 9 W I m D f X V G v E B V O / 0 N v f 5 0 C y 3 5 O q Z X o N T r U Q E + 4 t 3 W J V y g n P X 1 0 O L Z H y t j 0 U k J b e 5 Y 8 q k s T V f A R 1 l O i 0 Q J V J F Q g U p K T I A N u 3 O x M l b 7 Q D m d T n C 5 X H R h 9 z Z 6 B m r G x B j Y v v 8 o V m J g h w Q L 1 I T H h 8 F / j p h z m 0 / 7 Q H 3 6 6 V a I j o 6 m C 7 t u m q F + m D A Q 9 m a e x k o M 7 N B Z s Q J V d r k B g o L N O Z 1 K e 6 i O 6 R m o q k o H D O j v j Z U Y h A p U t T I L W H p + B y v j 0 R 5 K m 7 t m K F W L 8 w I E 9 O 6 N F f + U Q N m F C d S M Z 5 + B N d v M W 1 O 3 D 1 R O z s m 2 6 1 A h I S H 4 C t E 7 U H O e G w M b 0 / Z g x T 9 2 W K B A J X 1 / H H y 0 w 7 w v p W 4 f q L 1 7 9 k B 0 T A y E h 4 f T D O W m G W r W 5 J G Q u j c D K / 6 x w + f E C V R J W R 0 E h / b D y n i 0 h + q Y 3 o G 6 5 r g K D w / w w 4 p / S q C K h Q h U o 8 s F D S 3 m H t C 0 h 9 L m z h l K 1 d N S C V 7 4 7 + e d M I H 6 / a / m w u J V 5 n 4 G H 8 1 Q H X N H o F Y s n A H L 3 z P + 4 7 Y 7 Q 5 h A T R w d B 9 s O F G J l j v a B K i j I h 7 5 9 + 7 V d 2 L 1 Y V o a v d j 9 B f Y J 0 e w u 8 l h + P + y 7 s P p a N F d / Y k T w x A m W 1 n o X o 4 U 9 g Z Y 7 2 g d q y Z T P E x s a 2 X d g l X 3 N H o M 7 l 2 G D 0 m M e w 4 p s S q B L u A 1 V T f Q N a v c K x M g 8 t + T r m j k C p m O s y 9 B L g F i 8 h P u h y 3 s z n s U e 6 q 3 m z p m O P b 0 I E q t R u 7 t 6 J m K / U X o Q 9 v r G j + f w v + T 7 Z m A I / S J q J F e m O 0 l M 3 w P Q Z S V j x S w l U K d e B a m p s h L p G e n s E A f D z u g G e X l 5 Y 8 Y n 7 J d / S 5 N 9 g j 3 R 3 S 5 N / j T 1 + c R + o g / v E u T G S u N f B f f x / x g S z F v C 9 5 L N a z 0 H U s J F Y k e 4 s P z c L R o + O w o p P S q A u c B 2 o 6 3 U + 2 C M E o L e f E 3 t 8 4 n r J t 2 m d G P d v E e N s X M v 3 M c H 1 D D U 2 c i C k Z 5 V j R Q j A p P h Q U I 5 Z r P h j A a Y 8 c t o W L H t f 6 R D y j e Q / f a B 5 r P D S 2 L H z Z d z O U F U 1 3 s p f q P 6 l h N z S C k H + N 7 H P H 2 7 3 U K u X / Y H C R D Q w e G e p c m x w i t t A p W w y 9 r u f i D h S N / N 7 b H C 7 h 5 q b v F z p E H K n u Y t W a B 4 z P D R 2 v P A i l 3 u o 8 k o L 9 / d t E X O o 9 3 e G 9 W n B i i 9 c L v n + / f F 6 C h O 5 K / X Y + O S j 9 V j x h c s Z K i F q E K T Z L m N F y J 2 m j A q H I 3 n F W P G D y z 3 U 1 O k v K x 1 C 7 m 7 q 9 F c 0 j x 2 z G 7 M V X e J u h i q v s o C H h y d W h N x J / U K 2 s K B m r P j B 3 R 5 q x / Z t F C b S I f U b L N N S t m L F D + 5 m q C e j H 4 H P r R e x I u T u p o 5 5 C A 6 f t W P F B 2 U P p S 7 8 + G k j R o / H P 4 2 Q e x s 5 J l H z G D K z M Z v 9 M l c z 1 F V H q z C f Y 0 3 M 1 d j o g n 4 h y o H M E Y v 6 5 / D S C s 7 k U p j I f f P y 6 g H 5 Z 0 5 r H k t m N a 5 O m 8 9 O m q x 0 C L l / L y Z N 0 T y W z G o W z V d N a g M G D V G e C b l / A x 6 J V B 6 1 j y c z G s s s v s L N H u r S l U b w 9 q H P k C D 3 7 6 b T C R H 9 + b l N j Z s 9 l O t m A 4 W J P D D 1 m H E 1 O D W P K T M a N x d 2 E + O i s U f I g 0 m M j 8 G e + b i 5 D s U Y t + 9 1 J J y z W N R T A d r H l d G N n S i 5 y s U e 6 n J 5 c 9 t p U E I e l H o 9 K j z M A y t z c T E t N D j r K U y k 0 9 R j R z 2 G e G D R m L U M b 9 M m J u K f Q 0 j n T H t m v O a x Z X T j 4 j p U h c O h P B P S e R U V F c q j 9 v F l Z O N i y f f e R v q G D d I 1 7 2 / i 4 R g C + D 8 f l 4 + k m 1 M b 3 Q 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 G u i d = " d 0 3 9 b 5 9 a - 0 1 d 2 - 4 4 9 e - b 5 5 0 - d c 4 5 7 4 f 9 e a f c "   R e v = " 1 "   R e v G u i d = " d 4 3 7 9 2 5 f - 8 0 b a - 4 0 6 6 - 8 3 9 9 - e 0 0 7 2 8 f c e b 6 2 " 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 / & g t ; & l t ; C h a r t V i s u a l i z a t i o n s & g t ; & l t ; C h a r t V i s u a l i z a t i o n   V i s i b l e = " t r u e " & g t ; & l t ; T y p e & g t ; T o p & l t ; / T y p e & g t ; & l t ; C h a r t F i e l d W e l l D e f i n i t i o n & g t ; & l t ; F u n c t i o n & g t ; N o n e & l t ; / F u n c t i o n & g t ; & l t ; / C h a r t F i e l d W e l l D e f i n i t i o n & g t ; & l t ; I d & g t ; 3 3 3 b d 3 2 2 - c 8 f b - 4 c 8 6 - 8 9 b 5 - e 6 0 6 0 e d f e d 6 1 & l t ; / I d & g t ; & l t ; / C h a r t V i s u a l i z a t i o n & g t ; & l t ; / C h a r t V i s u a l i z a t i o n s & 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  N a m e = " C a p a   2 "   G u i d = " a 8 d b 3 1 3 c - d c 7 0 - 4 d 2 a - b 1 0 f - 9 4 a 4 2 f 8 7 6 4 c 3 "   R e v = " 3 "   R e v G u i d = " 3 9 e b a a 2 7 - e 8 c e - 4 6 6 9 - 9 7 f 4 - 1 2 2 4 2 8 5 e e c 5 c " 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 C h o o s i n g G e o F i e l d s = " t r u e " & g t ; & l t ; G e o E n t i t y   N a m e = " U n u s e d "   V i s i b l e = " f a l s e " & g t ; & l t ; G e o C o l u m n s   / & g t ; & l t ; / G e o E n t i t y & g t ; & l t ; M e a s u r e s & g t ; & l t ; M e a s u r e   N a m e = " I M P E R A T I V O S "   V i s i b l e = " t r u e "   D a t a T y p e = " S t r i n g "   M o d e l Q u e r y N a m e = " ' R a n g o ' [ I M P E R A T I V O S ] " & g t ; & l t ; T a b l e   M o d e l N a m e = " R a n g o "   N a m e I n S o u r c e = " R a n g o "   V i s i b l e = " t r u e "   L a s t R e f r e s h = " 0 0 0 1 - 0 1 - 0 1 T 0 0 : 0 0 : 0 0 "   / & g t ; & l t ; / M e a s u r e & g t ; & l t ; / M e a s u r e s & g t ; & l t ; M e a s u r e A F s & g t ; & l t ; A g g r e g a t i o n F u n c t i o n & g t ; C o u n t & l t ; / A g g r e g a t i o n F u n c t i o n & g t ; & l t ; / M e a s u r e A F s & g t ; & l t ; C a t e g o r y   N a m e = " 2 0 1 6 "   V i s i b l e = " t r u e "   D a t a T y p e = " D o u b l e "   M o d e l Q u e r y N a m e = " ' R a n g o ' [ 2 0 1 6 ] " & g t ; & l t ; T a b l e   M o d e l N a m e = " R a n g o "   N a m e I n S o u r c e = " R a n g o "   V i s i b l e = " t r u e "   L a s t R e f r e s h = " 0 0 0 1 - 0 1 - 0 1 T 0 0 : 0 0 : 0 0 "   / & g t ; & l t ; / C a t e g o r y & g t ; & l t ; C o l o r A F & g t ; N o n e & l t ; / C o l o r A F & g t ; & l t ; C h o s e n F i e l d s   / & g t ; & l t ; C h u n k B y & g t ; N o n e & l t ; / C h u n k B y & g t ; & l t ; C h o s e n G e o M a p p i n g s & g t ; & l t ; G e o M a p p i n g T y p e & g t ; N o n e & 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  N a m e = " C a p a   3 "   G u i d = " e 4 1 4 d c 1 4 - 3 7 7 1 - 4 2 1 5 - a 6 6 f - 6 f 6 8 9 3 0 c 8 0 c 3 "   R e v = " 1 "   R e v G u i d = " 1 c 2 f b f 7 2 - d 8 6 1 - 4 f 6 a - b c 3 1 - c 0 e 9 b 0 1 d e e 3 5 "   V i s i b l e = " t r u e "   I n s t O n l y = " f a l s e " & g t ; & l t ; G e o V i s   V i s i b l e = " f a l s e " 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4 5 6 & l t ; / X & g t ; & l t ; Y & g t ; 3 0 5 . 5 & l t ; / Y & g t ; & l t ; D i s t a n c e T o N e a r e s t C o r n e r X & g t ; 4 5 6 & l t ; / D i s t a n c e T o N e a r e s t C o r n e r X & g t ; & l t ; D i s t a n c e T o N e a r e s t C o r n e r Y & g t ; 3 0 5 . 5 & l t ; / D i s t a n c e T o N e a r e s t C o r n e r Y & g t ; & l t ; Z O r d e r & g t ; 0 & l t ; / Z O r d e r & g t ; & l t ; W i d t h & g t ; 4 7 0 & l t ; / W i d t h & g t ; & l t ; H e i g h t & g t ; 2 8 8 & l t ; / H e i g h t & g t ; & l t ; A c t u a l W i d t h & g t ; 4 7 0 & l t ; / A c t u a l W i d t h & g t ; & l t ; A c t u a l H e i g h t & g t ; 2 8 8 & l t ; / A c t u a l H e i g h t & g t ; & l t ; I s V i s i b l e & g t ; t r u e & l t ; / I s V i s i b l e & g t ; & l t ; S e t F o c u s O n L o a d V i e w & g t ; f a l s e & l t ; / S e t F o c u s O n L o a d V i e w & g t ; & l t ; C h a r t & g t ; & l t ; T y p e & g t ; T o p & l t ; / T y p e & g t ; & l t ; I s V i s i b l e & g t ; t r u e & l t ; / I s V i s i b l e & g t ; & l t ; X Y C h a r t T y p e & g t ; C o l u m n s C l u s t e r e d & l t ; / X Y C h a r t T y p e & g t ; & l t ; I s C l u s t e r e d & g t ; t r u e & l t ; / I s C l u s t e r e d & g t ; & l t ; I s B a r & g t ; f a l s e & l t ; / I s B a r & g t ; & l t ; L a y e r I d & g t ; d 0 3 9 b 5 9 a - 0 1 d 2 - 4 4 9 e - b 5 5 0 - d c 4 5 7 4 f 9 e a f c & l t ; / L a y e r I d & g t ; & l t ; I d & g t ; 3 3 3 b d 3 2 2 - c 8 f b - 4 c 8 6 - 8 9 b 5 - e 6 0 6 0 e d f e d 6 1 & l t ; / I d & g t ; & l t ; / C h a r t & g t ; & l t ; D o c k & g t ; T o p L e f t & l t ; / D o c k & g t ; & l t ; / D e c o r a t o r & g t ; & l t ; / D e c o r a t o r s & g t ; & l t ; / S e r i a l i z e d L a y e r M a n a g e r & g t ; < / L a y e r s C o n t e n t > < / S c e n e > < / S c e n e s > < / T o u r > 
</file>

<file path=customXml/item6.xml>��< ? x m l   v e r s i o n = " 1 . 0 "   e n c o d i n g = " U T F - 1 6 " ? > < G e m i n i   x m l n s = " h t t p : / / g e m i n i / p i v o t c u s t o m i z a t i o n / S a n d b o x N o n E m p t y " > < C u s t o m C o n t e n t > < ! [ C D A T A [ 1 ] ] > < / 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 2 0 1 8 - 0 1 - 1 0 T 1 5 : 0 4 : 2 7 . 6 6 2 2 2 4 4 - 0 5 : 0 0 < / L a s t P r o c e s s e d T i m e > < / D a t a M o d e l i n g S a n d b o x . S e r i a l i z e d S a n d b o x E r r o r C a c h e > ] ] > < / C u s t o m C o n t e n t > < / G e m i n i > 
</file>

<file path=customXml/item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l t ; / K e y & g t ; & l t ; V a l u e   x m l n s : a = " h t t p : / / s c h e m a s . d a t a c o n t r a c t . o r g / 2 0 0 4 / 0 7 / M i c r o s o f t . A n a l y s i s S e r v i c e s . C o m m o n " & g t ; & l t ; a : H a s F o c u s & g t ; t r u e & l t ; / a : H a s F o c u s & g t ; & l t ; a : S i z e A t D p i 9 6 & g t ; 1 2 1 & l t ; / a : S i z e A t D p i 9 6 & g t ; & l t ; a : V i s i b l e & g t ; t r u e & l t ; / a : V i s i b l e & g t ; & l t ; / V a l u e & g t ; & l t ; / K e y V a l u e O f s t r i n g S a n d b o x E d i t o r . M e a s u r e G r i d S t a t e S c d E 3 5 R y & g t ; & l t ; / A r r a y O f K e y V a l u e O f s t r i n g S a n d b o x E d i t o r . M e a s u r e G r i d S t a t e S c d E 3 5 R y & g t ; < / 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48224812-863B-4AAD-A824-DA7FD98B6CB8}">
  <ds:schemaRefs/>
</ds:datastoreItem>
</file>

<file path=customXml/itemProps10.xml><?xml version="1.0" encoding="utf-8"?>
<ds:datastoreItem xmlns:ds="http://schemas.openxmlformats.org/officeDocument/2006/customXml" ds:itemID="{AD318F79-4BFB-43B5-A34C-414082036AFB}">
  <ds:schemaRefs/>
</ds:datastoreItem>
</file>

<file path=customXml/itemProps11.xml><?xml version="1.0" encoding="utf-8"?>
<ds:datastoreItem xmlns:ds="http://schemas.openxmlformats.org/officeDocument/2006/customXml" ds:itemID="{8AE0B810-62AC-494B-AAE3-AE04F64E83CF}">
  <ds:schemaRefs/>
</ds:datastoreItem>
</file>

<file path=customXml/itemProps12.xml><?xml version="1.0" encoding="utf-8"?>
<ds:datastoreItem xmlns:ds="http://schemas.openxmlformats.org/officeDocument/2006/customXml" ds:itemID="{039BA1FD-CA80-45EA-AC55-A3A33946457F}">
  <ds:schemaRefs/>
</ds:datastoreItem>
</file>

<file path=customXml/itemProps13.xml><?xml version="1.0" encoding="utf-8"?>
<ds:datastoreItem xmlns:ds="http://schemas.openxmlformats.org/officeDocument/2006/customXml" ds:itemID="{75CE1070-EEC1-4A48-8C0E-03D05F3DD1E4}">
  <ds:schemaRefs/>
</ds:datastoreItem>
</file>

<file path=customXml/itemProps14.xml><?xml version="1.0" encoding="utf-8"?>
<ds:datastoreItem xmlns:ds="http://schemas.openxmlformats.org/officeDocument/2006/customXml" ds:itemID="{CADA815C-40B5-4864-B2D8-B23878ECE199}">
  <ds:schemaRefs>
    <ds:schemaRef ds:uri="http://www.w3.org/2001/XMLSchema"/>
    <ds:schemaRef ds:uri="http://microsoft.data.visualization.Client.Excel/1.0"/>
  </ds:schemaRefs>
</ds:datastoreItem>
</file>

<file path=customXml/itemProps15.xml><?xml version="1.0" encoding="utf-8"?>
<ds:datastoreItem xmlns:ds="http://schemas.openxmlformats.org/officeDocument/2006/customXml" ds:itemID="{AEE46100-637B-434D-8658-9EE21AA048BD}">
  <ds:schemaRefs/>
</ds:datastoreItem>
</file>

<file path=customXml/itemProps16.xml><?xml version="1.0" encoding="utf-8"?>
<ds:datastoreItem xmlns:ds="http://schemas.openxmlformats.org/officeDocument/2006/customXml" ds:itemID="{B7ADD66A-76EC-4D59-941A-1FAB5CECDEDC}">
  <ds:schemaRefs/>
</ds:datastoreItem>
</file>

<file path=customXml/itemProps17.xml><?xml version="1.0" encoding="utf-8"?>
<ds:datastoreItem xmlns:ds="http://schemas.openxmlformats.org/officeDocument/2006/customXml" ds:itemID="{7BB185F6-FCF8-4135-9FA5-737E794C6B41}">
  <ds:schemaRefs/>
</ds:datastoreItem>
</file>

<file path=customXml/itemProps18.xml><?xml version="1.0" encoding="utf-8"?>
<ds:datastoreItem xmlns:ds="http://schemas.openxmlformats.org/officeDocument/2006/customXml" ds:itemID="{BD6B192C-F6C9-4D1E-A271-5A223DED6FFF}">
  <ds:schemaRefs/>
</ds:datastoreItem>
</file>

<file path=customXml/itemProps19.xml><?xml version="1.0" encoding="utf-8"?>
<ds:datastoreItem xmlns:ds="http://schemas.openxmlformats.org/officeDocument/2006/customXml" ds:itemID="{05CB5C69-D6E3-46ED-BB94-B108EC166917}">
  <ds:schemaRefs/>
</ds:datastoreItem>
</file>

<file path=customXml/itemProps2.xml><?xml version="1.0" encoding="utf-8"?>
<ds:datastoreItem xmlns:ds="http://schemas.openxmlformats.org/officeDocument/2006/customXml" ds:itemID="{420B6294-D01E-480B-837C-CBF22773741A}">
  <ds:schemaRefs/>
</ds:datastoreItem>
</file>

<file path=customXml/itemProps20.xml><?xml version="1.0" encoding="utf-8"?>
<ds:datastoreItem xmlns:ds="http://schemas.openxmlformats.org/officeDocument/2006/customXml" ds:itemID="{D8ED32AF-0222-4FF7-8A96-752F7FFB36DB}">
  <ds:schemaRefs/>
</ds:datastoreItem>
</file>

<file path=customXml/itemProps3.xml><?xml version="1.0" encoding="utf-8"?>
<ds:datastoreItem xmlns:ds="http://schemas.openxmlformats.org/officeDocument/2006/customXml" ds:itemID="{10E4F06F-06FD-412F-844B-37603470281C}">
  <ds:schemaRefs/>
</ds:datastoreItem>
</file>

<file path=customXml/itemProps4.xml><?xml version="1.0" encoding="utf-8"?>
<ds:datastoreItem xmlns:ds="http://schemas.openxmlformats.org/officeDocument/2006/customXml" ds:itemID="{FF3C9CAB-FEAC-4AF3-90C4-591B41C946B8}">
  <ds:schemaRefs>
    <ds:schemaRef ds:uri="http://www.w3.org/2001/XMLSchema"/>
    <ds:schemaRef ds:uri="http://microsoft.data.visualization.Client.Excel.CustomMapList/1.0"/>
  </ds:schemaRefs>
</ds:datastoreItem>
</file>

<file path=customXml/itemProps5.xml><?xml version="1.0" encoding="utf-8"?>
<ds:datastoreItem xmlns:ds="http://schemas.openxmlformats.org/officeDocument/2006/customXml" ds:itemID="{E2FEEF4C-B9F0-43A2-9216-8BD4FB26C295}">
  <ds:schemaRefs>
    <ds:schemaRef ds:uri="http://www.w3.org/2001/XMLSchema"/>
    <ds:schemaRef ds:uri="http://microsoft.data.visualization.engine.tours/1.0"/>
  </ds:schemaRefs>
</ds:datastoreItem>
</file>

<file path=customXml/itemProps6.xml><?xml version="1.0" encoding="utf-8"?>
<ds:datastoreItem xmlns:ds="http://schemas.openxmlformats.org/officeDocument/2006/customXml" ds:itemID="{61B7FD62-D6DA-45B2-96B6-5C45F8BEE75D}">
  <ds:schemaRefs/>
</ds:datastoreItem>
</file>

<file path=customXml/itemProps7.xml><?xml version="1.0" encoding="utf-8"?>
<ds:datastoreItem xmlns:ds="http://schemas.openxmlformats.org/officeDocument/2006/customXml" ds:itemID="{5D6AD86A-9068-4781-9AE6-1849891CD31C}">
  <ds:schemaRefs/>
</ds:datastoreItem>
</file>

<file path=customXml/itemProps8.xml><?xml version="1.0" encoding="utf-8"?>
<ds:datastoreItem xmlns:ds="http://schemas.openxmlformats.org/officeDocument/2006/customXml" ds:itemID="{A69ABF63-5B1D-4C18-BAB4-DCC9D4C1A04C}">
  <ds:schemaRefs/>
</ds:datastoreItem>
</file>

<file path=customXml/itemProps9.xml><?xml version="1.0" encoding="utf-8"?>
<ds:datastoreItem xmlns:ds="http://schemas.openxmlformats.org/officeDocument/2006/customXml" ds:itemID="{5BDC76CA-C5D3-4832-B62A-6B219E89025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106</vt:i4>
      </vt:variant>
    </vt:vector>
  </HeadingPairs>
  <TitlesOfParts>
    <vt:vector size="127" baseType="lpstr">
      <vt:lpstr>Formato para Impresión</vt:lpstr>
      <vt:lpstr>FICHA TÉCNICA</vt:lpstr>
      <vt:lpstr>CONSULTA INDICADOR</vt:lpstr>
      <vt:lpstr>POR DEPENDENCIA</vt:lpstr>
      <vt:lpstr>POR PROCESO</vt:lpstr>
      <vt:lpstr>TD P. ESTRATEGICO</vt:lpstr>
      <vt:lpstr>TD P DESARROLLO</vt:lpstr>
      <vt:lpstr>POA 2018</vt:lpstr>
      <vt:lpstr>ESTADÍSTICAS</vt:lpstr>
      <vt:lpstr>POA 2018 (2)</vt:lpstr>
      <vt:lpstr>PLAN ESTRATÉGICO</vt:lpstr>
      <vt:lpstr>matriz</vt:lpstr>
      <vt:lpstr>PLAN DE DESARROLLO</vt:lpstr>
      <vt:lpstr>CONVEN</vt:lpstr>
      <vt:lpstr>CMI</vt:lpstr>
      <vt:lpstr>INICIO</vt:lpstr>
      <vt:lpstr>IMPERATIVOS</vt:lpstr>
      <vt:lpstr>dependencias</vt:lpstr>
      <vt:lpstr>PLANES</vt:lpstr>
      <vt:lpstr>Hoja2</vt:lpstr>
      <vt:lpstr>listados</vt:lpstr>
      <vt:lpstr>_1er_trim</vt:lpstr>
      <vt:lpstr>_2do_trim</vt:lpstr>
      <vt:lpstr>_2PR_2019</vt:lpstr>
      <vt:lpstr>_3er_trim</vt:lpstr>
      <vt:lpstr>_422_NÚMERO_DE_DÍAS_PROMEDIO_UTILIZADO_PARA_LA_EXPEDICIÓN_DE_CONCEPTOS</vt:lpstr>
      <vt:lpstr>_423_NÚMERO_DE_ESTUDIOS_JURÍDICOS__REALIZADOS_EN_TEMAS_DE_INTERÉS_PARA_EL_DISTRITO_CAPITAL</vt:lpstr>
      <vt:lpstr>_425_NÚMERO_DE_EVENTOS_DE_ORIENTACIÓN_JURÍDICA_DESARROLLADOS</vt:lpstr>
      <vt:lpstr>_426_NÚMERO_DE_CIUDADANOS_ORIENTADOS_EN_DERECHOS_Y_OBLIGACIONES_DE_LAS_ENTIDADES_SIN_ÁNIMO_DE_LUCRO___ESAL</vt:lpstr>
      <vt:lpstr>_427_PORCENTAJE_DE_PERCEPCIÓN_DE_LOS_SERVICIOS_PRESTADOS_A_ENTIDADES_SIN_ÁNIMO_DE_LUCRO___ESAL</vt:lpstr>
      <vt:lpstr>_428_NÚMERO_DE_DIRECTRICES_EN_MATERIA_DE_POLÍTICA_PÚBLICA_DISCIPLINARIA_DISTRITAL_FORMULADAS_POR_LA_DDAD</vt:lpstr>
      <vt:lpstr>_430_NÚMERO_DE_CAPACITACIONES_BRINDADAS_A_LOS_OPERADORES_DISCIPLINARIOS_DISTRITALES_EN_TEMAS_PROPIOS_DEL_DERECHO_DISCIPLINARIO</vt:lpstr>
      <vt:lpstr>_4to_trim</vt:lpstr>
      <vt:lpstr>analiza</vt:lpstr>
      <vt:lpstr>Anualización</vt:lpstr>
      <vt:lpstr>CMI!Área_de_impresión</vt:lpstr>
      <vt:lpstr>'CONSULTA INDICADOR'!Área_de_impresión</vt:lpstr>
      <vt:lpstr>'FICHA TÉCNICA'!Área_de_impresión</vt:lpstr>
      <vt:lpstr>'Formato para Impresión'!Área_de_impresión</vt:lpstr>
      <vt:lpstr>'PLAN DE DESARROLLO'!Área_de_impresión</vt:lpstr>
      <vt:lpstr>'POR DEPENDENCIA'!Área_de_impresión</vt:lpstr>
      <vt:lpstr>'POR PROCESO'!Área_de_impresión</vt:lpstr>
      <vt:lpstr>'TD P DESARROLLO'!Área_de_impresión</vt:lpstr>
      <vt:lpstr>CUMPLIMIENTO_DEL_PLAN_DE_COMUNICACIONES_DE_LA_SECRETARÍA_JURÍDICA_DISTRITAL</vt:lpstr>
      <vt:lpstr>decisiones</vt:lpstr>
      <vt:lpstr>Denominador</vt:lpstr>
      <vt:lpstr>DEPENDENCIA</vt:lpstr>
      <vt:lpstr>DESPACHO_SECRETARÍA_JURÍDICA</vt:lpstr>
      <vt:lpstr>DIRECCIÓN_DE_GESTIÓN_CORPORATIVA</vt:lpstr>
      <vt:lpstr>DIRECCIÓN_DISTRITAL_DE_ASUNTOS_DISCIPLINARIOS</vt:lpstr>
      <vt:lpstr>DIRECCIÓN_DISTRITAL_DE_DEFENSA_JUDICIAL_Y_PREVENCIÓN_DEL_DAÑO_ANTIJURÍDICO</vt:lpstr>
      <vt:lpstr>DIRECCIÓN_DISTRITAL_DE_DOCTRINA_Y_ASUNTOS_NORMATIVOS</vt:lpstr>
      <vt:lpstr>DIRECCIÓN_DISTRITAL_DE_INSPECCIÓN__VIGILANCIA_Y_CONTROL_DE_PERSONAS_JURÍDICAS_SIN_ÁNIMO_DE_LUCRO</vt:lpstr>
      <vt:lpstr>DIRECCIÓN_DISTRITAL_DE_POLÍTICA_E_INFORMÁTICA_JURÍDICA</vt:lpstr>
      <vt:lpstr>DOCTRINA</vt:lpstr>
      <vt:lpstr>EFICIENCIA_FISCAL_EN_LA_DEFENSA_JUDICIAL_DE_LOS_INTERESES_DEL_DISTRITO_CAPITAL</vt:lpstr>
      <vt:lpstr>EJE_1er_trim</vt:lpstr>
      <vt:lpstr>EJE_2016</vt:lpstr>
      <vt:lpstr>EJE_2017</vt:lpstr>
      <vt:lpstr>EJE_2018</vt:lpstr>
      <vt:lpstr>EJE_2019</vt:lpstr>
      <vt:lpstr>EJE_2020</vt:lpstr>
      <vt:lpstr>EJE_2do_trim</vt:lpstr>
      <vt:lpstr>EJE_3er_trim</vt:lpstr>
      <vt:lpstr>EJE_4to_trim</vt:lpstr>
      <vt:lpstr>emitir</vt:lpstr>
      <vt:lpstr>EXP_DENOMINADOR</vt:lpstr>
      <vt:lpstr>EXP_NUMERADOR</vt:lpstr>
      <vt:lpstr>EXPLICACION_DE_LA_VARIABLE_DENOMINADOR</vt:lpstr>
      <vt:lpstr>EXPLICACION_DE_LA_VARIABLE_NUMERADOR</vt:lpstr>
      <vt:lpstr>FORMULA</vt:lpstr>
      <vt:lpstr>FORMULA_DEL_INDICADOR</vt:lpstr>
      <vt:lpstr>FUENTE_DE_INFORMACION_denominador</vt:lpstr>
      <vt:lpstr>Fuente_de_información_línea_base</vt:lpstr>
      <vt:lpstr>FUENTE_DE_INFORMACION_NUMERADOR</vt:lpstr>
      <vt:lpstr>FUENTE_DEN</vt:lpstr>
      <vt:lpstr>FUENTE_LB</vt:lpstr>
      <vt:lpstr>FUENTE_NUM</vt:lpstr>
      <vt:lpstr>IMPERATIVO</vt:lpstr>
      <vt:lpstr>INDICADOR</vt:lpstr>
      <vt:lpstr>Línea_base</vt:lpstr>
      <vt:lpstr>mantener</vt:lpstr>
      <vt:lpstr>MEDIDA</vt:lpstr>
      <vt:lpstr>MIDE</vt:lpstr>
      <vt:lpstr>MIDE1</vt:lpstr>
      <vt:lpstr>MIDE2</vt:lpstr>
      <vt:lpstr>MIDE3</vt:lpstr>
      <vt:lpstr>MIDE4</vt:lpstr>
      <vt:lpstr>NIVEL_DE_ÉXITO_PROCESAL_EN_EL_DISTRITO_CAPITAL</vt:lpstr>
      <vt:lpstr>NOMBRE_DEL_INDICADOR</vt:lpstr>
      <vt:lpstr>Numerador</vt:lpstr>
      <vt:lpstr>OFICINA_ASESORA_DE_PLANEACIÓN</vt:lpstr>
      <vt:lpstr>OFICINA_DE_CONTROL_INTERNO</vt:lpstr>
      <vt:lpstr>OFICINA_DE_TECNOLOGÍAS_DE_LA_INFORMACIÓN_Y_LAS_COMUNICACIONES</vt:lpstr>
      <vt:lpstr>Periodicidad</vt:lpstr>
      <vt:lpstr>PO_001_PLANEACION_Y_MEJORA_CONTINUA</vt:lpstr>
      <vt:lpstr>PO_002_GESTIÓN_DE_LAS_COMUNICACIONES</vt:lpstr>
      <vt:lpstr>PO_003_GESTIÓN_DE_TIC</vt:lpstr>
      <vt:lpstr>PO_004_GESTIÓN_DOCUMENTAL</vt:lpstr>
      <vt:lpstr>PO_005_GESTIÓN_DEL_TALENTO_HUMANO</vt:lpstr>
      <vt:lpstr>PO_006_GESTIÓN_JURÍDICA_DISTRITAL</vt:lpstr>
      <vt:lpstr>PO_007_GESTIÓN_DISCIPLINARIA_DISTRITAL</vt:lpstr>
      <vt:lpstr>PO_008_INSPECCIÓN_VIGILANCIA_Y_CONTROL_ESAL</vt:lpstr>
      <vt:lpstr>PO_009_GESTIÓN_NORMATIVA_Y_CONCEPTUAL</vt:lpstr>
      <vt:lpstr>PO_010_GESTIÓN_JUDICIAL_Y_EXTRAJUDICIAL_DEL_DISTRITO</vt:lpstr>
      <vt:lpstr>PO_011_NOTIFICACIONES</vt:lpstr>
      <vt:lpstr>PO_012_GESTIÓN_FINANCIERA</vt:lpstr>
      <vt:lpstr>PO_013_GESTIÓN_ADMINISTRATIVA</vt:lpstr>
      <vt:lpstr>PO_014_GESTIÓN_CONTRACTUAL</vt:lpstr>
      <vt:lpstr>PO_015_EVALUACIÓN_INDEPENDIENTE</vt:lpstr>
      <vt:lpstr>PO_016_CONTROL_INTERNO_DISCIPLINARIO</vt:lpstr>
      <vt:lpstr>PO_017_ATENCIÓN_A_LA_CIUDADANÍA</vt:lpstr>
      <vt:lpstr>PR_2016</vt:lpstr>
      <vt:lpstr>PR_2017</vt:lpstr>
      <vt:lpstr>PR_2018</vt:lpstr>
      <vt:lpstr>PR_2020</vt:lpstr>
      <vt:lpstr>PROCESO</vt:lpstr>
      <vt:lpstr>recopila</vt:lpstr>
      <vt:lpstr>Resultados_1er_Trimestre</vt:lpstr>
      <vt:lpstr>Resultados_2do_Trimestre</vt:lpstr>
      <vt:lpstr>Resultados_3er_Trimestre</vt:lpstr>
      <vt:lpstr>Resultados_4to_Trimestre</vt:lpstr>
      <vt:lpstr>SUBSECRETARÍA_JURÍDICA_DISTRITAL</vt:lpstr>
      <vt:lpstr>Tipo</vt:lpstr>
      <vt:lpstr>'PLAN DE DESARROLLO'!Títulos_a_imprimir</vt:lpstr>
      <vt:lpstr>'TD P. ESTRATEGICO'!Títulos_a_imprimir</vt:lpstr>
      <vt:lpstr>UNIDAD_DE_MEDIDA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2018 SJD</dc:title>
  <dc:creator>Juan Carlos Cepeda Moncada</dc:creator>
  <cp:lastModifiedBy>Juan Carlos Cepeda Moncada</cp:lastModifiedBy>
  <cp:lastPrinted>2019-05-08T19:31:16Z</cp:lastPrinted>
  <dcterms:created xsi:type="dcterms:W3CDTF">2017-04-27T16:26:56Z</dcterms:created>
  <dcterms:modified xsi:type="dcterms:W3CDTF">2019-05-17T20:06:54Z</dcterms:modified>
</cp:coreProperties>
</file>