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ozanoa\OneDrive\SECRETARIA JURIDICA\2021\INFORMES\CONTROL INTERNO CONTABLE 2020\INFORME ENVIADO A VEEDURIA\"/>
    </mc:Choice>
  </mc:AlternateContent>
  <bookViews>
    <workbookView xWindow="-120" yWindow="-120" windowWidth="20730" windowHeight="11160" firstSheet="3" activeTab="3"/>
  </bookViews>
  <sheets>
    <sheet name="Hoja1" sheetId="1" state="hidden" r:id="rId1"/>
    <sheet name="Hoja2" sheetId="2" state="hidden" r:id="rId2"/>
    <sheet name="CON CAMBIOS 1" sheetId="5" state="hidden" r:id="rId3"/>
    <sheet name="MATRIZINFORMECUANTITATIVOSCIC" sheetId="8" r:id="rId4"/>
    <sheet name="Hoja3" sheetId="7" state="hidden" r:id="rId5"/>
    <sheet name="Hoja4" sheetId="9" r:id="rId6"/>
  </sheets>
  <definedNames>
    <definedName name="_xlnm._FilterDatabase" localSheetId="2" hidden="1">'CON CAMBIOS 1'!$A$41:$D$109</definedName>
    <definedName name="_xlnm._FilterDatabase" localSheetId="3" hidden="1">MATRIZINFORMECUANTITATIVOSCIC!$A$10:$H$129</definedName>
    <definedName name="_xlnm.Print_Area" localSheetId="3">MATRIZINFORMECUANTITATIVOSCIC!$A$1:$H$155</definedName>
    <definedName name="No_se_aplica">Hoja1!$C$13</definedName>
    <definedName name="Si">Hoja1!$C$13</definedName>
    <definedName name="_xlnm.Print_Titles" localSheetId="3">MATRIZINFORMECUANTITATIVOSCIC!$10:$10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5" i="8" l="1"/>
  <c r="F128" i="8"/>
  <c r="F127" i="8"/>
  <c r="F126" i="8"/>
  <c r="F125" i="8"/>
  <c r="D125" i="8"/>
  <c r="F124" i="8"/>
  <c r="D124" i="8"/>
  <c r="F123" i="8"/>
  <c r="F122" i="8"/>
  <c r="F121" i="8"/>
  <c r="D121" i="8"/>
  <c r="F120" i="8"/>
  <c r="F119" i="8"/>
  <c r="F118" i="8"/>
  <c r="F117" i="8"/>
  <c r="F114" i="8"/>
  <c r="G114" i="8" s="1"/>
  <c r="D114" i="8"/>
  <c r="F113" i="8"/>
  <c r="F112" i="8"/>
  <c r="F109" i="8"/>
  <c r="F108" i="8"/>
  <c r="F107" i="8"/>
  <c r="F106" i="8"/>
  <c r="G106" i="8" s="1"/>
  <c r="F105" i="8"/>
  <c r="F104" i="8"/>
  <c r="F103" i="8"/>
  <c r="F102" i="8"/>
  <c r="F101" i="8"/>
  <c r="F100" i="8"/>
  <c r="F99" i="8"/>
  <c r="F98" i="8"/>
  <c r="F97" i="8"/>
  <c r="G97" i="8" s="1"/>
  <c r="D97" i="8"/>
  <c r="F96" i="8"/>
  <c r="F95" i="8"/>
  <c r="G95" i="8" s="1"/>
  <c r="D95" i="8"/>
  <c r="F94" i="8"/>
  <c r="F92" i="8"/>
  <c r="F91" i="8"/>
  <c r="G91" i="8" s="1"/>
  <c r="F90" i="8"/>
  <c r="F89" i="8"/>
  <c r="F88" i="8"/>
  <c r="D88" i="8"/>
  <c r="F87" i="8"/>
  <c r="F86" i="8"/>
  <c r="F85" i="8"/>
  <c r="F84" i="8"/>
  <c r="D84" i="8"/>
  <c r="F83" i="8"/>
  <c r="D83" i="8"/>
  <c r="F81" i="8"/>
  <c r="F80" i="8"/>
  <c r="F79" i="8"/>
  <c r="F77" i="8"/>
  <c r="F76" i="8"/>
  <c r="G76" i="8" s="1"/>
  <c r="D76" i="8"/>
  <c r="F75" i="8"/>
  <c r="F74" i="8"/>
  <c r="D74" i="8"/>
  <c r="F73" i="8"/>
  <c r="F72" i="8"/>
  <c r="F71" i="8"/>
  <c r="F70" i="8"/>
  <c r="F69" i="8"/>
  <c r="F68" i="8"/>
  <c r="F67" i="8"/>
  <c r="F66" i="8"/>
  <c r="F65" i="8"/>
  <c r="F64" i="8"/>
  <c r="D64" i="8"/>
  <c r="F63" i="8"/>
  <c r="F61" i="8"/>
  <c r="F60" i="8"/>
  <c r="D60" i="8"/>
  <c r="F59" i="8"/>
  <c r="F58" i="8"/>
  <c r="F56" i="8"/>
  <c r="F55" i="8"/>
  <c r="D55" i="8"/>
  <c r="F54" i="8"/>
  <c r="F53" i="8"/>
  <c r="F52" i="8"/>
  <c r="D52" i="8"/>
  <c r="F51" i="8"/>
  <c r="F50" i="8"/>
  <c r="F49" i="8"/>
  <c r="F45" i="8"/>
  <c r="F44" i="8"/>
  <c r="F43" i="8"/>
  <c r="F42" i="8"/>
  <c r="F41" i="8"/>
  <c r="F40" i="8"/>
  <c r="D40" i="8"/>
  <c r="F39" i="8"/>
  <c r="D39" i="8"/>
  <c r="F38" i="8"/>
  <c r="F37" i="8"/>
  <c r="F36" i="8"/>
  <c r="F35" i="8"/>
  <c r="F34" i="8"/>
  <c r="D34" i="8"/>
  <c r="F33" i="8"/>
  <c r="F32" i="8"/>
  <c r="F31" i="8"/>
  <c r="G31" i="8" s="1"/>
  <c r="D31" i="8"/>
  <c r="F30" i="8"/>
  <c r="F29" i="8"/>
  <c r="D29" i="8"/>
  <c r="F28" i="8"/>
  <c r="D28" i="8"/>
  <c r="F27" i="8"/>
  <c r="F26" i="8"/>
  <c r="F25" i="8"/>
  <c r="D25" i="8"/>
  <c r="F24" i="8"/>
  <c r="G24" i="8" s="1"/>
  <c r="D24" i="8"/>
  <c r="F23" i="8"/>
  <c r="F22" i="8"/>
  <c r="F21" i="8"/>
  <c r="G21" i="8" s="1"/>
  <c r="D21" i="8"/>
  <c r="F20" i="8"/>
  <c r="D20" i="8"/>
  <c r="F19" i="8"/>
  <c r="G19" i="8" s="1"/>
  <c r="D19" i="8"/>
  <c r="F18" i="8"/>
  <c r="F17" i="8"/>
  <c r="F15" i="8"/>
  <c r="G15" i="8" s="1"/>
  <c r="D15" i="8"/>
  <c r="F14" i="8"/>
  <c r="F13" i="8"/>
  <c r="F12" i="8"/>
  <c r="D12" i="8"/>
  <c r="D118" i="8"/>
  <c r="D109" i="8"/>
  <c r="G109" i="8" s="1"/>
  <c r="D108" i="8"/>
  <c r="D107" i="8"/>
  <c r="D106" i="8"/>
  <c r="D100" i="8"/>
  <c r="D92" i="8"/>
  <c r="D91" i="8"/>
  <c r="D90" i="8"/>
  <c r="D89" i="8"/>
  <c r="D56" i="8"/>
  <c r="D61" i="8"/>
  <c r="D59" i="8"/>
  <c r="D86" i="8"/>
  <c r="D85" i="8"/>
  <c r="D45" i="8"/>
  <c r="D44" i="8"/>
  <c r="D43" i="8"/>
  <c r="D22" i="8"/>
  <c r="D23" i="8"/>
  <c r="D128" i="8"/>
  <c r="D127" i="8"/>
  <c r="D113" i="8"/>
  <c r="D103" i="8"/>
  <c r="D102" i="8"/>
  <c r="D81" i="8"/>
  <c r="D80" i="8"/>
  <c r="D77" i="8"/>
  <c r="D73" i="8"/>
  <c r="G73" i="8" s="1"/>
  <c r="D71" i="8"/>
  <c r="D70" i="8"/>
  <c r="D68" i="8"/>
  <c r="D67" i="8"/>
  <c r="D65" i="8"/>
  <c r="D54" i="8"/>
  <c r="D53" i="8"/>
  <c r="D51" i="8"/>
  <c r="G51" i="8" s="1"/>
  <c r="D50" i="8"/>
  <c r="D41" i="8"/>
  <c r="D38" i="8"/>
  <c r="D37" i="8"/>
  <c r="D35" i="8"/>
  <c r="G35" i="8" s="1"/>
  <c r="D32" i="8"/>
  <c r="D26" i="8"/>
  <c r="D18" i="8"/>
  <c r="F11" i="8"/>
  <c r="D123" i="8"/>
  <c r="D122" i="8"/>
  <c r="D120" i="8"/>
  <c r="D98" i="8"/>
  <c r="D96" i="8"/>
  <c r="D13" i="8"/>
  <c r="D14" i="8"/>
  <c r="D126" i="8"/>
  <c r="D119" i="8"/>
  <c r="D117" i="8"/>
  <c r="D112" i="8"/>
  <c r="G112" i="8" s="1"/>
  <c r="D104" i="8"/>
  <c r="D101" i="8"/>
  <c r="G101" i="8" s="1"/>
  <c r="D99" i="8"/>
  <c r="D94" i="8"/>
  <c r="D87" i="8"/>
  <c r="D79" i="8"/>
  <c r="D75" i="8"/>
  <c r="D72" i="8"/>
  <c r="D69" i="8"/>
  <c r="D66" i="8"/>
  <c r="D63" i="8"/>
  <c r="D58" i="8"/>
  <c r="D49" i="8"/>
  <c r="D42" i="8"/>
  <c r="D36" i="8"/>
  <c r="D33" i="8"/>
  <c r="D30" i="8"/>
  <c r="D27" i="8"/>
  <c r="D17" i="8"/>
  <c r="D11" i="8"/>
  <c r="I4" i="9"/>
  <c r="I5" i="9"/>
  <c r="I3" i="9"/>
  <c r="F130" i="5"/>
  <c r="H130" i="5" s="1"/>
  <c r="F129" i="5"/>
  <c r="F125" i="5"/>
  <c r="F124" i="5"/>
  <c r="F123" i="5"/>
  <c r="F122" i="5"/>
  <c r="F115" i="5"/>
  <c r="F114" i="5"/>
  <c r="H114" i="5" s="1"/>
  <c r="F101" i="5"/>
  <c r="H101" i="5" s="1"/>
  <c r="F100" i="5"/>
  <c r="F95" i="5"/>
  <c r="F94" i="5"/>
  <c r="H94" i="5" s="1"/>
  <c r="F93" i="5"/>
  <c r="H93" i="5" s="1"/>
  <c r="F90" i="5"/>
  <c r="F89" i="5"/>
  <c r="F88" i="5"/>
  <c r="H88" i="5" s="1"/>
  <c r="F87" i="5"/>
  <c r="F86" i="5"/>
  <c r="F84" i="5"/>
  <c r="F83" i="5"/>
  <c r="F82" i="5"/>
  <c r="H82" i="5" s="1"/>
  <c r="F80" i="5"/>
  <c r="F78" i="5"/>
  <c r="F77" i="5"/>
  <c r="H77" i="5" s="1"/>
  <c r="F76" i="5"/>
  <c r="H76" i="5" s="1"/>
  <c r="F74" i="5"/>
  <c r="F73" i="5"/>
  <c r="F71" i="5"/>
  <c r="F70" i="5"/>
  <c r="H70" i="5" s="1"/>
  <c r="F68" i="5"/>
  <c r="F67" i="5"/>
  <c r="F65" i="5"/>
  <c r="H65" i="5" s="1"/>
  <c r="F64" i="5"/>
  <c r="H64" i="5" s="1"/>
  <c r="F62" i="5"/>
  <c r="F61" i="5"/>
  <c r="F53" i="5"/>
  <c r="F52" i="5"/>
  <c r="H52" i="5" s="1"/>
  <c r="F50" i="5"/>
  <c r="F49" i="5"/>
  <c r="F46" i="5"/>
  <c r="F45" i="5"/>
  <c r="G45" i="5"/>
  <c r="G46" i="5"/>
  <c r="G48" i="5"/>
  <c r="H48" i="5"/>
  <c r="G49" i="5"/>
  <c r="G50" i="5"/>
  <c r="H50" i="5"/>
  <c r="G51" i="5"/>
  <c r="H51" i="5" s="1"/>
  <c r="G52" i="5"/>
  <c r="G53" i="5"/>
  <c r="G54" i="5"/>
  <c r="H54" i="5" s="1"/>
  <c r="G56" i="5"/>
  <c r="H56" i="5"/>
  <c r="G57" i="5"/>
  <c r="H57" i="5" s="1"/>
  <c r="G58" i="5"/>
  <c r="H58" i="5" s="1"/>
  <c r="G59" i="5"/>
  <c r="H59" i="5" s="1"/>
  <c r="G60" i="5"/>
  <c r="H60" i="5"/>
  <c r="G61" i="5"/>
  <c r="G62" i="5"/>
  <c r="G63" i="5"/>
  <c r="H63" i="5" s="1"/>
  <c r="G64" i="5"/>
  <c r="G65" i="5"/>
  <c r="G66" i="5"/>
  <c r="H66" i="5"/>
  <c r="G67" i="5"/>
  <c r="G68" i="5"/>
  <c r="G69" i="5"/>
  <c r="H69" i="5" s="1"/>
  <c r="G70" i="5"/>
  <c r="G71" i="5"/>
  <c r="G72" i="5"/>
  <c r="H72" i="5"/>
  <c r="G73" i="5"/>
  <c r="G74" i="5"/>
  <c r="H74" i="5" s="1"/>
  <c r="G75" i="5"/>
  <c r="H75" i="5"/>
  <c r="G76" i="5"/>
  <c r="G77" i="5"/>
  <c r="G78" i="5"/>
  <c r="H78" i="5" s="1"/>
  <c r="G79" i="5"/>
  <c r="H79" i="5" s="1"/>
  <c r="G80" i="5"/>
  <c r="G81" i="5"/>
  <c r="H81" i="5"/>
  <c r="G82" i="5"/>
  <c r="G83" i="5"/>
  <c r="G84" i="5"/>
  <c r="H84" i="5"/>
  <c r="G85" i="5"/>
  <c r="H85" i="5"/>
  <c r="G86" i="5"/>
  <c r="G87" i="5"/>
  <c r="G88" i="5"/>
  <c r="G89" i="5"/>
  <c r="G90" i="5"/>
  <c r="G91" i="5"/>
  <c r="H91" i="5" s="1"/>
  <c r="G92" i="5"/>
  <c r="H92" i="5" s="1"/>
  <c r="G93" i="5"/>
  <c r="G94" i="5"/>
  <c r="G95" i="5"/>
  <c r="G96" i="5"/>
  <c r="H96" i="5"/>
  <c r="G97" i="5"/>
  <c r="H97" i="5"/>
  <c r="G98" i="5"/>
  <c r="H98" i="5"/>
  <c r="G99" i="5"/>
  <c r="H99" i="5"/>
  <c r="G100" i="5"/>
  <c r="H100" i="5" s="1"/>
  <c r="G101" i="5"/>
  <c r="G102" i="5"/>
  <c r="H102" i="5"/>
  <c r="G103" i="5"/>
  <c r="H103" i="5"/>
  <c r="G104" i="5"/>
  <c r="H104" i="5"/>
  <c r="G105" i="5"/>
  <c r="H105" i="5"/>
  <c r="G106" i="5"/>
  <c r="H106" i="5"/>
  <c r="G107" i="5"/>
  <c r="H107" i="5"/>
  <c r="G108" i="5"/>
  <c r="H108" i="5"/>
  <c r="G111" i="5"/>
  <c r="H111" i="5"/>
  <c r="G112" i="5"/>
  <c r="H112" i="5"/>
  <c r="G113" i="5"/>
  <c r="H113" i="5"/>
  <c r="G114" i="5"/>
  <c r="G115" i="5"/>
  <c r="H115" i="5" s="1"/>
  <c r="G119" i="5"/>
  <c r="H119" i="5"/>
  <c r="G120" i="5"/>
  <c r="H120" i="5"/>
  <c r="G121" i="5"/>
  <c r="H121" i="5"/>
  <c r="G122" i="5"/>
  <c r="G123" i="5"/>
  <c r="H123" i="5"/>
  <c r="G124" i="5"/>
  <c r="H124" i="5" s="1"/>
  <c r="G125" i="5"/>
  <c r="H125" i="5"/>
  <c r="G126" i="5"/>
  <c r="H126" i="5"/>
  <c r="G127" i="5"/>
  <c r="H127" i="5"/>
  <c r="G128" i="5"/>
  <c r="H128" i="5"/>
  <c r="G129" i="5"/>
  <c r="G130" i="5"/>
  <c r="G44" i="5"/>
  <c r="H44" i="5"/>
  <c r="F38" i="5"/>
  <c r="F37" i="5"/>
  <c r="H37" i="5" s="1"/>
  <c r="F36" i="5"/>
  <c r="H36" i="5" s="1"/>
  <c r="F16" i="5"/>
  <c r="H16" i="5" s="1"/>
  <c r="F15" i="5"/>
  <c r="F14" i="5"/>
  <c r="H14" i="5" s="1"/>
  <c r="G5" i="5"/>
  <c r="G6" i="5"/>
  <c r="G7" i="5"/>
  <c r="H7" i="5"/>
  <c r="G8" i="5"/>
  <c r="H8" i="5" s="1"/>
  <c r="G9" i="5"/>
  <c r="H9" i="5" s="1"/>
  <c r="G10" i="5"/>
  <c r="H10" i="5"/>
  <c r="G11" i="5"/>
  <c r="H11" i="5"/>
  <c r="G12" i="5"/>
  <c r="H12" i="5"/>
  <c r="G13" i="5"/>
  <c r="H13" i="5"/>
  <c r="G14" i="5"/>
  <c r="G15" i="5"/>
  <c r="H15" i="5" s="1"/>
  <c r="G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G37" i="5"/>
  <c r="G38" i="5"/>
  <c r="G39" i="5"/>
  <c r="H39" i="5"/>
  <c r="G4" i="5"/>
  <c r="H4" i="5" s="1"/>
  <c r="F6" i="5"/>
  <c r="F8" i="5"/>
  <c r="F9" i="5"/>
  <c r="F5" i="5"/>
  <c r="H38" i="5"/>
  <c r="H90" i="5"/>
  <c r="H62" i="5"/>
  <c r="H122" i="5"/>
  <c r="H129" i="5"/>
  <c r="H83" i="5"/>
  <c r="H71" i="5"/>
  <c r="H53" i="5"/>
  <c r="H68" i="5"/>
  <c r="H95" i="5"/>
  <c r="H67" i="5"/>
  <c r="H6" i="5"/>
  <c r="H49" i="5"/>
  <c r="H89" i="5"/>
  <c r="H87" i="5"/>
  <c r="H45" i="5"/>
  <c r="H5" i="5"/>
  <c r="H73" i="5"/>
  <c r="H61" i="5"/>
  <c r="H80" i="5"/>
  <c r="H86" i="5"/>
  <c r="H46" i="5"/>
  <c r="M1" i="2"/>
  <c r="M2" i="2"/>
  <c r="M3" i="2"/>
  <c r="M4"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6" i="2"/>
  <c r="F13" i="1"/>
  <c r="F12" i="1" s="1"/>
  <c r="F11" i="1" s="1"/>
  <c r="F10" i="1" s="1"/>
  <c r="F15" i="1"/>
  <c r="F14" i="1" s="1"/>
  <c r="F19" i="1"/>
  <c r="F18" i="1" s="1"/>
  <c r="F17" i="1" s="1"/>
  <c r="F21" i="1"/>
  <c r="F20" i="1" s="1"/>
  <c r="F23" i="1"/>
  <c r="F22" i="1" s="1"/>
  <c r="F25" i="1"/>
  <c r="F24" i="1" s="1"/>
  <c r="F27" i="1"/>
  <c r="F26" i="1" s="1"/>
  <c r="F29" i="1"/>
  <c r="F28" i="1" s="1"/>
  <c r="F32" i="1"/>
  <c r="F31" i="1" s="1"/>
  <c r="F30" i="1" s="1"/>
  <c r="F35" i="1"/>
  <c r="F34" i="1"/>
  <c r="F33" i="1" s="1"/>
  <c r="D35" i="1"/>
  <c r="D34" i="1" s="1"/>
  <c r="D33" i="1" s="1"/>
  <c r="D32" i="1"/>
  <c r="D31" i="1"/>
  <c r="D30" i="1"/>
  <c r="D29" i="1"/>
  <c r="D28" i="1" s="1"/>
  <c r="D27" i="1"/>
  <c r="D26" i="1" s="1"/>
  <c r="D25" i="1"/>
  <c r="D24" i="1" s="1"/>
  <c r="D23" i="1"/>
  <c r="D22" i="1" s="1"/>
  <c r="D21" i="1"/>
  <c r="D20" i="1" s="1"/>
  <c r="D19" i="1"/>
  <c r="D18" i="1" s="1"/>
  <c r="D15" i="1"/>
  <c r="D14" i="1" s="1"/>
  <c r="D13" i="1"/>
  <c r="D12" i="1" s="1"/>
  <c r="D11" i="1" s="1"/>
  <c r="D10" i="1" s="1"/>
  <c r="D1" i="2"/>
  <c r="D2" i="2"/>
  <c r="I2" i="2"/>
  <c r="I1" i="2"/>
  <c r="D3" i="2"/>
  <c r="D4" i="2"/>
  <c r="D5" i="2"/>
  <c r="D6" i="2"/>
  <c r="D7" i="2"/>
  <c r="D8" i="2"/>
  <c r="D9" i="2"/>
  <c r="D10" i="2"/>
  <c r="D11" i="2"/>
  <c r="D12" i="2"/>
  <c r="D13" i="2"/>
  <c r="D14" i="2"/>
  <c r="D15" i="2"/>
  <c r="D16" i="2"/>
  <c r="G43" i="8" l="1"/>
  <c r="G50" i="8"/>
  <c r="G64" i="8"/>
  <c r="G27" i="8"/>
  <c r="G32" i="8"/>
  <c r="G52" i="8"/>
  <c r="G74" i="8"/>
  <c r="G54" i="8"/>
  <c r="G128" i="8"/>
  <c r="G13" i="8"/>
  <c r="G96" i="8"/>
  <c r="G30" i="8"/>
  <c r="G69" i="8"/>
  <c r="G104" i="8"/>
  <c r="G33" i="8"/>
  <c r="G122" i="8"/>
  <c r="G103" i="8"/>
  <c r="G17" i="8"/>
  <c r="G92" i="8"/>
  <c r="G107" i="8"/>
  <c r="G23" i="8"/>
  <c r="G56" i="8"/>
  <c r="G72" i="8"/>
  <c r="G79" i="8"/>
  <c r="G100" i="8"/>
  <c r="G108" i="8"/>
  <c r="G119" i="8"/>
  <c r="G98" i="8"/>
  <c r="D129" i="8"/>
  <c r="G41" i="8"/>
  <c r="G59" i="8"/>
  <c r="G66" i="8"/>
  <c r="G126" i="8"/>
  <c r="G67" i="8"/>
  <c r="G14" i="8"/>
  <c r="G83" i="8"/>
  <c r="G38" i="8"/>
  <c r="G123" i="8"/>
  <c r="G120" i="8"/>
  <c r="G87" i="8"/>
  <c r="G90" i="8"/>
  <c r="G94" i="8"/>
  <c r="G44" i="8"/>
  <c r="G99" i="8"/>
  <c r="G127" i="8"/>
  <c r="G113" i="8"/>
  <c r="G86" i="8"/>
  <c r="G125" i="8"/>
  <c r="G63" i="8"/>
  <c r="G45" i="8"/>
  <c r="G26" i="8"/>
  <c r="G53" i="8"/>
  <c r="G34" i="8"/>
  <c r="G40" i="8"/>
  <c r="G117" i="8"/>
  <c r="G49" i="8"/>
  <c r="G65" i="8"/>
  <c r="G22" i="8"/>
  <c r="G20" i="8"/>
  <c r="G58" i="8"/>
  <c r="G89" i="8"/>
  <c r="G60" i="8"/>
  <c r="G71" i="8"/>
  <c r="G28" i="8"/>
  <c r="G55" i="8"/>
  <c r="G105" i="8"/>
  <c r="G29" i="8"/>
  <c r="G85" i="8"/>
  <c r="G25" i="8"/>
  <c r="G81" i="8"/>
  <c r="G118" i="8"/>
  <c r="G124" i="8"/>
  <c r="G36" i="8"/>
  <c r="G80" i="8"/>
  <c r="G18" i="8"/>
  <c r="G37" i="8"/>
  <c r="G68" i="8"/>
  <c r="G75" i="8"/>
  <c r="G88" i="8"/>
  <c r="G42" i="8"/>
  <c r="G11" i="8"/>
  <c r="G12" i="8"/>
  <c r="G61" i="8"/>
  <c r="G121" i="8"/>
  <c r="G102" i="8"/>
  <c r="G70" i="8"/>
  <c r="G39" i="8"/>
  <c r="G84" i="8"/>
  <c r="G77" i="8"/>
  <c r="H131" i="5"/>
  <c r="C136" i="5" s="1"/>
  <c r="C137" i="5" s="1"/>
  <c r="C138" i="5" s="1"/>
  <c r="D17" i="1"/>
  <c r="D16" i="1" s="1"/>
  <c r="D9" i="1" s="1"/>
  <c r="F16" i="1"/>
  <c r="F9" i="1" s="1"/>
  <c r="G129" i="8" l="1"/>
  <c r="C135" i="8" s="1"/>
  <c r="C136" i="8" s="1"/>
  <c r="D5" i="1"/>
  <c r="F5" i="1" s="1"/>
</calcChain>
</file>

<file path=xl/comments1.xml><?xml version="1.0" encoding="utf-8"?>
<comments xmlns="http://schemas.openxmlformats.org/spreadsheetml/2006/main">
  <authors>
    <author>Yimmy Alexander Bueno Juez</author>
  </authors>
  <commentList>
    <comment ref="B48" authorId="0" shapeId="0">
      <text>
        <r>
          <rPr>
            <b/>
            <sz val="8"/>
            <color indexed="81"/>
            <rFont val="Tahoma"/>
            <family val="2"/>
          </rPr>
          <t>Yimmy Alexander Bueno Juez:</t>
        </r>
        <r>
          <rPr>
            <sz val="8"/>
            <color indexed="81"/>
            <rFont val="Tahoma"/>
            <family val="2"/>
          </rPr>
          <t xml:space="preserve">
La eficacia se podría medir en conjunto con las preguntas planteadas sobre el tema en políticas de operación.</t>
        </r>
      </text>
    </comment>
    <comment ref="B51" authorId="0" shapeId="0">
      <text>
        <r>
          <rPr>
            <b/>
            <sz val="8"/>
            <color indexed="81"/>
            <rFont val="Tahoma"/>
            <family val="2"/>
          </rPr>
          <t>Yimmy Alexander Bueno Juez:</t>
        </r>
        <r>
          <rPr>
            <sz val="8"/>
            <color indexed="81"/>
            <rFont val="Tahoma"/>
            <family val="2"/>
          </rPr>
          <t xml:space="preserve">
La eficacia se puede medir en conjunto con las preguntas planteadas en la parte correspondiente a políticas contables</t>
        </r>
      </text>
    </comment>
  </commentList>
</comments>
</file>

<file path=xl/sharedStrings.xml><?xml version="1.0" encoding="utf-8"?>
<sst xmlns="http://schemas.openxmlformats.org/spreadsheetml/2006/main" count="1328" uniqueCount="452">
  <si>
    <t>FORMULARIO DE EVALUACIÓN DEL CONTROL INTERNO CONTABLE</t>
  </si>
  <si>
    <t>TOTAL CONTROL INTERNO CONTABLE</t>
  </si>
  <si>
    <t xml:space="preserve"> </t>
  </si>
  <si>
    <t>DEFICIENTE</t>
  </si>
  <si>
    <t>PREGUNTAS</t>
  </si>
  <si>
    <t>EVALUACIÓN DE CONTROLES 1 FASE</t>
  </si>
  <si>
    <t>CALIFICACIÓN</t>
  </si>
  <si>
    <t>EVALUACIÓN DE CONTROLES 2 FASE</t>
  </si>
  <si>
    <t>OBSERVACIONES</t>
  </si>
  <si>
    <t>Existencia</t>
  </si>
  <si>
    <t>Efectividad</t>
  </si>
  <si>
    <t xml:space="preserve">Marco de referencia del proceso contable </t>
  </si>
  <si>
    <t>1.1</t>
  </si>
  <si>
    <t>Elementos del Marco Normativo</t>
  </si>
  <si>
    <t>1.1.1</t>
  </si>
  <si>
    <t>Políticas Contables</t>
  </si>
  <si>
    <t>1.1.1.1</t>
  </si>
  <si>
    <t>¿La entidad ha definido adecuadamente las políticas contables que debe aplicar para el reconocimiento, medición, revelación y presentación de los hechos económicos de acuerdo con el marco normativo que le corresponde?</t>
  </si>
  <si>
    <t>Si</t>
  </si>
  <si>
    <t>Adecuado</t>
  </si>
  <si>
    <t>A pesar de su existencia, no se aplica adecuadamente , ya que no incluyen las relacionadas con  la revelación A1</t>
  </si>
  <si>
    <t>1.1.2</t>
  </si>
  <si>
    <t>Política de operación</t>
  </si>
  <si>
    <t>1.1.2.1</t>
  </si>
  <si>
    <t>¿Se establecen cronogramas para el seguimiento al cumplimiento de los planes de mejoramiento derivados de los hallazgos de auditoría interna o externa?</t>
  </si>
  <si>
    <t>No</t>
  </si>
  <si>
    <t>Parcialmente</t>
  </si>
  <si>
    <t>Etapas del proceso contable</t>
  </si>
  <si>
    <t>2.1</t>
  </si>
  <si>
    <t>Reconocimiento</t>
  </si>
  <si>
    <t>2.1.1</t>
  </si>
  <si>
    <t xml:space="preserve">Identificación </t>
  </si>
  <si>
    <t>2.1.1.1</t>
  </si>
  <si>
    <t>¿Se han identificado, en la entidad, los procesos que generan hechos económicos y que, por lo tanto, constituyen proveedores de información del proceso contable?</t>
  </si>
  <si>
    <t>2.1.2</t>
  </si>
  <si>
    <t xml:space="preserve">Clasificación </t>
  </si>
  <si>
    <t>2.1.2.1</t>
  </si>
  <si>
    <t>¿La clasificación de los hechos económicos corresponde a una correcta interpretación tanto del marco normativo, como del Catálogo de Cuentas aplicable a la entidad?</t>
  </si>
  <si>
    <t>No adecuado</t>
  </si>
  <si>
    <t>2.1.3</t>
  </si>
  <si>
    <t xml:space="preserve">Medición </t>
  </si>
  <si>
    <t>2.1.3.1</t>
  </si>
  <si>
    <t>¿Los hechos económicos registrados por la entidad tienen una medición monetaria confiable?</t>
  </si>
  <si>
    <t>2.1.4</t>
  </si>
  <si>
    <t>Registro</t>
  </si>
  <si>
    <t>2.1.4.1</t>
  </si>
  <si>
    <t>¿Los hechos económicos se contabilizan cronológicamente y se deja evidencia de su registro en forma consecutiva?</t>
  </si>
  <si>
    <t>2.2</t>
  </si>
  <si>
    <t>Medición posterior</t>
  </si>
  <si>
    <t>2.2.1</t>
  </si>
  <si>
    <t>¿Se encuentran plenamente establecidos los criterios de medición posterior para cada uno de los elementos de los estados financieros de acuerdo al Marco normativo aplicable?</t>
  </si>
  <si>
    <t>2.3</t>
  </si>
  <si>
    <t>Presentación de Estados Financieros</t>
  </si>
  <si>
    <t>2.3.1</t>
  </si>
  <si>
    <t>¿Se elaboran y presentan oportunamente los estados financieros, a los usuarios de la información?</t>
  </si>
  <si>
    <t xml:space="preserve">3. </t>
  </si>
  <si>
    <t>Rendición de cuentas</t>
  </si>
  <si>
    <t>3.1</t>
  </si>
  <si>
    <t>3.1.1</t>
  </si>
  <si>
    <t>¿Se adjuntan los estados financieros al informe de rendición de cuentas?</t>
  </si>
  <si>
    <t>4.</t>
  </si>
  <si>
    <t>Administración del Riesgo Contable</t>
  </si>
  <si>
    <t>4.1</t>
  </si>
  <si>
    <t>4.1.1</t>
  </si>
  <si>
    <t>¿Se identifican, analizan y se da un tratamiento adecuado a los riesgos de índole contable en forma permanente?</t>
  </si>
  <si>
    <t>No aplica</t>
  </si>
  <si>
    <t>si</t>
  </si>
  <si>
    <t>N/A</t>
  </si>
  <si>
    <t>no</t>
  </si>
  <si>
    <t>MARCO DE REFERENCIA DEL PROCESO CONTABLE</t>
  </si>
  <si>
    <t>ELEMENTOS DEL MARCO NORMATIVO</t>
  </si>
  <si>
    <t>CRITERIO</t>
  </si>
  <si>
    <t>PREGUNTA</t>
  </si>
  <si>
    <t>TIPO</t>
  </si>
  <si>
    <t>TOTAL</t>
  </si>
  <si>
    <t>POLÍTICAS CONTABLES</t>
  </si>
  <si>
    <t>¿La entidad ha definido las políticas contables que debe aplicar para el reconocimiento, medición, revelación y presentación de los hechos económicos de acuerdo con el marco normativo que le corresponde?</t>
  </si>
  <si>
    <t>Ex</t>
  </si>
  <si>
    <t>SI;NO;PARCIALMENTE</t>
  </si>
  <si>
    <t>SI</t>
  </si>
  <si>
    <t>¿Se socializan las políticas con el personal involucrado en el proceso contable?</t>
  </si>
  <si>
    <t>Ef</t>
  </si>
  <si>
    <r>
      <t xml:space="preserve">¿Las políticas establecidas </t>
    </r>
    <r>
      <rPr>
        <sz val="11.5"/>
        <color rgb="FFFF0000"/>
        <rFont val="Calibri"/>
        <family val="2"/>
        <scheme val="minor"/>
      </rPr>
      <t xml:space="preserve">para el reconocimiento, medición, revelación y presentación de hechos económicos, </t>
    </r>
    <r>
      <rPr>
        <sz val="11.5"/>
        <color theme="1"/>
        <rFont val="Calibri"/>
        <family val="2"/>
        <scheme val="minor"/>
      </rPr>
      <t>son aplicadas en el desarrollo del proceso contable?</t>
    </r>
  </si>
  <si>
    <r>
      <t xml:space="preserve">EN TODOS LOS CASOS; </t>
    </r>
    <r>
      <rPr>
        <sz val="11"/>
        <color rgb="FFFF0000"/>
        <rFont val="Calibri"/>
        <family val="2"/>
        <scheme val="minor"/>
      </rPr>
      <t>ALGUNOS CASOS</t>
    </r>
    <r>
      <rPr>
        <sz val="11"/>
        <color theme="1"/>
        <rFont val="Calibri"/>
        <family val="2"/>
        <scheme val="minor"/>
      </rPr>
      <t>; RARA VEZ</t>
    </r>
  </si>
  <si>
    <t>¿Las políticas contables son consistentes con las prescripciones del marco normativo aplicable a la entidad?</t>
  </si>
  <si>
    <t>¿Las políticas contables responden a la naturaleza de la entidad?</t>
  </si>
  <si>
    <t>¿Las políticas contables propenden por la representación fiel de la información financiera?</t>
  </si>
  <si>
    <t>POLÍTICAS DE OPERACIÓN</t>
  </si>
  <si>
    <t>¿Se socializan los cronogramas con los responsables?</t>
  </si>
  <si>
    <t>¿Se cumple con los cronogramas?</t>
  </si>
  <si>
    <r>
      <rPr>
        <b/>
        <sz val="11.5"/>
        <color rgb="FFFF0000"/>
        <rFont val="Calibri"/>
        <family val="2"/>
        <scheme val="minor"/>
      </rPr>
      <t>¿La entidad cuenta con una política establecida mediante la cual todos los hechos económicos realizados en cualquier dependencia sean debidamente informados al área de contabilidad, a través de los documentos fuente o soporte?</t>
    </r>
    <r>
      <rPr>
        <b/>
        <sz val="11.5"/>
        <color theme="1"/>
        <rFont val="Calibri"/>
        <family val="2"/>
        <scheme val="minor"/>
      </rPr>
      <t xml:space="preserve"> </t>
    </r>
    <r>
      <rPr>
        <b/>
        <sz val="11.5"/>
        <rFont val="Calibri"/>
        <family val="2"/>
        <scheme val="minor"/>
      </rPr>
      <t>¿La entidad cuenta con una política para informar al área contable los hechos económicos realizados en cualquier dependencia?</t>
    </r>
  </si>
  <si>
    <t>¿Se socializan las políticas con el personal involucrado en el proceso?</t>
  </si>
  <si>
    <t>¿La política define los documentos idóneos mediante los cuales se informa al área contable?</t>
  </si>
  <si>
    <t>¿Se cumple con la poítica?</t>
  </si>
  <si>
    <t>¿Se han implementado políticas para la identificación de bienes en forma individualizada?</t>
  </si>
  <si>
    <t>¿Se cumple con la política?</t>
  </si>
  <si>
    <r>
      <t xml:space="preserve">¿Se cuenta con una política para realizar las conciliaciones de las partidas más relevantes </t>
    </r>
    <r>
      <rPr>
        <b/>
        <sz val="11.5"/>
        <color rgb="FFFF0000"/>
        <rFont val="Calibri"/>
        <family val="2"/>
        <scheme val="minor"/>
      </rPr>
      <t>asociadas a las pensiones de jubilación (cálculos actuariales), cesantías consolidadas y sus intereses, los préstamos por pagar, retenciones tributarias y demás pasivos que de acuerdo con la naturaleza de la entidad se consideren significativos</t>
    </r>
    <r>
      <rPr>
        <b/>
        <sz val="11.5"/>
        <color theme="1"/>
        <rFont val="Calibri"/>
        <family val="2"/>
        <scheme val="minor"/>
      </rPr>
      <t>, a fin de lograr una adecuada clasificación contable?</t>
    </r>
  </si>
  <si>
    <t>PARCIALMENTE</t>
  </si>
  <si>
    <r>
      <t xml:space="preserve">¿Se cuenta con una política en la que se definan la segregación de funciones (Autorizaciones, registros y manejos) dentro de los procesos contables? </t>
    </r>
    <r>
      <rPr>
        <b/>
        <sz val="11.5"/>
        <color rgb="FFFF0000"/>
        <rFont val="Calibri"/>
        <family val="2"/>
        <scheme val="minor"/>
      </rPr>
      <t>procedimientos administrativos, para establecer la responsabilidad de registrar los recaudos generados; la autorización de los soportes por funcionarios competentes; el manejo de cajas menores o fondos rotatorios y sus respectivos arqueos periódicos; el manejo de propiedades, planta y equipos, y los demás bienes de la entidad contable pública?</t>
    </r>
  </si>
  <si>
    <t>¿Se cuenta con una política institucional para la presentación oportuna de la información financiera debidamente analizada?</t>
  </si>
  <si>
    <t>¿Existe una política para llevar a cabo, en forma adecuada, el cierre integral de la información producida en las áreas o dependencias que generan hechos económicos?</t>
  </si>
  <si>
    <t>¿La entidad tiene implementadas políticas para realizar periódicamente inventarios, conciliaciones y cruces de información, que le permitan verificar la existencia y medición confiable?</t>
  </si>
  <si>
    <t>¿Se cuenta con una política de depuración contable permanente y sostenible de la calidad de la información?</t>
  </si>
  <si>
    <t>¿Las depuraciones establecidas se realizan permanente o por lo menos perióodicamente?</t>
  </si>
  <si>
    <t>¿Los manuales de políticas, procedimientos y demás prácticas contables se encuentran debidamente actualizados y sirven de guía u orientación efectiva del proceso contable?</t>
  </si>
  <si>
    <t>ETAPAS DEL PROCESO CONTABLE</t>
  </si>
  <si>
    <t>RECONOCIMIENTO</t>
  </si>
  <si>
    <t>IDENTIFICACIÓN</t>
  </si>
  <si>
    <t>¿Se evidencia por medio de flujogramas, u otra técnica o mecanismo, la forma como circula la información a través de la entidad y su respectivo efecto en el proceso contable de la entidad?</t>
  </si>
  <si>
    <r>
      <rPr>
        <sz val="11"/>
        <color rgb="FFFF0000"/>
        <rFont val="Calibri"/>
        <family val="2"/>
        <scheme val="minor"/>
      </rPr>
      <t>¿Se han identificado, en la entidad, los procesos que generan hechos económicos y que, por lo tanto, constituyen proveedores de información del proceso contable?</t>
    </r>
    <r>
      <rPr>
        <sz val="11"/>
        <color theme="1"/>
        <rFont val="Calibri"/>
        <family val="2"/>
        <scheme val="minor"/>
      </rPr>
      <t xml:space="preserve"> ¿La entidad ha identificado los proveedores de información dentro del proceso contable?</t>
    </r>
  </si>
  <si>
    <t>¿La entidad ha identificado los receptores de información dentro del proceso contable?</t>
  </si>
  <si>
    <t>¿Se han identificado debidamente los productos de los demás procesos que constituyen insumos del proceso contable?</t>
  </si>
  <si>
    <t>¿Los bienes, derechos y obligaciones se encuentran debidamente individualizados en la contabilidad, bien sea por el área contable, o bien por otras dependencias que administran las bases de datos  que contiene esta información?</t>
  </si>
  <si>
    <t>¿En el proceso de individualización se tiene en cuenta la política establecida para ello?</t>
  </si>
  <si>
    <t>¿La política de individualización es de conocimiento de las dependencias involucradas en el proceso?</t>
  </si>
  <si>
    <t>¿Para la identificación de los hechos económicos, se toma  con base el marco normativo aplicable a la entidad?</t>
  </si>
  <si>
    <t>¿En el proceso de identificación se tiene en cuenta la política establecida para ello?</t>
  </si>
  <si>
    <t>¿La política de identificación es de conocimiento del personal involucrado en el proceso?</t>
  </si>
  <si>
    <t>CLASIFICACIÓN</t>
  </si>
  <si>
    <t>¿Se utiliza la versión actualizada del Catálogo General de Cuentas correspondiente al marco normativo aplicable a la entidad?</t>
  </si>
  <si>
    <t>¿Se realizan revisiones permanentes sobre la vigencia del catálogo de cuentas?</t>
  </si>
  <si>
    <t>¿Se llevan registros individualizados de los hechos económicos ocurridos en la entidad?</t>
  </si>
  <si>
    <t>¿En el proceso de clasificación se tiene en cuenta la política establecida para ello?</t>
  </si>
  <si>
    <t>REGISTRO</t>
  </si>
  <si>
    <t>¿En el periodo ha presentado problemas de cronología en los registros de contabilidad?</t>
  </si>
  <si>
    <t>¿En el periodo ha presentado problemas de consecutivos en los registros de contabilidad?</t>
  </si>
  <si>
    <t>¿Los hechos económicos registrados están respaldados en documentos soporte idóneos?</t>
  </si>
  <si>
    <t>¿La idoneidad de los documentos está debidamente definida en la política contable?</t>
  </si>
  <si>
    <t>¿La política es de conocimiento por parte del personal involucrado en el proceso de registro?</t>
  </si>
  <si>
    <t>¿Para el registro de los hechos económicos, se elaboran los respectivos comprobantes de contabilidad?</t>
  </si>
  <si>
    <t>¿Los comprobantes de contabilidad se realizan cronológicamente?</t>
  </si>
  <si>
    <t>¿Los comprobantes de contabilidad se enumeran consecutivamente?</t>
  </si>
  <si>
    <r>
      <t xml:space="preserve">¿Los libros de contabilidad se encuentran debidamente soportados </t>
    </r>
    <r>
      <rPr>
        <b/>
        <sz val="11.5"/>
        <color rgb="FFFF0000"/>
        <rFont val="Calibri"/>
        <family val="2"/>
        <scheme val="minor"/>
      </rPr>
      <t>en</t>
    </r>
    <r>
      <rPr>
        <b/>
        <sz val="11.5"/>
        <color theme="1"/>
        <rFont val="Calibri"/>
        <family val="2"/>
        <scheme val="minor"/>
      </rPr>
      <t xml:space="preserve"> comprobantes de contabilidad?</t>
    </r>
  </si>
  <si>
    <t>¿La información de los libros de contabilidad coincide con la registrada en los comprobantes de contabilidad?</t>
  </si>
  <si>
    <t>En caso de haber diferencias, ¿se realizan las conciliaciones y ajustes necesarias?</t>
  </si>
  <si>
    <t xml:space="preserve">¿Existe algún mecanismo a través del cual se verifique la completitud de los registros contables? </t>
  </si>
  <si>
    <t>¿Dicho mecanismo se aplica de manera permanente o periódica?</t>
  </si>
  <si>
    <t>¿Los libros de contabilidad se encuentran actualizados y sus saldos están de acuerdo con el último informe trimestral transmitido a la Contaduría General de la Nación?</t>
  </si>
  <si>
    <t>MEDICIÓN</t>
  </si>
  <si>
    <r>
      <t xml:space="preserve">¿Los criterios de medición inicial de los hechos económicos utilizados por la entidad corresponden al marco conceptual aplicable a la entidad </t>
    </r>
    <r>
      <rPr>
        <b/>
        <sz val="11.5"/>
        <color rgb="FFFF0000"/>
        <rFont val="Calibri"/>
        <family val="2"/>
        <scheme val="minor"/>
      </rPr>
      <t>y han sido aplicados adecuadamente</t>
    </r>
    <r>
      <rPr>
        <b/>
        <sz val="11.5"/>
        <color theme="1"/>
        <rFont val="Calibri"/>
        <family val="2"/>
        <scheme val="minor"/>
      </rPr>
      <t>?</t>
    </r>
  </si>
  <si>
    <t>¿En el proceso de medición se tiene en cuenta la política establecida para ello?</t>
  </si>
  <si>
    <t>¿La política de medición es de conocimiento del personal involucrado en el proceso?</t>
  </si>
  <si>
    <t>¿La política de medición es aplicada adecuadamente?</t>
  </si>
  <si>
    <t xml:space="preserve">¿Los hechos económicos registrados por la entidad contable pública tienen una medición monetaria confiable? </t>
  </si>
  <si>
    <t>¿La medición se realiza con base en lo establecido en la política contable?</t>
  </si>
  <si>
    <t>MEDICIÓN POSTERIOR</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</si>
  <si>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</si>
  <si>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</si>
  <si>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permanente?</t>
  </si>
  <si>
    <t>¿Se han identificado cuáles podrían ser los indicios de deterioro aplicables a la entidad?</t>
  </si>
  <si>
    <r>
      <t xml:space="preserve">¿Se encuentran plenamente establecidos los criterios de medición posterior para cada uno de los elementos de los estados financieros </t>
    </r>
    <r>
      <rPr>
        <b/>
        <sz val="11.5"/>
        <color rgb="FFFF0000"/>
        <rFont val="Calibri"/>
        <family val="2"/>
        <scheme val="minor"/>
      </rPr>
      <t>de acuerdo al marco conceptual aplicable</t>
    </r>
    <r>
      <rPr>
        <b/>
        <sz val="11.5"/>
        <color theme="1"/>
        <rFont val="Calibri"/>
        <family val="2"/>
        <scheme val="minor"/>
      </rPr>
      <t>?</t>
    </r>
  </si>
  <si>
    <t>¿Los criterios se establecen con base en el marco normativo aplicable a la entidad?</t>
  </si>
  <si>
    <t>¿Se verifica que la medición se efectúa con base en los criterios establecidos enlos Marcos Normativos aplicable a la entidad?</t>
  </si>
  <si>
    <t>¿Se verifica la aplicación de las normas sobre medición posterior para aquellos hechos económicos que deben ser objeto de actualización?</t>
  </si>
  <si>
    <t xml:space="preserve">¿Se verifica que la totalidad de los hechos económicos que estén obligados a efectuar la medición posterior la efectúen? </t>
  </si>
  <si>
    <t>¿Se soportan las mediciones fundamentadas en estimaciones o juicios de profesionales expertos ajenos al proceso contable?</t>
  </si>
  <si>
    <t xml:space="preserve">¿Se verifica que los cálculos efectuados apliquen los criterios de medición establecidos en las políticas? </t>
  </si>
  <si>
    <t>PRESENTACIÓN DE ESTADOS FINANCIEROS</t>
  </si>
  <si>
    <t>¿Se elaboran y presentan oportunamente los estados financieros, los informes y reportes contables al representante legal, a la Contaduría General de la Nación, a los organismos de inspección, vigilancia y control, y a los demás usuarios de la información?</t>
  </si>
  <si>
    <t>¿Se tiene conocimiento de los plazos establecidos para la presentación de estados financieros ante los diferentes entes?</t>
  </si>
  <si>
    <t>¿Se cumplen a cabalidad los plazos establecidos para la presentación de estados financieros?</t>
  </si>
  <si>
    <t xml:space="preserve">¿Se elabora el juego completo de estados financieros, con corte al 31 de diciembre? </t>
  </si>
  <si>
    <t>¿Las cifras contenidas en los estados financieros, informes y reportes contables coinciden con los saldos de los libros de contabilidad?</t>
  </si>
  <si>
    <t>¿Se realizan verificaciones de los saldos de las partidas contables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</si>
  <si>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</si>
  <si>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</si>
  <si>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</si>
  <si>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¿Se producen informes de empalme cuando se presenta cambio de representante legal o cambio de contador?</t>
  </si>
  <si>
    <t>¿La información financiera se acompaña de los respectivos análisis e interpretaciones que facilitan su adecuada comprensión por parte de los usuarios?</t>
  </si>
  <si>
    <t>¿Las notas explicativas a los estados contables cumplen con las normas para la revelación y presentación de estados financieros de conformidad con el marco normativo aplicable?</t>
  </si>
  <si>
    <t>¿El contenido de las notas a los estados financieros revela en forma suficiente la información de tipo cualitativo, cuantitativo y físico que corresponde?</t>
  </si>
  <si>
    <t xml:space="preserve">¿En las notas a los estados contables, se hace referencia a las variaciones significativas que se presentan de un periodo a otro? </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</si>
  <si>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</si>
  <si>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</si>
  <si>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¿Se tienen en cuenta los estados financieros para la toma de decisiones?</t>
  </si>
  <si>
    <t>RENDICIÓN DE CUENTAS</t>
  </si>
  <si>
    <t>¿Se verifica la consistencia de las cifras presentadas en los estados financieros con las cifras reportadas a la CGN?</t>
  </si>
  <si>
    <t>¿Se presentan las aclaraciones y/o explicaciones importantes sobre las variaciones entre periodos?</t>
  </si>
  <si>
    <t>ADMINISTRACIÓN DEL RIESGO CONTABLE</t>
  </si>
  <si>
    <r>
      <t xml:space="preserve">¿Existe </t>
    </r>
    <r>
      <rPr>
        <b/>
        <sz val="11.5"/>
        <color rgb="FFFF0000"/>
        <rFont val="Calibri"/>
        <family val="2"/>
        <scheme val="minor"/>
      </rPr>
      <t xml:space="preserve">y funciona </t>
    </r>
    <r>
      <rPr>
        <b/>
        <sz val="11.5"/>
        <color theme="1"/>
        <rFont val="Calibri"/>
        <family val="2"/>
        <scheme val="minor"/>
      </rPr>
      <t>una instancia asesora que permita gestionar los riesgos de índole contable?</t>
    </r>
  </si>
  <si>
    <t>¿Dicha instancia funciona de forma permanente dentro de la entidad?</t>
  </si>
  <si>
    <t>¿Se ha establecido la probabilidad de ocurrencia y el impacto que puede tener, en la entidad, la materialización de los riesgos de índole contable?</t>
  </si>
  <si>
    <r>
      <t xml:space="preserve">¿Se </t>
    </r>
    <r>
      <rPr>
        <sz val="11.5"/>
        <color rgb="FFFF0000"/>
        <rFont val="Calibri"/>
        <family val="2"/>
        <scheme val="minor"/>
      </rPr>
      <t xml:space="preserve">identifican, </t>
    </r>
    <r>
      <rPr>
        <sz val="11.5"/>
        <color theme="1"/>
        <rFont val="Calibri"/>
        <family val="2"/>
        <scheme val="minor"/>
      </rPr>
      <t>analizan y se da un tratamiento adecuado a los riesgos de índole contable en forma permanente?</t>
    </r>
  </si>
  <si>
    <t>¿Los riesgos identificados se revisan y actualizan periódicamente?</t>
  </si>
  <si>
    <t>¿Se han establecido controles que permitan mitigar o neutralizar la ocurrencia de cada riesgo identificado?</t>
  </si>
  <si>
    <t>¿Se realizan autoevaluaciones periódicas para determinar la efectividad de los controles implementados en cada una de las actividades del proceso contable?</t>
  </si>
  <si>
    <t>¿Los funcionarios involucrados en el proceso contable cumplen los requerimientos técnicos señalados por la entidad, de acuerdo con la responsabilidad que demanda el ejercicio de la profesión contable en el sector público?</t>
  </si>
  <si>
    <t>¿Las personas que ejecutan las actividades relacionadas con el proceso contable conocen suficientemente el Régimen de Contabilidad Pública y el marco normativo aplicable para la entidad?</t>
  </si>
  <si>
    <r>
      <t xml:space="preserve">¿Se ha implementado una política o mecanismo de actualización o capacitación permanente para los funcionarios involucrados en el proceso contable </t>
    </r>
    <r>
      <rPr>
        <b/>
        <sz val="11.5"/>
        <color rgb="FFFF0000"/>
        <rFont val="Calibri"/>
        <family val="2"/>
        <scheme val="minor"/>
      </rPr>
      <t>y se lleva a cabo en forma satisfactoria</t>
    </r>
    <r>
      <rPr>
        <b/>
        <sz val="11.5"/>
        <color theme="1"/>
        <rFont val="Calibri"/>
        <family val="2"/>
        <scheme val="minor"/>
      </rPr>
      <t>?</t>
    </r>
  </si>
  <si>
    <t>¿se establecen cronogramas para la realización de capacitaciones?</t>
  </si>
  <si>
    <t>¿Las capacitaciones se realizan de acuerdo al cronograma establecido?</t>
  </si>
  <si>
    <t>MÁXIMO A OBTENER</t>
  </si>
  <si>
    <t>TOTAL PREGUNTAS</t>
  </si>
  <si>
    <t>PUNTAJE OBTENIDO</t>
  </si>
  <si>
    <t>Porcentaje obtenido</t>
  </si>
  <si>
    <t>Calificación</t>
  </si>
  <si>
    <t>Eficiencia</t>
  </si>
  <si>
    <t xml:space="preserve">Secretaria Juridica Distrital </t>
  </si>
  <si>
    <t>Puntaje Máximo</t>
  </si>
  <si>
    <t>Factor de Calificación</t>
  </si>
  <si>
    <t>Puntaje Obtenido</t>
  </si>
  <si>
    <t>RESPUESTA</t>
  </si>
  <si>
    <t>¿La entidad ha definido las políticas contables que debe aplicar para el reconocimiento, medición, revelación y presentación de los hechos económicos de acuerdo con el marco normativo que le corresponde aplicar?</t>
  </si>
  <si>
    <t>1.2</t>
  </si>
  <si>
    <t>¿Las políticas establecidas son aplicadas en el desarrollo del proceso contable?</t>
  </si>
  <si>
    <t>1.3</t>
  </si>
  <si>
    <t>¿Las políticas contables responden a la naturaleza y a la actividad de la entidad?</t>
  </si>
  <si>
    <t xml:space="preserve">Las políticas contables responden a la naturaleza de la Entidad. </t>
  </si>
  <si>
    <t>1.4</t>
  </si>
  <si>
    <t>¿Se establecen instrumentos (planes, procedimientos, manuales, reglas de negocio, guías, etc) para el seguimiento al cumplimiento de los planes de mejoramiento derivados de los hallazgos de auditoría interna o externa?</t>
  </si>
  <si>
    <t>Se definió como instrumento para el seguimiento al cumplimiento de los planes de mejoramiento de auditoria interna o externa un procedimiento denominado Seguimiento al cumplimiento y evaluación de planes de mejoramiento código 2310300-PR-032.</t>
  </si>
  <si>
    <t>¿Se socializan estos instrumentos de seguimiento con los responsables?</t>
  </si>
  <si>
    <t>¿Se hace seguimiento o monitoreo al cumplimiento de los planes de mejoramiento?</t>
  </si>
  <si>
    <t xml:space="preserve"> ¿La entidad cuenta con una política o instrumento (procedimiento, manual, regla de negocio, guía, instructivo, etc.) tendiente a facilitar el flujo de información relativo a los hechos económicos originados en cualquier dependencia?</t>
  </si>
  <si>
    <t>¿Se socializan estas herramientas con el personal involucrado en el proceso?</t>
  </si>
  <si>
    <t>3.2</t>
  </si>
  <si>
    <t>¿Se tienen identificados los documentos idóneos mediante los cuales se informa al área contable?</t>
  </si>
  <si>
    <t>3.3</t>
  </si>
  <si>
    <t>¿Existen procedimientos internos documentados que faciliten la aplicación de la política?</t>
  </si>
  <si>
    <t>Existen procedimientos como Manual de Políticas Contables, Libros Oficiales Contables 2311420-PR-062, recepción y registro de la Inf. económica 2311420-PR-036, Creación de terceros contratistas y proveedores 2311420-PR-063, Elaboración, validación y presentación de Estados Contables y demás informes a la DDC 2311420-PR-061, Comité de sostenibilidad del Sistema Contable 2311420-PR-064</t>
  </si>
  <si>
    <t>¿Se ha implementado una política o  instrumento (directriz, procedimiento, guía o lineamiento) sobre la identificación de los bienes físicos en forma individualizada dentro del proceso contable de la entidad?</t>
  </si>
  <si>
    <t>Se cuenta con los procedimientos movimiento de bienes código 2311500-PR-078  y seguimiento y control de bienes código 2311500-PR-075.</t>
  </si>
  <si>
    <t>¿Se ha socializado este instrumento con el personal involucrado en el proceso?</t>
  </si>
  <si>
    <t>4.2</t>
  </si>
  <si>
    <t>¿Se verifica la individualización de los bienes físicos?</t>
  </si>
  <si>
    <t xml:space="preserve">Cada bien inventariado es identificado con placa. </t>
  </si>
  <si>
    <t>¿Se cuenta con una directriz, guía o procedimiento para realizar las conciliaciones de las partidas más relevantes, a fin de lograr una adecuada identificación y medición?</t>
  </si>
  <si>
    <t>5.1</t>
  </si>
  <si>
    <t>¿Se socializan estas directrices, guías o procedimientos con el personal involucrado en el proceso?</t>
  </si>
  <si>
    <t>5.2</t>
  </si>
  <si>
    <t>¿Se verifica la aplicación de estas directrices, guías o procedimientos?</t>
  </si>
  <si>
    <t xml:space="preserve">¿Se cuenta con una directriz, guía, lineamiento, procedimiento o instrucción en que se defina la segregación de funciones (autorizaciones, registros y manejos) dentro de los procesos contables? </t>
  </si>
  <si>
    <t>6.1</t>
  </si>
  <si>
    <t>¿Se socializa esta directriz, guía, lineamiento, procedimiento o instrucción con el personal involucrado en el proceso?</t>
  </si>
  <si>
    <t>6.2</t>
  </si>
  <si>
    <t>¿Se verifica el cumplimiento de esta directriz, guía, lineamiento, procedimiento o instrucción?</t>
  </si>
  <si>
    <t>¿Se cuenta con una directriz, procedimiento, guía, lineamiento o instrucción para la presentación oportuna de la información financiera?</t>
  </si>
  <si>
    <t>7.1</t>
  </si>
  <si>
    <t>7.2</t>
  </si>
  <si>
    <t>¿Se cumple con la directriz, guía, lineamiento, procedimiento o instrucción?</t>
  </si>
  <si>
    <t>¿Existe un procedimiento para llevar a cabo, en forma adecuada, el cierre integral de la información producida en las áreas o dependencias que generan hechos económicos?</t>
  </si>
  <si>
    <t>8.1</t>
  </si>
  <si>
    <t>¿Se socializa este procedimiento con el personal involucrado en el proceso?</t>
  </si>
  <si>
    <t>8.2</t>
  </si>
  <si>
    <t>¿Se cumple con el procedimiento?</t>
  </si>
  <si>
    <t xml:space="preserve">Dentro de las políticas procesos y procedimientos establecidos se consideró la presentación oportuna (por parte de las dependencias) de todos los hechos económicos de la Entidad. </t>
  </si>
  <si>
    <t>¿La entidad tiene implementadas directrices, procedimientos, guías o lineamientos para realizar periódicamente inventarios y cruces de información, que le permitan verificar la existencia de activos y pasivos?</t>
  </si>
  <si>
    <t>9.1</t>
  </si>
  <si>
    <t>¿Se socializan las directrices, procedimientos, guías o lineamientos con el personal involucrado en el proceso?</t>
  </si>
  <si>
    <t>9.2</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</si>
  <si>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</si>
  <si>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</si>
  <si>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10.1</t>
  </si>
  <si>
    <t>¿Se socializan estas directrices, procedimientos, instrucciones, o lineamientos con el personal involucrado en el proceso?</t>
  </si>
  <si>
    <t>10.2</t>
  </si>
  <si>
    <t>¿Existen mecanismos para verificar el cumplimiento de estas directrices, procedimientos, instrucciones, o lineamientos?</t>
  </si>
  <si>
    <t>10.3</t>
  </si>
  <si>
    <t>¿El análisis, la depuracion y el seguimiento de cuentas se realiza permanentemente o por lo menos periódicamente?</t>
  </si>
  <si>
    <t>¿Se evidencia por medio de flujogramas, u otra técnica o mecanismo, la forma como circula la información hacia el área contable?</t>
  </si>
  <si>
    <t>11.1</t>
  </si>
  <si>
    <t xml:space="preserve"> ¿La entidad ha identificado los proveedores de información dentro del proceso contable?</t>
  </si>
  <si>
    <t>11.2</t>
  </si>
  <si>
    <t>¿Los derechos y obligaciones se encuentran debidamente individualizados en la contabilidad, bien sea por el área contable, o bien por otras dependencias?</t>
  </si>
  <si>
    <t>12.1</t>
  </si>
  <si>
    <t>¿Los derechos y obligaciones se miden a partir de su individualización?</t>
  </si>
  <si>
    <t>12.2</t>
  </si>
  <si>
    <t>¿La baja en cuentas es factible a partir de la individualización de los derechos y obligaciones?</t>
  </si>
  <si>
    <t>¿Para la identificación de los hechos económicos, se toma como base el marco normativo aplicable a la entidad?</t>
  </si>
  <si>
    <t>13.1</t>
  </si>
  <si>
    <t>¿En el proceso de identificación se tienen en cuenta los criterios para el reconocimiento de los hechos económicos definidos en las normas?</t>
  </si>
  <si>
    <t>14.1</t>
  </si>
  <si>
    <t>15.1</t>
  </si>
  <si>
    <t>¿En el proceso de clasificación se consideran los criterios definidos en el marco normativo aplicable a la entidad?</t>
  </si>
  <si>
    <t>¿Los hechos económicos se contabilizan cronológicamente?</t>
  </si>
  <si>
    <t>16.1</t>
  </si>
  <si>
    <t>¿Se verifica el registro contable cronológico de los hechos económicos?</t>
  </si>
  <si>
    <t>16.2</t>
  </si>
  <si>
    <t>¿Se verifica el registro consecutivo de los hechos económicos en los libros de contabilidad?</t>
  </si>
  <si>
    <t>17.1</t>
  </si>
  <si>
    <t>¿Se verifica que los registros contables cuenten con los documentos de origen interno o externo que los soporten?</t>
  </si>
  <si>
    <t>17.2</t>
  </si>
  <si>
    <t>¿Se conservan y custodian los documentos soporte?</t>
  </si>
  <si>
    <t>18.1</t>
  </si>
  <si>
    <t>18.2</t>
  </si>
  <si>
    <t>¿Los libros de contabilidad se encuentran debidamente soportados en comprobantes de contabilidad?</t>
  </si>
  <si>
    <t>19.1</t>
  </si>
  <si>
    <t>19.2</t>
  </si>
  <si>
    <t>En caso de haber diferencias entre los registros en los libros y los comprobantes de contabilidad, ¿se realizan las conciliaciones y ajustes necesarios?</t>
  </si>
  <si>
    <t>20.1</t>
  </si>
  <si>
    <t>20.2</t>
  </si>
  <si>
    <t>¿Los criterios de medición inicial de los hechos económicos utilizados por la entidad corresponden al marco normativo aplicable a la entidad?</t>
  </si>
  <si>
    <t>21.1</t>
  </si>
  <si>
    <t>¿Los criterios de medición de los activos, pasivos, ingresos, gastos y costos contenidos en el marco normativo aplicable a la entidad, son de conocimiento del personal involucrado en el proceso contable?</t>
  </si>
  <si>
    <t>21.2</t>
  </si>
  <si>
    <t>¿Los criterios de medición de los activos, pasivos, ingresos, gastos y costos se aplican conforme al marco normativo que le corresponde a la entidad?</t>
  </si>
  <si>
    <t>22.1</t>
  </si>
  <si>
    <t>22.2</t>
  </si>
  <si>
    <t>¿La vida útil de la propiedad, planta y equipo, y la depreciación son objeto de revisión periódica?</t>
  </si>
  <si>
    <t>22.3</t>
  </si>
  <si>
    <t>¿Se verifican los indicios de deterioro de los activos por lo menos al final del periodo contable?</t>
  </si>
  <si>
    <t>¿Se encuentran plenamente establecidos los criterios de medición posterior para cada uno de los elementos de los estados financieros?</t>
  </si>
  <si>
    <t>23.1</t>
  </si>
  <si>
    <t>23.2</t>
  </si>
  <si>
    <t>¿Se identifican los hechos económicos que deben ser objeto de actualización posterior?</t>
  </si>
  <si>
    <t>23.3</t>
  </si>
  <si>
    <t>¿Se verifica que la medición posterior se efectúa con base en los criterios establecidos en el marco normativo aplicable a la entidad?</t>
  </si>
  <si>
    <t>23.4</t>
  </si>
  <si>
    <t xml:space="preserve">¿La actualización de los hechos económicos se realiza de manera oportuna? </t>
  </si>
  <si>
    <t>23.5</t>
  </si>
  <si>
    <t>¿Se elaboran y presentan oportunamente los estados financieros a los usuarios de la información financiera?</t>
  </si>
  <si>
    <t>24.1</t>
  </si>
  <si>
    <t>¿Se cuenta con una política, directriz, procedimiento, guía o lineamiento para la divulgación de los estados financieros?</t>
  </si>
  <si>
    <t>24.2</t>
  </si>
  <si>
    <t>¿Se cumple la política, directriz, procedimiento, guía o lineamiento establecida para la divulgación de los estados financieros?</t>
  </si>
  <si>
    <t>24.3</t>
  </si>
  <si>
    <t>¿Se tienen en cuenta los estados financieros para la toma de decisiones en la gestión de la entidad?</t>
  </si>
  <si>
    <t>24.4</t>
  </si>
  <si>
    <t>¿Las cifras contenidas en los estados financieros coinciden con los saldos de los libros de contabilidad?</t>
  </si>
  <si>
    <t>25.1</t>
  </si>
  <si>
    <t>¿Se realizan verificaciones de los saldos de las partidas de los estados financieros previo a la presentación de los estados financieros?</t>
  </si>
  <si>
    <t>26.1</t>
  </si>
  <si>
    <t>26.2</t>
  </si>
  <si>
    <t>¿La información financiera presenta la suficiente ilustración para su adecuada comprensión por parte de los usuarios?</t>
  </si>
  <si>
    <t>27.1</t>
  </si>
  <si>
    <t>¿Las notas a los estados financieros cumplen con las revelaciones requeridas en las normas para el reconocimiento, medición, revelación y presentación de los hechos económicos del marco normativo aplicable?</t>
  </si>
  <si>
    <t>27.2</t>
  </si>
  <si>
    <t>¿El contenido de las notas a los estados financieros revela en forma suficiente la información de tipo cualitativo y cuantitativo para que sea útil al usuario?</t>
  </si>
  <si>
    <t>27.3</t>
  </si>
  <si>
    <t xml:space="preserve">¿En las notas a los estados financieros, se hace referencia a las variaciones significativas que se presentan de un periodo a otro? </t>
  </si>
  <si>
    <t>27.4</t>
  </si>
  <si>
    <t>27.5</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</si>
  <si>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</si>
  <si>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</si>
  <si>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¿Se verifica la consistencia de las cifras presentadas en los estados financieros con las presentadas en la rendición de cuentas o la presentada para propósitos específicos?</t>
  </si>
  <si>
    <t>28.2</t>
  </si>
  <si>
    <t>¿Se presentan explicaciones que faciliten a los diferentes usuarios la comprensión de la información financiera presentada?</t>
  </si>
  <si>
    <t>¿Existen mecanismos de identificación y monitoreo de los riesgos de índole contable?</t>
  </si>
  <si>
    <t>29.1</t>
  </si>
  <si>
    <t>¿Se deja evidencia de la aplicación de estos mecanismos?</t>
  </si>
  <si>
    <t>30.1</t>
  </si>
  <si>
    <t>¿Se analizan y se da un tratamiento adecuado a los riesgos de índole contable en forma permanente?</t>
  </si>
  <si>
    <t>30.2</t>
  </si>
  <si>
    <t>30.3</t>
  </si>
  <si>
    <t>30.4</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</si>
  <si>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</si>
  <si>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</si>
  <si>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31.1</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</si>
  <si>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</si>
  <si>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</si>
  <si>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32.1</t>
  </si>
  <si>
    <t>¿Se verifica la ejecución del plan de capacitación?</t>
  </si>
  <si>
    <t>32.2</t>
  </si>
  <si>
    <t>¿Se verifica que los programas de capacitación desarrollados apuntan al mejoramiento de competencias y habilidades?</t>
  </si>
  <si>
    <r>
      <rPr>
        <b/>
        <sz val="16"/>
        <color theme="1"/>
        <rFont val="Calibri"/>
        <family val="2"/>
        <scheme val="minor"/>
      </rPr>
      <t xml:space="preserve">FUENTE: </t>
    </r>
    <r>
      <rPr>
        <sz val="16"/>
        <color theme="1"/>
        <rFont val="Calibri"/>
        <family val="2"/>
        <scheme val="minor"/>
      </rPr>
      <t xml:space="preserve">Adaptación del formato guía suministrado por la Contaduría General de la Nación. </t>
    </r>
  </si>
  <si>
    <t>Calificación Máxima</t>
  </si>
  <si>
    <r>
      <rPr>
        <b/>
        <sz val="16"/>
        <color theme="1"/>
        <rFont val="Calibri"/>
        <family val="2"/>
        <scheme val="minor"/>
      </rPr>
      <t>NOTA</t>
    </r>
    <r>
      <rPr>
        <sz val="16"/>
        <color theme="1"/>
        <rFont val="Calibri"/>
        <family val="2"/>
        <scheme val="minor"/>
      </rPr>
      <t xml:space="preserve">: El aplicativo CHIP de la Contaduría General de la Nación validará que cuando la respuesta a una pregunta relativa a la </t>
    </r>
    <r>
      <rPr>
        <b/>
        <sz val="16"/>
        <color theme="1"/>
        <rFont val="Calibri"/>
        <family val="2"/>
        <scheme val="minor"/>
      </rPr>
      <t>Existencia</t>
    </r>
    <r>
      <rPr>
        <sz val="16"/>
        <color theme="1"/>
        <rFont val="Calibri"/>
        <family val="2"/>
        <scheme val="minor"/>
      </rPr>
      <t xml:space="preserve"> de un control sea </t>
    </r>
    <r>
      <rPr>
        <b/>
        <sz val="16"/>
        <color theme="1"/>
        <rFont val="Calibri"/>
        <family val="2"/>
        <scheme val="minor"/>
      </rPr>
      <t>NO</t>
    </r>
    <r>
      <rPr>
        <sz val="16"/>
        <color theme="1"/>
        <rFont val="Calibri"/>
        <family val="2"/>
        <scheme val="minor"/>
      </rPr>
      <t xml:space="preserve">, las preguntas relacionadas con la Efectividad de dicho control sean calificadas también con </t>
    </r>
    <r>
      <rPr>
        <b/>
        <sz val="16"/>
        <color theme="1"/>
        <rFont val="Calibri"/>
        <family val="2"/>
        <scheme val="minor"/>
      </rPr>
      <t>NO.</t>
    </r>
  </si>
  <si>
    <t>Firma</t>
  </si>
  <si>
    <t>Nombre:</t>
  </si>
  <si>
    <t>Cargo:</t>
  </si>
  <si>
    <t>JEFE (ASESOR) OFICINA DE CONTROL INTERNO</t>
  </si>
  <si>
    <t>NO</t>
  </si>
  <si>
    <t>VALOR</t>
  </si>
  <si>
    <t>EXISTENCIA</t>
  </si>
  <si>
    <t>EFECTIVIDAD</t>
  </si>
  <si>
    <t>La entidad cuenta con procedimientos de movimiento de bienes 2311500-PR-078 y Seguimiento y Control de bienes 2311500-PR-075.</t>
  </si>
  <si>
    <t>Se desarrolla cada una de las actividades contempladas en los procedimientos y se ejecutan los puntos de control</t>
  </si>
  <si>
    <t xml:space="preserve">Se encuentran individualizados e identificados por el área que genere la información económica respectiva. </t>
  </si>
  <si>
    <t>Para la identificación de los hechos económicos se toman bajo el nuevo marco Normativo contable desde la vigencia 2018</t>
  </si>
  <si>
    <t xml:space="preserve">Los hechos económicos son contabilizados de manera cronológica y en orden consecutivo. </t>
  </si>
  <si>
    <t xml:space="preserve">Los registros contables se realizan de acuerdo a un orden cronológico y consecutivo. </t>
  </si>
  <si>
    <t xml:space="preserve">Todas las transacciones registradas se encuentran soportadas por los documentos idóneos que las respaldan. </t>
  </si>
  <si>
    <t xml:space="preserve">Los libros de contabilidad reflejan el resultado de la contabilización de los hechos o transacciones y están soportadas por los correspondientes comprobantes. </t>
  </si>
  <si>
    <t xml:space="preserve">Son conservados y custodiados los documentos soporte en el archivo de la Dependencia. </t>
  </si>
  <si>
    <t xml:space="preserve">Los comprobantes y registros contables se realizan de acuerdo a un orden consecutivo. </t>
  </si>
  <si>
    <t xml:space="preserve">En caso de haber diferencias entre registros y libros y los comprobantes de contabilidad se realizan las respectivas conciliaciones  y ajustes necesarios. </t>
  </si>
  <si>
    <t xml:space="preserve">Las cifras que muestran los estados contables son el resultados de los saldos originados por el registro de las transacciones que se contabilizan en el aplicativo LIMAY y se reflejan en los libros de contabilidad de la Entidad. </t>
  </si>
  <si>
    <t xml:space="preserve">La vida útil de la Propiedad Planta y Equipo son objeto de revisión de los cálculos realizado por el sistema para autocontrol de la información reportada. </t>
  </si>
  <si>
    <t>La medición posterior y todos los hechos económicos se encuentran con base en el Nuevo Marco Normativo Contable.</t>
  </si>
  <si>
    <t xml:space="preserve">La actualización de los hechos económicos son realizados de manera oportuna. </t>
  </si>
  <si>
    <t xml:space="preserve">Todos los estados financieros se presentan de manera oportuna y a los entes de control que los requieran en los tiempos establecidos. </t>
  </si>
  <si>
    <t xml:space="preserve">Mensualmente se publican los estados contables en la pagina web de la Entidad. </t>
  </si>
  <si>
    <t xml:space="preserve">Son presentados en el Comité de Control Interno de la Entidad. </t>
  </si>
  <si>
    <t xml:space="preserve">La Entidad a 31 de Diciembre realiza el respectivo juego de Estados Financieros:
- Estado de cambios en el patrimonio.
- Estado de Resultados. 
- Estado de Situación Financiera
- Saldos y Movimientos 
- Notas a los Estados Financieros. </t>
  </si>
  <si>
    <t xml:space="preserve">El indicador definido permite realizar un análisis sobre el cumplimiento de ejecución del rubro de gastos de funcionamiento, sin embargo, no contempla todo el proceso contable. </t>
  </si>
  <si>
    <t xml:space="preserve">La información requerida para el indicador es revisada para realizar su respectivo reporte de manera trimestral. </t>
  </si>
  <si>
    <t xml:space="preserve">En las notas se realiza una explicación de la base para la preparación y políticas de los Estados Financieros. </t>
  </si>
  <si>
    <t xml:space="preserve">Las cifras que muestran los estados contables son el resultado de los saldos originados por el registro de las transacciones que se contabilizan y se reflejan en los libros de contabilidad de la Entidad. </t>
  </si>
  <si>
    <t xml:space="preserve">Como mecanismo de identificación y monitoreo de riesgos se cuenta con un procedimientos Gestión de Riesgos código 2310100-PR-006. </t>
  </si>
  <si>
    <t xml:space="preserve">Se cuenta con evidencia en el SMART del seguimiento y monitoreo. </t>
  </si>
  <si>
    <t xml:space="preserve">Se realiza seguimiento y monitoreo visualizado en el SMART. </t>
  </si>
  <si>
    <t xml:space="preserve">Los riesgos son revisados de manera trimestral. </t>
  </si>
  <si>
    <t xml:space="preserve">Para cada riesgo identificado se tiene establecido respectivamente el control, observado en el aplicativo SMART. </t>
  </si>
  <si>
    <t xml:space="preserve">Los responsables del proceso contable realizan autoevaluación para realizar los respectivos ajustes y modificaciones a los puntos de control y actividades de sus procedimientos. </t>
  </si>
  <si>
    <t>Los formatos se encuentran identificados dentro de los procedimientos y publicados en la intranet y listado maestro del aplicativo SMART</t>
  </si>
  <si>
    <t>DIK MARTINEZ VELASQUEZ</t>
  </si>
  <si>
    <t xml:space="preserve">WILLIAM LIBARDO MENDIETA MONTEALEGRE </t>
  </si>
  <si>
    <t xml:space="preserve">SECRETARIO JURIDICO DISTRITAL </t>
  </si>
  <si>
    <t xml:space="preserve">Las políticas contables de la Dirección Distrital de Contabilidad son un instrumento para garantizar todas las operaciones. </t>
  </si>
  <si>
    <t xml:space="preserve">Los procedimientos cuentan con puntos de control establecidos  y tienen asignado a un responsable de su ejecución. </t>
  </si>
  <si>
    <t>Cada procedimiento cuenta con su respectivo flujograma.</t>
  </si>
  <si>
    <t>Si, se tienen identificados en el procedimiento Elaboración, validación y Presentación de Estados Contables y demás informes a Dirección Distrital de Contabilidad y otros entes. Código 2311420-PR-061.</t>
  </si>
  <si>
    <t xml:space="preserve">Se generan listados de verificación de comprobantes de diario. </t>
  </si>
  <si>
    <t>Los comprobantes y registros contables se realizan de acuerdo a un orden cronológico.</t>
  </si>
  <si>
    <t xml:space="preserve">Se encuentran estipulados en el Manual de Políticas Contables de la Entidad Contable Pública. </t>
  </si>
  <si>
    <t xml:space="preserve">No, porque la SJD es una entidad nueva, se recibieron elementos usados de la Secretaria General, se tuvo el control que los elementos estuvieran en buen Estado. </t>
  </si>
  <si>
    <t>Las cifras de los estados financieros coinciden con los saldos de los libros de contabilidad</t>
  </si>
  <si>
    <t xml:space="preserve">Se realiza la verificación para la presentación de los Estados Financieros. </t>
  </si>
  <si>
    <t xml:space="preserve">En las notas de los estados financieros se realiza el análisis de la variaciones significativas de manera anual. </t>
  </si>
  <si>
    <t xml:space="preserve">El personal que ejecuta las actividades del proceso contable conoce la normatividad aplicable y tiene experiencia en el sector publico. </t>
  </si>
  <si>
    <t xml:space="preserve">Se participó en un curso y un diplomado en temas referentes al proceso contable. </t>
  </si>
  <si>
    <t>Se realizan seguimientos trimestrales de acuerdo al Plan Anual de Auditoria.</t>
  </si>
  <si>
    <t xml:space="preserve">Para el proceso de identificación se tienen presente los criterios emitidos en el manual de políticas contables. </t>
  </si>
  <si>
    <t xml:space="preserve">Las notas de los estados contables explican las cuentas del balance específicamente las cuentas que presentan mayor variación. </t>
  </si>
  <si>
    <t xml:space="preserve">Manual de políticas contables de la Entidad Contable publica, Resolución SHD 068 de 2018 adopción de políticas contables </t>
  </si>
  <si>
    <t>Desde la vigencia 2018, la entidad utiliza el manual de políticas contables así mismo cumplen con la información financiera y de contabilidad.</t>
  </si>
  <si>
    <t>Se socializa a través del aplicativo SMART y la Intranet Institucional</t>
  </si>
  <si>
    <t xml:space="preserve">Se cuenta con un procedimiento para la recepción y registro de la información económica de la entidad y su verificación código 2311420-PR-036. </t>
  </si>
  <si>
    <t xml:space="preserve">Procedimiento Recepción y registro de la información económica de la entidad y su verificación, código 2311420-PR-036. Se realiza conciliación de operaciones de enlace con Tesorería Distrital por no tener manejo directo de bancos. </t>
  </si>
  <si>
    <t xml:space="preserve">Conciliaciones de operaciones de enlace con Tesorería Distrital (Cuenta Única Distrital), presupuesto, almacén, nómina, pasivos contingentes, FONCEP. </t>
  </si>
  <si>
    <t xml:space="preserve">A través del Manual de funciones se establecen los niveles de autoridad y responsabilidad establecida. Procedimientos gestión financiera. </t>
  </si>
  <si>
    <t xml:space="preserve">Se socializa a través de la Intranet , SMART y página web institucional. </t>
  </si>
  <si>
    <t xml:space="preserve">Es verificada por parte del líder del proceso en los puntos de control de cada procedimiento identificando un responsable del mismo. </t>
  </si>
  <si>
    <t>Resolución DDC 002 de 2018 y procedimiento Elaboración, validación y Presentación de Estados Contables y demás informes a Dirección Distrital de Contabilidad y otros entes Código 2311420-PR-061.</t>
  </si>
  <si>
    <t xml:space="preserve">La Secretaria Juridica Distrital cumple oportunamente con el envío de la información a todas las entidades pertinentes y entes de control que lo solicitan. </t>
  </si>
  <si>
    <t>Se cuenta con el procedimiento Recepción y registro de la información económica de la Entidad y su verificación código 2311420-PR-036</t>
  </si>
  <si>
    <t>Los procedimientos se socializan  a través del aplicativo SMART y la Intranet Institucional</t>
  </si>
  <si>
    <t xml:space="preserve">El análisis de depuración se realiza permanentemente para los reportes mensuales de información contable. </t>
  </si>
  <si>
    <t xml:space="preserve">Si, En el procedimiento Recepción y registro de la información económica de la Entidad y su verificación Código 2311420-PR-036, se encuentran identificados los proveedores del proceso contable. </t>
  </si>
  <si>
    <t xml:space="preserve">Teniendo en cuenta que se reconocen individualmente, son medidos así mismo. </t>
  </si>
  <si>
    <t xml:space="preserve">La Entidad utiliza la versión actualizada del catálogo general de cuentas en la página web de la Contaduría General de la Nación correspondiente al marco normativo contable. </t>
  </si>
  <si>
    <t xml:space="preserve">Se realizan revisiones permanentes en la pagina web de la Contaduría General de la Nación para verificar la ultima versión del catalogo de cuentas. </t>
  </si>
  <si>
    <t xml:space="preserve">Si se encuentran individualizados e identificados por el área que genere la información económica respectiva. </t>
  </si>
  <si>
    <t xml:space="preserve">Para el proceso de clasificación la interpretación se realiza de acuerdo a os hechos económicos presentados y al cumplimiento del Manual de procedimientos de régimen de contabilidad pública. </t>
  </si>
  <si>
    <t xml:space="preserve">Coinciden ya que los comprobantes y los libros de contabilidad son generados automáticamente por LIMAY. </t>
  </si>
  <si>
    <t xml:space="preserve">El mecanismo que se aplican de manera permanente es la verificación de los registros contables con los reportes de Oracle del aplicativo LIMAY y se reflejan en los libros de contabilidad de la entidad. </t>
  </si>
  <si>
    <t xml:space="preserve">Los libros de contabilidad se encuentran actualizados y se elaboran cumpliendo con los establecido en el Régimen de Contabilidad Pública. </t>
  </si>
  <si>
    <t xml:space="preserve">Si, se hace conocer a través de los requerimientos realizados por el proceso contable. En el caso de los activos se hace un seguimiento a las vidas útiles remanentes. </t>
  </si>
  <si>
    <t xml:space="preserve">Los criterios de medición de los activos, pasivos, ingresos, gastos y costos son los aplicados conforme al NMNC y establecidos en el manual de políticas contables de la Entidad Contable Pública. </t>
  </si>
  <si>
    <t xml:space="preserve">Desde el sistema SAI de la entidad se realiza de manera automática los procesos de depreciaciones provisiones y amortizaciones que aplicaron en la vigencia. </t>
  </si>
  <si>
    <t xml:space="preserve">Los cálculos de depreciación se realizan de acuerdo a lo establecido en el manual políticas contables. </t>
  </si>
  <si>
    <t xml:space="preserve">Los indicios de deterioro son verificados de acuerdo a lo establecido en el manual políticas contables. </t>
  </si>
  <si>
    <t xml:space="preserve">Los criterios de medición posterior se encuentran establecidos en el manual de políticas contables. </t>
  </si>
  <si>
    <t>Los criterios incluidos en el Manual de Políticas contables se encuentran ajustados al marco normativo aplicable a la Entidad.</t>
  </si>
  <si>
    <t xml:space="preserve">Los hechos económicos son identificados y se realiza tratamiento de acuerdo a lo establecido en el manual de políticas contables. </t>
  </si>
  <si>
    <t xml:space="preserve">La Entidad solo cuenta con un indicador para el proceso de gestión financiera denominado porcentaje de ejecución de los recursos de funcionamiento. </t>
  </si>
  <si>
    <t xml:space="preserve">En el dialogo Ciudadano realizado en Octubre de 2020 no se presentaron estados financieros. Se realiza publicación mensual en la pagina web de la Entidad. </t>
  </si>
  <si>
    <t>Para el proceso de gestión financiera se tienen definidos los riesgos: 
-Posibilidad que los Estados Contables no reflejen la realidad económica de la entidad
-Probabilidad de equivocación en el trámite y liquidación de las órdenes de pago</t>
  </si>
  <si>
    <t xml:space="preserve">El personal que labora en contabilidad conoce el régimen de contabilidad publica, y tienen experiencia en el sector publico, y el área de financiera se encuentra dentro de la Dirección de Gestión Corporativa de la Entidad. </t>
  </si>
  <si>
    <t>Se incluye la contabilidad publica por medio de alianzas estratégicas con Secretaria de Hacienda</t>
  </si>
  <si>
    <t xml:space="preserve">Se realiza evaluación del impacto de la ejecución de los temas incluidos en el Plan Institucional de Capacitación. </t>
  </si>
  <si>
    <t>Los procedimientos se socializan a través del aplicativo SMART y la Intranet Institucional</t>
  </si>
  <si>
    <t xml:space="preserve">MARCO DE REFERENCIA DEL PROCESO CONTABLE.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</si>
</sst>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1"/>
      <color theme="1"/>
      <name val="Calibri"/>
      <family val="2"/>
      <scheme val="minor"/>
    </font>
    <font>
      <sz val="11.5"/>
      <color theme="1"/>
      <name val="Calibri"/>
      <family val="2"/>
      <scheme val="minor"/>
    </font>
    <font>
      <b/>
      <sz val="12"/>
      <color theme="1"/>
      <name val="Calibri"/>
      <family val="2"/>
      <scheme val="minor"/>
    </font>
    <font>
      <b/>
      <sz val="14"/>
      <color theme="1"/>
      <name val="Calibri"/>
      <family val="2"/>
      <scheme val="minor"/>
    </font>
    <font>
      <sz val="9"/>
      <color rgb="FF2E8B57"/>
      <name val="Courier New"/>
      <family val="3"/>
    </font>
    <font>
      <sz val="11"/>
      <color theme="1"/>
      <name val="Calibri"/>
      <family val="2"/>
      <scheme val="minor"/>
    </font>
    <font>
      <sz val="11"/>
      <color rgb="FFFF0000"/>
      <name val="Calibri"/>
      <family val="2"/>
      <scheme val="minor"/>
    </font>
    <font>
      <b/>
      <sz val="11.5"/>
      <color theme="1"/>
      <name val="Calibri"/>
      <family val="2"/>
      <scheme val="minor"/>
    </font>
    <font>
      <sz val="11.5"/>
      <color rgb="FFFF0000"/>
      <name val="Calibri"/>
      <family val="2"/>
      <scheme val="minor"/>
    </font>
    <font>
      <b/>
      <sz val="11.5"/>
      <color rgb="FFFF0000"/>
      <name val="Calibri"/>
      <family val="2"/>
      <scheme val="minor"/>
    </font>
    <font>
      <b/>
      <sz val="11.5"/>
      <name val="Calibri"/>
      <family val="2"/>
      <scheme val="minor"/>
    </font>
    <font>
      <sz val="8"/>
      <color indexed="81"/>
      <name val="Tahoma"/>
      <family val="2"/>
    </font>
    <font>
      <b/>
      <sz val="8"/>
      <color indexed="81"/>
      <name val="Tahoma"/>
      <family val="2"/>
    </font>
    <font>
      <sz val="18"/>
      <color theme="1"/>
      <name val="Calibri"/>
      <family val="2"/>
      <scheme val="minor"/>
    </font>
    <font>
      <b/>
      <sz val="18"/>
      <color theme="1"/>
      <name val="Calibri"/>
      <family val="2"/>
      <scheme val="minor"/>
    </font>
    <font>
      <sz val="11"/>
      <name val="Calibri"/>
      <family val="2"/>
      <scheme val="minor"/>
    </font>
    <font>
      <b/>
      <sz val="11"/>
      <name val="Calibri"/>
      <family val="2"/>
      <scheme val="minor"/>
    </font>
    <font>
      <sz val="10"/>
      <name val="Arial"/>
      <family val="2"/>
    </font>
    <font>
      <sz val="11.5"/>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4"/>
      <color theme="1"/>
      <name val="Arial"/>
      <family val="2"/>
    </font>
    <font>
      <sz val="12"/>
      <color theme="1"/>
      <name val="Times New Roman"/>
      <family val="1"/>
    </font>
  </fonts>
  <fills count="13">
    <fill>
      <patternFill patternType="none"/>
    </fill>
    <fill>
      <patternFill patternType="gray125"/>
    </fill>
    <fill>
      <patternFill patternType="solid">
        <fgColor theme="9" tint="0.39997558519241921"/>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8" fillId="0" borderId="0"/>
  </cellStyleXfs>
  <cellXfs count="255">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5" fillId="0" borderId="0" xfId="0" applyFont="1"/>
    <xf numFmtId="0" fontId="2" fillId="0" borderId="1" xfId="0" applyFont="1" applyBorder="1" applyAlignment="1">
      <alignment vertical="justify"/>
    </xf>
    <xf numFmtId="0" fontId="0" fillId="0" borderId="0" xfId="0" applyAlignment="1">
      <alignment horizontal="left"/>
    </xf>
    <xf numFmtId="0" fontId="1" fillId="0" borderId="0" xfId="0" applyFont="1" applyAlignment="1">
      <alignment horizontal="left"/>
    </xf>
    <xf numFmtId="0" fontId="4" fillId="2" borderId="1" xfId="0" applyFont="1" applyFill="1" applyBorder="1"/>
    <xf numFmtId="0" fontId="0" fillId="2" borderId="1" xfId="0" applyFill="1" applyBorder="1"/>
    <xf numFmtId="0" fontId="0" fillId="2" borderId="1" xfId="0" applyFill="1" applyBorder="1" applyAlignment="1">
      <alignment horizontal="center"/>
    </xf>
    <xf numFmtId="0" fontId="3" fillId="2" borderId="1" xfId="0" applyFont="1" applyFill="1" applyBorder="1"/>
    <xf numFmtId="0" fontId="1" fillId="2" borderId="1" xfId="0" applyFont="1" applyFill="1" applyBorder="1"/>
    <xf numFmtId="164" fontId="0" fillId="0" borderId="1" xfId="0" applyNumberFormat="1" applyBorder="1" applyAlignment="1">
      <alignment horizontal="center"/>
    </xf>
    <xf numFmtId="164" fontId="1" fillId="0" borderId="1" xfId="0" applyNumberFormat="1" applyFont="1" applyBorder="1" applyAlignment="1">
      <alignment horizontal="center"/>
    </xf>
    <xf numFmtId="164" fontId="0" fillId="2" borderId="1" xfId="0" applyNumberFormat="1" applyFill="1" applyBorder="1" applyAlignment="1">
      <alignment horizontal="center"/>
    </xf>
    <xf numFmtId="164" fontId="0" fillId="0" borderId="0" xfId="0" applyNumberFormat="1" applyAlignment="1">
      <alignment horizontal="center"/>
    </xf>
    <xf numFmtId="0" fontId="1" fillId="0" borderId="1" xfId="0" applyFont="1" applyBorder="1" applyAlignment="1">
      <alignment horizontal="center" vertical="justify"/>
    </xf>
    <xf numFmtId="0" fontId="2" fillId="0" borderId="1" xfId="0" applyFont="1" applyBorder="1" applyAlignment="1">
      <alignment horizontal="justify" vertical="center" wrapText="1"/>
    </xf>
    <xf numFmtId="2" fontId="0" fillId="0" borderId="0" xfId="0" applyNumberFormat="1"/>
    <xf numFmtId="0" fontId="0" fillId="0" borderId="5" xfId="0" applyFont="1" applyBorder="1" applyAlignment="1">
      <alignment horizontal="justify" vertical="center" wrapText="1"/>
    </xf>
    <xf numFmtId="0" fontId="8" fillId="4" borderId="2"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Border="1" applyAlignment="1">
      <alignment vertical="center" wrapText="1"/>
    </xf>
    <xf numFmtId="0" fontId="0" fillId="0" borderId="0" xfId="0" applyBorder="1"/>
    <xf numFmtId="0" fontId="1" fillId="4" borderId="0" xfId="0" applyFont="1" applyFill="1" applyBorder="1" applyAlignment="1">
      <alignment vertical="center" wrapText="1"/>
    </xf>
    <xf numFmtId="0" fontId="0" fillId="5" borderId="0" xfId="0" applyFont="1" applyFill="1" applyBorder="1" applyAlignment="1">
      <alignment vertical="center" wrapText="1"/>
    </xf>
    <xf numFmtId="0" fontId="1" fillId="5" borderId="0" xfId="0" applyFont="1" applyFill="1" applyBorder="1" applyAlignment="1">
      <alignment vertical="center" wrapText="1"/>
    </xf>
    <xf numFmtId="0" fontId="1" fillId="5"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2" fillId="6" borderId="0" xfId="0" applyFont="1" applyFill="1" applyBorder="1" applyAlignment="1">
      <alignment horizontal="justify" vertical="center" wrapText="1"/>
    </xf>
    <xf numFmtId="0" fontId="0"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xf numFmtId="0" fontId="11" fillId="6" borderId="0" xfId="0" applyFont="1" applyFill="1" applyBorder="1" applyAlignment="1">
      <alignment horizontal="justify" vertical="center" wrapText="1"/>
    </xf>
    <xf numFmtId="0" fontId="8" fillId="6"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1" fillId="5" borderId="6" xfId="0" applyFont="1" applyFill="1" applyBorder="1" applyAlignment="1">
      <alignment vertical="center" wrapText="1"/>
    </xf>
    <xf numFmtId="0" fontId="8"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0" fillId="5" borderId="9" xfId="0" applyFont="1" applyFill="1" applyBorder="1" applyAlignment="1">
      <alignment vertical="center" wrapText="1"/>
    </xf>
    <xf numFmtId="0" fontId="0" fillId="0" borderId="10" xfId="0" applyFont="1" applyBorder="1" applyAlignment="1">
      <alignment horizontal="justify" vertical="center" wrapText="1"/>
    </xf>
    <xf numFmtId="0" fontId="0" fillId="6" borderId="9" xfId="0" applyFont="1" applyFill="1" applyBorder="1" applyAlignment="1">
      <alignment vertical="center" wrapText="1"/>
    </xf>
    <xf numFmtId="0" fontId="6" fillId="6" borderId="10" xfId="0" applyFont="1" applyFill="1" applyBorder="1" applyAlignment="1">
      <alignment horizontal="justify" vertical="center" wrapText="1"/>
    </xf>
    <xf numFmtId="0" fontId="0" fillId="5" borderId="11" xfId="0" applyFont="1" applyFill="1" applyBorder="1" applyAlignment="1">
      <alignment vertical="center" wrapText="1"/>
    </xf>
    <xf numFmtId="0" fontId="2" fillId="0" borderId="12" xfId="0" applyFont="1" applyBorder="1" applyAlignment="1">
      <alignment horizontal="justify" vertical="center" wrapText="1"/>
    </xf>
    <xf numFmtId="0" fontId="1" fillId="0" borderId="6" xfId="0" applyFont="1" applyBorder="1" applyAlignment="1">
      <alignment vertical="center" wrapText="1"/>
    </xf>
    <xf numFmtId="0" fontId="1" fillId="0" borderId="7" xfId="0" applyFont="1" applyBorder="1" applyAlignment="1">
      <alignment horizontal="justify" vertical="center" wrapText="1"/>
    </xf>
    <xf numFmtId="0" fontId="0" fillId="0" borderId="9"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justify" vertical="center" wrapText="1"/>
    </xf>
    <xf numFmtId="0" fontId="1" fillId="0" borderId="2" xfId="0" applyFont="1" applyFill="1" applyBorder="1" applyAlignment="1">
      <alignment vertical="center" wrapText="1"/>
    </xf>
    <xf numFmtId="0" fontId="8" fillId="0" borderId="3"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6" borderId="11" xfId="0" applyFont="1" applyFill="1" applyBorder="1" applyAlignment="1">
      <alignment vertical="center" wrapText="1"/>
    </xf>
    <xf numFmtId="0" fontId="6" fillId="6" borderId="12" xfId="0" applyFont="1" applyFill="1" applyBorder="1" applyAlignment="1">
      <alignment horizontal="justify" vertical="center" wrapText="1"/>
    </xf>
    <xf numFmtId="0" fontId="2" fillId="6" borderId="12"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1" fillId="4" borderId="6" xfId="0" applyFont="1" applyFill="1" applyBorder="1" applyAlignment="1">
      <alignment vertical="center" wrapText="1"/>
    </xf>
    <xf numFmtId="0" fontId="0" fillId="4" borderId="11" xfId="0" applyFont="1" applyFill="1" applyBorder="1" applyAlignment="1">
      <alignment vertical="center" wrapText="1"/>
    </xf>
    <xf numFmtId="0" fontId="0" fillId="4" borderId="9" xfId="0" applyFont="1" applyFill="1" applyBorder="1" applyAlignment="1">
      <alignment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1" fillId="6" borderId="9" xfId="0" applyFont="1" applyFill="1" applyBorder="1" applyAlignment="1">
      <alignment vertical="center" wrapText="1"/>
    </xf>
    <xf numFmtId="0" fontId="1" fillId="6" borderId="10" xfId="0" applyFont="1" applyFill="1" applyBorder="1" applyAlignment="1">
      <alignment horizontal="justify" vertical="center" wrapText="1"/>
    </xf>
    <xf numFmtId="0" fontId="1" fillId="5" borderId="9" xfId="0" applyFont="1" applyFill="1" applyBorder="1" applyAlignment="1">
      <alignment vertical="center" wrapText="1"/>
    </xf>
    <xf numFmtId="0" fontId="1" fillId="6" borderId="5" xfId="0" applyFont="1" applyFill="1" applyBorder="1" applyAlignment="1">
      <alignment horizontal="justify" vertical="center" wrapText="1"/>
    </xf>
    <xf numFmtId="0" fontId="8" fillId="4" borderId="6" xfId="0" applyFont="1" applyFill="1" applyBorder="1" applyAlignment="1">
      <alignment vertical="center" wrapText="1"/>
    </xf>
    <xf numFmtId="0" fontId="2" fillId="4" borderId="9" xfId="0" applyFont="1" applyFill="1" applyBorder="1" applyAlignment="1">
      <alignment vertical="center" wrapText="1"/>
    </xf>
    <xf numFmtId="0" fontId="8" fillId="4" borderId="11" xfId="0" applyFont="1" applyFill="1" applyBorder="1" applyAlignment="1">
      <alignment vertical="center" wrapText="1"/>
    </xf>
    <xf numFmtId="0" fontId="2" fillId="4" borderId="11" xfId="0" applyFont="1" applyFill="1" applyBorder="1" applyAlignment="1">
      <alignment vertical="center" wrapText="1"/>
    </xf>
    <xf numFmtId="0" fontId="8"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justify" vertical="center" wrapText="1"/>
    </xf>
    <xf numFmtId="0" fontId="8" fillId="4" borderId="9" xfId="0" applyFont="1" applyFill="1" applyBorder="1" applyAlignment="1">
      <alignment vertical="center" wrapText="1"/>
    </xf>
    <xf numFmtId="0" fontId="8"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5" borderId="11" xfId="0" applyFont="1" applyFill="1" applyBorder="1" applyAlignment="1">
      <alignment vertical="center" wrapText="1"/>
    </xf>
    <xf numFmtId="0" fontId="0" fillId="0" borderId="0" xfId="0"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0" xfId="0" applyFont="1" applyFill="1" applyBorder="1"/>
    <xf numFmtId="0" fontId="14" fillId="0" borderId="1" xfId="0" applyFont="1" applyBorder="1"/>
    <xf numFmtId="0" fontId="14" fillId="0" borderId="1" xfId="0" applyFont="1" applyFill="1" applyBorder="1"/>
    <xf numFmtId="0" fontId="15" fillId="7" borderId="1" xfId="0" applyFont="1"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7" xfId="0" applyFont="1" applyBorder="1" applyAlignment="1">
      <alignment horizontal="center"/>
    </xf>
    <xf numFmtId="0" fontId="0" fillId="0" borderId="0" xfId="0" applyBorder="1" applyAlignment="1">
      <alignment wrapText="1"/>
    </xf>
    <xf numFmtId="0" fontId="0" fillId="10" borderId="0" xfId="0" applyFill="1" applyAlignment="1">
      <alignment horizontal="left"/>
    </xf>
    <xf numFmtId="0" fontId="16" fillId="0" borderId="0" xfId="0" applyFont="1" applyFill="1" applyBorder="1"/>
    <xf numFmtId="0" fontId="1" fillId="0" borderId="4" xfId="0" applyFont="1" applyBorder="1" applyAlignment="1">
      <alignment horizontal="center"/>
    </xf>
    <xf numFmtId="0" fontId="0" fillId="0" borderId="24" xfId="0" applyBorder="1"/>
    <xf numFmtId="0" fontId="0" fillId="0" borderId="25" xfId="0" applyBorder="1"/>
    <xf numFmtId="0" fontId="0" fillId="0" borderId="26" xfId="0" applyFill="1" applyBorder="1"/>
    <xf numFmtId="0" fontId="1" fillId="0" borderId="21"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Fill="1" applyBorder="1"/>
    <xf numFmtId="0" fontId="0" fillId="0" borderId="25" xfId="0" applyFill="1" applyBorder="1"/>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horizontal="right" vertical="center" wrapText="1"/>
    </xf>
    <xf numFmtId="0" fontId="0" fillId="0" borderId="0" xfId="0"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10" borderId="31" xfId="0" applyFill="1" applyBorder="1" applyAlignment="1" applyProtection="1">
      <alignment horizontal="center" vertical="center" wrapText="1"/>
    </xf>
    <xf numFmtId="0" fontId="1" fillId="10" borderId="32" xfId="0" applyFont="1" applyFill="1" applyBorder="1" applyAlignment="1" applyProtection="1">
      <alignment vertical="center" wrapText="1"/>
    </xf>
    <xf numFmtId="0" fontId="1" fillId="10" borderId="33" xfId="0" applyFont="1" applyFill="1" applyBorder="1" applyAlignment="1" applyProtection="1">
      <alignment vertical="center" wrapText="1"/>
    </xf>
    <xf numFmtId="0" fontId="0" fillId="10" borderId="15" xfId="0" applyFill="1" applyBorder="1" applyAlignment="1" applyProtection="1">
      <alignment horizontal="center" vertical="center" wrapText="1"/>
    </xf>
    <xf numFmtId="0" fontId="1" fillId="10" borderId="35" xfId="0" applyFont="1" applyFill="1" applyBorder="1" applyAlignment="1" applyProtection="1">
      <alignment vertical="center" wrapText="1"/>
    </xf>
    <xf numFmtId="0" fontId="1" fillId="10" borderId="16" xfId="0" applyFont="1" applyFill="1" applyBorder="1" applyAlignment="1" applyProtection="1">
      <alignment vertical="center" wrapText="1"/>
    </xf>
    <xf numFmtId="0" fontId="0" fillId="10" borderId="20" xfId="0" applyFill="1" applyBorder="1" applyAlignment="1" applyProtection="1">
      <alignment horizontal="center" vertical="center" wrapText="1"/>
    </xf>
    <xf numFmtId="0" fontId="1" fillId="10" borderId="38" xfId="0" applyFont="1" applyFill="1" applyBorder="1" applyAlignment="1" applyProtection="1">
      <alignment horizontal="center" vertical="center" wrapText="1"/>
    </xf>
    <xf numFmtId="0" fontId="1" fillId="10" borderId="18" xfId="0" applyFont="1" applyFill="1" applyBorder="1" applyAlignment="1" applyProtection="1">
      <alignment horizontal="center" vertical="center" wrapText="1"/>
    </xf>
    <xf numFmtId="0" fontId="11" fillId="10" borderId="37" xfId="0" applyFont="1" applyFill="1" applyBorder="1" applyAlignment="1" applyProtection="1">
      <alignment horizontal="justify" vertical="center" wrapText="1"/>
    </xf>
    <xf numFmtId="0" fontId="8" fillId="12" borderId="37" xfId="0" applyFont="1" applyFill="1" applyBorder="1" applyAlignment="1" applyProtection="1">
      <alignment horizontal="center" vertical="center" wrapText="1"/>
    </xf>
    <xf numFmtId="2" fontId="20" fillId="12" borderId="34" xfId="0" applyNumberFormat="1" applyFont="1" applyFill="1" applyBorder="1" applyAlignment="1" applyProtection="1">
      <alignment horizontal="center" vertical="center"/>
    </xf>
    <xf numFmtId="0" fontId="21" fillId="12" borderId="37" xfId="0" applyFont="1" applyFill="1" applyBorder="1" applyAlignment="1" applyProtection="1">
      <alignment horizontal="center" vertical="center" wrapText="1"/>
    </xf>
    <xf numFmtId="2" fontId="21" fillId="12" borderId="37" xfId="0" applyNumberFormat="1" applyFont="1" applyFill="1" applyBorder="1" applyAlignment="1" applyProtection="1">
      <alignment horizontal="center" vertical="center"/>
    </xf>
    <xf numFmtId="0" fontId="0" fillId="0" borderId="13" xfId="0" applyBorder="1" applyAlignment="1" applyProtection="1">
      <alignment horizontal="center" vertical="center" wrapText="1"/>
    </xf>
    <xf numFmtId="0" fontId="6" fillId="0" borderId="1" xfId="0" applyFont="1" applyBorder="1" applyAlignment="1" applyProtection="1">
      <alignment horizontal="justify" vertical="center" wrapText="1"/>
    </xf>
    <xf numFmtId="0" fontId="8" fillId="12" borderId="1" xfId="0" applyFont="1" applyFill="1" applyBorder="1" applyAlignment="1" applyProtection="1">
      <alignment horizontal="center" vertical="center" wrapText="1"/>
    </xf>
    <xf numFmtId="2" fontId="20" fillId="12" borderId="1" xfId="0" applyNumberFormat="1" applyFont="1" applyFill="1" applyBorder="1" applyAlignment="1" applyProtection="1">
      <alignment horizontal="center" vertical="center"/>
    </xf>
    <xf numFmtId="0" fontId="21" fillId="12" borderId="1" xfId="0" applyFont="1" applyFill="1" applyBorder="1" applyAlignment="1" applyProtection="1">
      <alignment horizontal="center" vertical="center" wrapText="1"/>
    </xf>
    <xf numFmtId="2" fontId="21" fillId="12" borderId="1" xfId="0" applyNumberFormat="1"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6" fillId="0" borderId="35" xfId="0" applyFont="1" applyBorder="1" applyAlignment="1" applyProtection="1">
      <alignment horizontal="justify" vertical="center" wrapText="1"/>
    </xf>
    <xf numFmtId="2" fontId="20" fillId="12" borderId="35" xfId="0" applyNumberFormat="1" applyFont="1" applyFill="1" applyBorder="1" applyAlignment="1" applyProtection="1">
      <alignment horizontal="center" vertical="center"/>
    </xf>
    <xf numFmtId="0" fontId="21" fillId="12" borderId="35" xfId="0" applyFont="1" applyFill="1" applyBorder="1" applyAlignment="1" applyProtection="1">
      <alignment horizontal="center" vertical="center" wrapText="1"/>
    </xf>
    <xf numFmtId="2" fontId="21" fillId="12" borderId="35" xfId="0" applyNumberFormat="1" applyFont="1" applyFill="1" applyBorder="1" applyAlignment="1" applyProtection="1">
      <alignment horizontal="center" vertical="center"/>
    </xf>
    <xf numFmtId="0" fontId="20" fillId="10" borderId="38" xfId="0" applyFont="1" applyFill="1" applyBorder="1" applyAlignment="1" applyProtection="1">
      <alignment horizontal="center" vertical="center" wrapText="1"/>
    </xf>
    <xf numFmtId="0" fontId="20" fillId="12" borderId="37" xfId="0" applyFont="1" applyFill="1" applyBorder="1" applyAlignment="1" applyProtection="1">
      <alignment horizontal="center" vertical="center" wrapText="1"/>
    </xf>
    <xf numFmtId="2" fontId="20" fillId="12" borderId="37" xfId="0" applyNumberFormat="1" applyFont="1" applyFill="1" applyBorder="1" applyAlignment="1" applyProtection="1">
      <alignment horizontal="center" vertical="center"/>
    </xf>
    <xf numFmtId="0" fontId="0" fillId="9" borderId="13" xfId="0" applyFill="1" applyBorder="1" applyAlignment="1" applyProtection="1">
      <alignment horizontal="center" vertical="center" wrapText="1"/>
    </xf>
    <xf numFmtId="0" fontId="6" fillId="9" borderId="1" xfId="0" applyFont="1" applyFill="1" applyBorder="1" applyAlignment="1" applyProtection="1">
      <alignment horizontal="left" vertical="center" wrapText="1"/>
    </xf>
    <xf numFmtId="0" fontId="20" fillId="12" borderId="1" xfId="0" applyFont="1" applyFill="1" applyBorder="1" applyAlignment="1" applyProtection="1">
      <alignment horizontal="center" vertical="center" wrapText="1"/>
    </xf>
    <xf numFmtId="0" fontId="6" fillId="9" borderId="1" xfId="0" applyFont="1" applyFill="1" applyBorder="1" applyAlignment="1" applyProtection="1">
      <alignment horizontal="justify" vertical="center" wrapText="1"/>
    </xf>
    <xf numFmtId="0" fontId="1" fillId="10" borderId="13" xfId="0" applyFont="1" applyFill="1" applyBorder="1" applyAlignment="1" applyProtection="1">
      <alignment horizontal="center" vertical="center" wrapText="1"/>
    </xf>
    <xf numFmtId="0" fontId="11" fillId="10" borderId="1" xfId="0" applyFont="1" applyFill="1" applyBorder="1" applyAlignment="1" applyProtection="1">
      <alignment horizontal="justify" vertical="center" wrapText="1"/>
    </xf>
    <xf numFmtId="0" fontId="0" fillId="0" borderId="18" xfId="0" applyFill="1" applyBorder="1" applyAlignment="1" applyProtection="1">
      <alignment horizontal="center" vertical="center" wrapText="1"/>
    </xf>
    <xf numFmtId="0" fontId="6" fillId="0" borderId="37" xfId="0" applyFont="1" applyBorder="1" applyAlignment="1" applyProtection="1">
      <alignment horizontal="justify" vertical="center" wrapText="1"/>
    </xf>
    <xf numFmtId="0" fontId="0" fillId="0" borderId="13" xfId="0" applyFill="1" applyBorder="1" applyAlignment="1" applyProtection="1">
      <alignment horizontal="center" vertical="center" wrapText="1"/>
    </xf>
    <xf numFmtId="0" fontId="0" fillId="9" borderId="15" xfId="0" applyFill="1" applyBorder="1" applyAlignment="1" applyProtection="1">
      <alignment horizontal="center" vertical="center" wrapText="1"/>
    </xf>
    <xf numFmtId="0" fontId="20" fillId="12" borderId="35" xfId="0" applyFont="1" applyFill="1" applyBorder="1" applyAlignment="1" applyProtection="1">
      <alignment horizontal="center" vertical="center" wrapText="1"/>
    </xf>
    <xf numFmtId="0" fontId="1" fillId="10" borderId="31" xfId="0" applyFont="1" applyFill="1" applyBorder="1" applyAlignment="1" applyProtection="1">
      <alignment horizontal="center" vertical="center" wrapText="1"/>
    </xf>
    <xf numFmtId="0" fontId="11" fillId="10" borderId="32" xfId="0" applyFont="1" applyFill="1" applyBorder="1" applyAlignment="1" applyProtection="1">
      <alignment horizontal="justify" vertical="center" wrapText="1"/>
    </xf>
    <xf numFmtId="0" fontId="8" fillId="12" borderId="32" xfId="0" applyFont="1" applyFill="1" applyBorder="1" applyAlignment="1" applyProtection="1">
      <alignment horizontal="center" vertical="center" wrapText="1"/>
    </xf>
    <xf numFmtId="2" fontId="20" fillId="12" borderId="32" xfId="0" applyNumberFormat="1" applyFont="1" applyFill="1" applyBorder="1" applyAlignment="1" applyProtection="1">
      <alignment horizontal="center" vertical="center"/>
    </xf>
    <xf numFmtId="0" fontId="20" fillId="12" borderId="32" xfId="0" applyFont="1" applyFill="1" applyBorder="1" applyAlignment="1" applyProtection="1">
      <alignment horizontal="center" vertical="center" wrapText="1"/>
    </xf>
    <xf numFmtId="0" fontId="1" fillId="10" borderId="38" xfId="0" applyFont="1" applyFill="1" applyBorder="1" applyAlignment="1" applyProtection="1">
      <alignment vertical="center" wrapText="1"/>
    </xf>
    <xf numFmtId="0" fontId="0" fillId="11" borderId="20" xfId="0" applyFill="1" applyBorder="1" applyAlignment="1" applyProtection="1">
      <alignment horizontal="center" vertical="center" wrapText="1"/>
    </xf>
    <xf numFmtId="0" fontId="1" fillId="11" borderId="38" xfId="0" applyFont="1" applyFill="1" applyBorder="1" applyAlignment="1" applyProtection="1">
      <alignment horizontal="center" vertical="center" wrapText="1"/>
    </xf>
    <xf numFmtId="0" fontId="1" fillId="11" borderId="18" xfId="0" applyFont="1" applyFill="1" applyBorder="1" applyAlignment="1" applyProtection="1">
      <alignment horizontal="center" vertical="center" wrapText="1"/>
    </xf>
    <xf numFmtId="0" fontId="11" fillId="11" borderId="37" xfId="0" applyFont="1" applyFill="1" applyBorder="1" applyAlignment="1" applyProtection="1">
      <alignment horizontal="justify" vertical="center" wrapText="1"/>
    </xf>
    <xf numFmtId="0" fontId="0" fillId="0" borderId="36" xfId="0" applyBorder="1" applyAlignment="1" applyProtection="1">
      <alignment horizontal="center" vertical="center" wrapText="1"/>
    </xf>
    <xf numFmtId="0" fontId="6" fillId="0" borderId="30" xfId="0" applyFont="1" applyBorder="1" applyAlignment="1" applyProtection="1">
      <alignment horizontal="justify" vertical="center" wrapText="1"/>
    </xf>
    <xf numFmtId="2" fontId="20" fillId="12" borderId="30" xfId="0" applyNumberFormat="1" applyFont="1" applyFill="1" applyBorder="1" applyAlignment="1" applyProtection="1">
      <alignment horizontal="center" vertical="center"/>
    </xf>
    <xf numFmtId="0" fontId="20" fillId="12" borderId="30" xfId="0" applyFont="1"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0" fillId="0" borderId="35" xfId="0" applyFont="1" applyBorder="1" applyAlignment="1" applyProtection="1">
      <alignment horizontal="justify" vertical="center" wrapText="1"/>
    </xf>
    <xf numFmtId="0" fontId="11" fillId="10" borderId="1" xfId="0" applyFont="1" applyFill="1" applyBorder="1" applyAlignment="1" applyProtection="1">
      <alignment horizontal="justify" vertical="top" wrapText="1"/>
    </xf>
    <xf numFmtId="0" fontId="0" fillId="0" borderId="36" xfId="0" applyFill="1" applyBorder="1" applyAlignment="1" applyProtection="1">
      <alignment horizontal="center" vertical="center" wrapText="1"/>
    </xf>
    <xf numFmtId="0" fontId="0" fillId="0" borderId="20" xfId="0"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0" fillId="0" borderId="0" xfId="0" applyFill="1" applyBorder="1" applyProtection="1"/>
    <xf numFmtId="0" fontId="15" fillId="0" borderId="0" xfId="0" applyFont="1" applyBorder="1" applyAlignment="1" applyProtection="1">
      <alignment wrapText="1"/>
    </xf>
    <xf numFmtId="0" fontId="14" fillId="0" borderId="0" xfId="0" applyFont="1" applyFill="1" applyBorder="1" applyProtection="1"/>
    <xf numFmtId="0" fontId="14" fillId="0" borderId="0" xfId="0" applyFont="1" applyFill="1" applyBorder="1" applyAlignment="1" applyProtection="1">
      <alignment wrapText="1"/>
    </xf>
    <xf numFmtId="0" fontId="15" fillId="8" borderId="0" xfId="0" applyFont="1" applyFill="1" applyBorder="1" applyAlignment="1" applyProtection="1">
      <alignment wrapText="1"/>
    </xf>
    <xf numFmtId="0" fontId="15" fillId="0" borderId="0" xfId="0" applyFont="1" applyFill="1" applyBorder="1" applyProtection="1"/>
    <xf numFmtId="0" fontId="1" fillId="3" borderId="38" xfId="0" applyFont="1" applyFill="1" applyBorder="1" applyAlignment="1" applyProtection="1">
      <alignment vertical="center" wrapText="1"/>
    </xf>
    <xf numFmtId="0" fontId="16" fillId="9" borderId="1" xfId="0" applyFont="1" applyFill="1" applyBorder="1" applyAlignment="1" applyProtection="1">
      <alignment horizontal="center" vertical="center" wrapText="1"/>
      <protection locked="0"/>
    </xf>
    <xf numFmtId="0" fontId="1" fillId="10" borderId="38" xfId="0" applyFont="1" applyFill="1" applyBorder="1" applyAlignment="1" applyProtection="1">
      <alignment horizontal="center" vertical="center" wrapText="1"/>
      <protection locked="0"/>
    </xf>
    <xf numFmtId="0" fontId="16" fillId="9" borderId="37" xfId="0" applyFont="1" applyFill="1" applyBorder="1" applyAlignment="1" applyProtection="1">
      <alignment horizontal="center" vertical="center" wrapText="1"/>
      <protection locked="0"/>
    </xf>
    <xf numFmtId="0" fontId="1" fillId="10" borderId="38" xfId="0" applyFont="1" applyFill="1" applyBorder="1" applyAlignment="1" applyProtection="1">
      <alignment vertical="center" wrapText="1"/>
      <protection locked="0"/>
    </xf>
    <xf numFmtId="0" fontId="1" fillId="11" borderId="38" xfId="0" applyFont="1" applyFill="1" applyBorder="1" applyAlignment="1" applyProtection="1">
      <alignment horizontal="center" vertical="center" wrapText="1"/>
      <protection locked="0"/>
    </xf>
    <xf numFmtId="0" fontId="16" fillId="9" borderId="35"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vertical="center" wrapText="1"/>
      <protection locked="0"/>
    </xf>
    <xf numFmtId="0" fontId="1" fillId="3" borderId="38" xfId="0" applyFont="1" applyFill="1" applyBorder="1" applyAlignment="1" applyProtection="1">
      <alignment vertical="center" wrapText="1"/>
      <protection locked="0"/>
    </xf>
    <xf numFmtId="0" fontId="19" fillId="9" borderId="19" xfId="0" applyFont="1" applyFill="1" applyBorder="1" applyAlignment="1" applyProtection="1">
      <alignment horizontal="justify" vertical="center" wrapText="1"/>
      <protection locked="0"/>
    </xf>
    <xf numFmtId="0" fontId="1" fillId="10" borderId="1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justify" vertical="center" wrapText="1"/>
      <protection locked="0"/>
    </xf>
    <xf numFmtId="0" fontId="0" fillId="0" borderId="16" xfId="0" applyFont="1" applyFill="1" applyBorder="1" applyAlignment="1" applyProtection="1">
      <alignment horizontal="justify" vertical="center" wrapText="1"/>
      <protection locked="0"/>
    </xf>
    <xf numFmtId="0" fontId="0" fillId="0" borderId="33" xfId="0" applyFont="1" applyFill="1" applyBorder="1" applyAlignment="1" applyProtection="1">
      <alignment horizontal="justify" vertical="center" wrapText="1"/>
      <protection locked="0"/>
    </xf>
    <xf numFmtId="0" fontId="1" fillId="10" borderId="17" xfId="0" applyFont="1" applyFill="1" applyBorder="1" applyAlignment="1" applyProtection="1">
      <alignment vertical="center" wrapText="1"/>
      <protection locked="0"/>
    </xf>
    <xf numFmtId="0" fontId="1" fillId="11" borderId="17" xfId="0" applyFont="1" applyFill="1" applyBorder="1" applyAlignment="1" applyProtection="1">
      <alignment horizontal="center" vertical="center" wrapText="1"/>
      <protection locked="0"/>
    </xf>
    <xf numFmtId="0" fontId="1" fillId="3" borderId="17" xfId="0" applyFont="1" applyFill="1" applyBorder="1" applyAlignment="1" applyProtection="1">
      <alignment vertical="center" wrapText="1"/>
      <protection locked="0"/>
    </xf>
    <xf numFmtId="0" fontId="1" fillId="5" borderId="17" xfId="0" applyFont="1" applyFill="1" applyBorder="1" applyAlignment="1" applyProtection="1">
      <alignment horizontal="center" vertical="center" wrapText="1"/>
      <protection locked="0"/>
    </xf>
    <xf numFmtId="2" fontId="22" fillId="12" borderId="47" xfId="0" applyNumberFormat="1" applyFont="1" applyFill="1" applyBorder="1" applyAlignment="1" applyProtection="1">
      <alignment horizontal="center" vertical="center"/>
    </xf>
    <xf numFmtId="0" fontId="0" fillId="9" borderId="0" xfId="0" applyFill="1" applyBorder="1" applyAlignment="1">
      <alignment horizontal="center" vertical="center" wrapText="1"/>
    </xf>
    <xf numFmtId="0" fontId="0" fillId="9" borderId="0" xfId="0" applyFill="1" applyBorder="1" applyAlignment="1" applyProtection="1">
      <alignment horizontal="center" vertical="center" wrapText="1"/>
    </xf>
    <xf numFmtId="0" fontId="0" fillId="9" borderId="0" xfId="0" applyFill="1" applyBorder="1" applyAlignment="1" applyProtection="1">
      <alignment horizontal="center" vertical="center"/>
    </xf>
    <xf numFmtId="0" fontId="16" fillId="9" borderId="0" xfId="0" applyFont="1" applyFill="1" applyBorder="1" applyProtection="1"/>
    <xf numFmtId="9" fontId="1" fillId="9" borderId="0" xfId="0" applyNumberFormat="1" applyFont="1" applyFill="1" applyBorder="1" applyProtection="1"/>
    <xf numFmtId="0" fontId="0" fillId="9" borderId="0" xfId="0" applyFont="1" applyFill="1" applyBorder="1" applyAlignment="1" applyProtection="1">
      <alignment horizontal="center" vertical="center"/>
    </xf>
    <xf numFmtId="0" fontId="19" fillId="0" borderId="19" xfId="0" applyFont="1" applyFill="1" applyBorder="1" applyAlignment="1" applyProtection="1">
      <alignment horizontal="justify" vertical="center" wrapText="1"/>
      <protection locked="0"/>
    </xf>
    <xf numFmtId="0" fontId="0" fillId="0" borderId="0" xfId="0" applyFill="1" applyBorder="1" applyAlignment="1">
      <alignment horizontal="center" vertical="center"/>
    </xf>
    <xf numFmtId="0" fontId="1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2" fontId="15" fillId="0" borderId="0" xfId="0" applyNumberFormat="1" applyFont="1" applyFill="1" applyBorder="1" applyAlignment="1" applyProtection="1">
      <alignment horizontal="center" vertical="center"/>
    </xf>
    <xf numFmtId="0" fontId="1" fillId="10" borderId="45" xfId="0" applyFont="1" applyFill="1" applyBorder="1" applyAlignment="1" applyProtection="1">
      <alignment horizontal="center" vertical="center" wrapText="1"/>
    </xf>
    <xf numFmtId="0" fontId="0" fillId="0" borderId="1" xfId="0" applyFont="1" applyBorder="1" applyAlignment="1" applyProtection="1">
      <alignment horizontal="justify" vertical="center" wrapText="1"/>
    </xf>
    <xf numFmtId="0" fontId="0" fillId="9" borderId="1" xfId="0" applyFont="1" applyFill="1" applyBorder="1" applyAlignment="1" applyProtection="1">
      <alignment horizontal="justify" vertical="center" wrapText="1"/>
    </xf>
    <xf numFmtId="0" fontId="23" fillId="9" borderId="0" xfId="0" applyFont="1" applyFill="1" applyBorder="1" applyAlignment="1">
      <alignment vertical="center" wrapText="1"/>
    </xf>
    <xf numFmtId="0" fontId="0" fillId="9" borderId="0" xfId="0" applyFill="1" applyBorder="1" applyAlignment="1">
      <alignment wrapText="1"/>
    </xf>
    <xf numFmtId="0" fontId="1" fillId="10" borderId="0" xfId="0" applyFont="1" applyFill="1" applyAlignment="1">
      <alignment horizontal="center"/>
    </xf>
    <xf numFmtId="0" fontId="24" fillId="9" borderId="0" xfId="0" applyFont="1" applyFill="1" applyBorder="1" applyAlignment="1">
      <alignment horizontal="left" vertical="center"/>
    </xf>
    <xf numFmtId="0" fontId="1" fillId="9" borderId="0" xfId="0" applyFont="1" applyFill="1" applyBorder="1" applyAlignment="1">
      <alignment horizontal="center" vertical="center" wrapText="1"/>
    </xf>
    <xf numFmtId="0" fontId="1" fillId="9" borderId="0" xfId="0" applyFont="1" applyFill="1" applyBorder="1" applyAlignment="1" applyProtection="1">
      <alignment horizontal="right"/>
    </xf>
    <xf numFmtId="0" fontId="1" fillId="10" borderId="39" xfId="0" applyFont="1" applyFill="1" applyBorder="1" applyAlignment="1" applyProtection="1">
      <alignment horizontal="center" vertical="center" wrapText="1"/>
    </xf>
    <xf numFmtId="0" fontId="1" fillId="10" borderId="40" xfId="0" applyFont="1" applyFill="1" applyBorder="1" applyAlignment="1" applyProtection="1">
      <alignment horizontal="center" vertical="center" wrapText="1"/>
    </xf>
    <xf numFmtId="0" fontId="1" fillId="10" borderId="41" xfId="0" applyFont="1" applyFill="1" applyBorder="1" applyAlignment="1" applyProtection="1">
      <alignment horizontal="center" vertical="center" wrapText="1"/>
    </xf>
    <xf numFmtId="0" fontId="1" fillId="10" borderId="42" xfId="0" applyFont="1" applyFill="1" applyBorder="1" applyAlignment="1" applyProtection="1">
      <alignment horizontal="center" vertical="center" wrapText="1"/>
    </xf>
    <xf numFmtId="0" fontId="1" fillId="10" borderId="43" xfId="0" applyFont="1" applyFill="1" applyBorder="1" applyAlignment="1" applyProtection="1">
      <alignment horizontal="center" vertical="center" wrapText="1"/>
    </xf>
    <xf numFmtId="0" fontId="1" fillId="10" borderId="44" xfId="0" applyFont="1" applyFill="1" applyBorder="1" applyAlignment="1" applyProtection="1">
      <alignment horizontal="center" vertical="center" wrapText="1"/>
    </xf>
    <xf numFmtId="0" fontId="1" fillId="10" borderId="45" xfId="0" applyFont="1" applyFill="1" applyBorder="1" applyAlignment="1" applyProtection="1">
      <alignment horizontal="center" vertical="center" wrapText="1"/>
    </xf>
    <xf numFmtId="0" fontId="1" fillId="10" borderId="3" xfId="0" applyFont="1" applyFill="1" applyBorder="1" applyAlignment="1" applyProtection="1">
      <alignment horizontal="center" vertical="center" wrapText="1"/>
    </xf>
    <xf numFmtId="0" fontId="1" fillId="10" borderId="46" xfId="0" applyFont="1" applyFill="1" applyBorder="1" applyAlignment="1" applyProtection="1">
      <alignment horizontal="center" vertical="center" wrapText="1"/>
    </xf>
    <xf numFmtId="0" fontId="0" fillId="0" borderId="0" xfId="0" applyFill="1" applyBorder="1" applyAlignment="1">
      <alignment horizontal="center" vertical="center"/>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justify" vertical="center" wrapText="1"/>
    </xf>
    <xf numFmtId="0" fontId="1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2" fontId="15" fillId="0" borderId="0" xfId="0" applyNumberFormat="1" applyFont="1"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4" fillId="10" borderId="42" xfId="0" applyFont="1" applyFill="1" applyBorder="1" applyAlignment="1" applyProtection="1">
      <alignment horizontal="center" vertical="center" wrapText="1"/>
    </xf>
    <xf numFmtId="0" fontId="4" fillId="10" borderId="26" xfId="0" applyFont="1" applyFill="1" applyBorder="1" applyAlignment="1" applyProtection="1">
      <alignment horizontal="center" vertical="center" wrapText="1"/>
    </xf>
    <xf numFmtId="0" fontId="1" fillId="3" borderId="45"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cellXfs>
  <cellStyles count="2">
    <cellStyle name="Normal" xfId="0" builtinId="0"/>
    <cellStyle name="Normal 2" xfId="1"/>
  </cellStyles>
  <dxfs count="39">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
      <fill>
        <patternFill>
          <bgColor rgb="FFCCFFCC"/>
        </patternFill>
      </fill>
    </dxf>
    <dxf>
      <fill>
        <patternFill>
          <bgColor rgb="FFFFFFCC"/>
        </patternFill>
      </fill>
    </dxf>
    <dxf>
      <fill>
        <patternFill>
          <bgColor rgb="FFFFCCFF"/>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zoomScale="80" zoomScaleNormal="80" workbookViewId="0">
      <selection activeCell="B10" sqref="B10:B35"/>
    </sheetView>
  </sheetViews>
  <sheetFormatPr baseColWidth="10" defaultColWidth="32.42578125" defaultRowHeight="15" x14ac:dyDescent="0.25"/>
  <cols>
    <col min="1" max="1" width="7.7109375" style="6" customWidth="1"/>
    <col min="2" max="2" width="50" bestFit="1" customWidth="1"/>
    <col min="3" max="3" width="17.42578125" customWidth="1"/>
    <col min="4" max="4" width="32.42578125" style="16"/>
    <col min="5" max="5" width="17.7109375" customWidth="1"/>
    <col min="6" max="6" width="17.5703125" style="16" customWidth="1"/>
    <col min="7" max="7" width="31.140625" customWidth="1"/>
  </cols>
  <sheetData>
    <row r="2" spans="1:7" x14ac:dyDescent="0.25">
      <c r="A2" s="98"/>
      <c r="B2" s="227" t="s">
        <v>0</v>
      </c>
      <c r="C2" s="227"/>
      <c r="D2" s="227"/>
      <c r="E2" s="227"/>
      <c r="F2" s="227"/>
      <c r="G2" s="227"/>
    </row>
    <row r="5" spans="1:7" x14ac:dyDescent="0.25">
      <c r="B5" s="1" t="s">
        <v>1</v>
      </c>
      <c r="C5" s="2"/>
      <c r="D5" s="13">
        <f>(+D9+F9)/2</f>
        <v>3.041666666666667</v>
      </c>
      <c r="E5" s="13" t="s">
        <v>2</v>
      </c>
      <c r="F5" s="1" t="str">
        <f>IF(AND(D5&gt;=1,D5&lt;=2),"INADECUADO",IF(AND(D5&gt;2,D5&lt;=3),"DEFICIENTE",IF(AND(D5&gt;3,D5&lt;=4),"ACEPTABLE",IF(AND(D5&gt;4,D5&lt;=4.7),"ADECUADO",IF(AND(D5&gt;4.7,D5&lt;=5),"ÓPTIMO","Fuera de rango")))))</f>
        <v>ACEPTABLE</v>
      </c>
      <c r="G5" s="1" t="s">
        <v>3</v>
      </c>
    </row>
    <row r="7" spans="1:7" x14ac:dyDescent="0.25">
      <c r="B7" s="1"/>
      <c r="C7" s="1"/>
      <c r="D7" s="13"/>
      <c r="E7" s="1"/>
      <c r="F7" s="13"/>
      <c r="G7" s="1"/>
    </row>
    <row r="8" spans="1:7" ht="34.5" customHeight="1" x14ac:dyDescent="0.25">
      <c r="B8" s="3" t="s">
        <v>4</v>
      </c>
      <c r="C8" s="17" t="s">
        <v>5</v>
      </c>
      <c r="D8" s="14" t="s">
        <v>6</v>
      </c>
      <c r="E8" s="17" t="s">
        <v>7</v>
      </c>
      <c r="F8" s="14" t="s">
        <v>6</v>
      </c>
      <c r="G8" s="3" t="s">
        <v>8</v>
      </c>
    </row>
    <row r="9" spans="1:7" ht="21.75" customHeight="1" x14ac:dyDescent="0.25">
      <c r="B9" s="3"/>
      <c r="C9" s="3" t="s">
        <v>9</v>
      </c>
      <c r="D9" s="14">
        <f>(+D10+D16+D28+D33)/4</f>
        <v>3.416666666666667</v>
      </c>
      <c r="E9" s="3" t="s">
        <v>10</v>
      </c>
      <c r="F9" s="14">
        <f>(+F10+F16+F28+F33)/4</f>
        <v>2.6666666666666665</v>
      </c>
      <c r="G9" s="3" t="s">
        <v>2</v>
      </c>
    </row>
    <row r="10" spans="1:7" ht="18.75" x14ac:dyDescent="0.3">
      <c r="A10" s="6">
        <v>1</v>
      </c>
      <c r="B10" s="8" t="s">
        <v>11</v>
      </c>
      <c r="C10" s="9" t="s">
        <v>2</v>
      </c>
      <c r="D10" s="15">
        <f>+D11</f>
        <v>3</v>
      </c>
      <c r="E10" s="9"/>
      <c r="F10" s="15">
        <f>+F11</f>
        <v>4</v>
      </c>
      <c r="G10" s="10" t="s">
        <v>2</v>
      </c>
    </row>
    <row r="11" spans="1:7" ht="15.75" x14ac:dyDescent="0.25">
      <c r="A11" s="6" t="s">
        <v>12</v>
      </c>
      <c r="B11" s="11" t="s">
        <v>13</v>
      </c>
      <c r="C11" s="9" t="s">
        <v>2</v>
      </c>
      <c r="D11" s="15">
        <f>(+D12+D14)/2</f>
        <v>3</v>
      </c>
      <c r="E11" s="9"/>
      <c r="F11" s="15">
        <f>(+F12+F14)/2</f>
        <v>4</v>
      </c>
      <c r="G11" s="10" t="s">
        <v>2</v>
      </c>
    </row>
    <row r="12" spans="1:7" x14ac:dyDescent="0.25">
      <c r="A12" s="6" t="s">
        <v>14</v>
      </c>
      <c r="B12" s="12" t="s">
        <v>15</v>
      </c>
      <c r="C12" s="9"/>
      <c r="D12" s="15">
        <f>+D13</f>
        <v>5</v>
      </c>
      <c r="E12" s="9"/>
      <c r="F12" s="15">
        <f>+F13</f>
        <v>5</v>
      </c>
      <c r="G12" s="10" t="s">
        <v>2</v>
      </c>
    </row>
    <row r="13" spans="1:7" ht="90" customHeight="1" x14ac:dyDescent="0.25">
      <c r="A13" s="6" t="s">
        <v>16</v>
      </c>
      <c r="B13" s="5" t="s">
        <v>17</v>
      </c>
      <c r="C13" s="1" t="s">
        <v>18</v>
      </c>
      <c r="D13" s="13">
        <f>IF(C13="Si",5,IF(C13="No",1,0))</f>
        <v>5</v>
      </c>
      <c r="E13" s="1" t="s">
        <v>19</v>
      </c>
      <c r="F13" s="13">
        <f>IF(E13="Adecuado",5,IF(E13="Parcialmente",3,IF(E13="No adecuado",1,0)))</f>
        <v>5</v>
      </c>
      <c r="G13" s="18" t="s">
        <v>20</v>
      </c>
    </row>
    <row r="14" spans="1:7" x14ac:dyDescent="0.25">
      <c r="A14" s="6" t="s">
        <v>21</v>
      </c>
      <c r="B14" s="12" t="s">
        <v>22</v>
      </c>
      <c r="C14" s="9" t="s">
        <v>2</v>
      </c>
      <c r="D14" s="15">
        <f>+D15</f>
        <v>1</v>
      </c>
      <c r="E14" s="9"/>
      <c r="F14" s="15">
        <f>+F15</f>
        <v>3</v>
      </c>
      <c r="G14" s="9"/>
    </row>
    <row r="15" spans="1:7" ht="60" x14ac:dyDescent="0.25">
      <c r="A15" s="6" t="s">
        <v>23</v>
      </c>
      <c r="B15" s="5" t="s">
        <v>24</v>
      </c>
      <c r="C15" s="1" t="s">
        <v>25</v>
      </c>
      <c r="D15" s="13">
        <f>IF(C15="Si",5,IF(C15="No",1,0))</f>
        <v>1</v>
      </c>
      <c r="E15" s="1" t="s">
        <v>26</v>
      </c>
      <c r="F15" s="13">
        <f>IF(E15="Adecuado",5,IF(E15="Parcialmente",3,IF(E15="No adecuado",1,0)))</f>
        <v>3</v>
      </c>
      <c r="G15" s="1"/>
    </row>
    <row r="16" spans="1:7" ht="15.75" x14ac:dyDescent="0.25">
      <c r="A16" s="6">
        <v>2</v>
      </c>
      <c r="B16" s="11" t="s">
        <v>27</v>
      </c>
      <c r="C16" s="9"/>
      <c r="D16" s="15">
        <f>(+D17+D26+D28)/3</f>
        <v>4.666666666666667</v>
      </c>
      <c r="E16" s="9"/>
      <c r="F16" s="15">
        <f>(+F17+F26+F28)/3</f>
        <v>2.6666666666666665</v>
      </c>
      <c r="G16" s="9"/>
    </row>
    <row r="17" spans="1:7" x14ac:dyDescent="0.25">
      <c r="A17" s="6" t="s">
        <v>28</v>
      </c>
      <c r="B17" s="12" t="s">
        <v>29</v>
      </c>
      <c r="C17" s="9"/>
      <c r="D17" s="15">
        <f>(+D18+D20+D22+D24)/4</f>
        <v>4</v>
      </c>
      <c r="E17" s="9"/>
      <c r="F17" s="15">
        <f>(+F18+F20+F22+F24)/4</f>
        <v>2</v>
      </c>
      <c r="G17" s="9"/>
    </row>
    <row r="18" spans="1:7" x14ac:dyDescent="0.25">
      <c r="A18" s="6" t="s">
        <v>30</v>
      </c>
      <c r="B18" s="9" t="s">
        <v>31</v>
      </c>
      <c r="C18" s="9"/>
      <c r="D18" s="15">
        <f>+D19</f>
        <v>1</v>
      </c>
      <c r="E18" s="9"/>
      <c r="F18" s="15">
        <f>+F19</f>
        <v>3</v>
      </c>
      <c r="G18" s="9"/>
    </row>
    <row r="19" spans="1:7" ht="60" x14ac:dyDescent="0.25">
      <c r="A19" s="6" t="s">
        <v>32</v>
      </c>
      <c r="B19" s="5" t="s">
        <v>33</v>
      </c>
      <c r="C19" s="1" t="s">
        <v>25</v>
      </c>
      <c r="D19" s="13">
        <f>IF(C19="Si",5,IF(C19="No",1,0))</f>
        <v>1</v>
      </c>
      <c r="E19" s="1" t="s">
        <v>26</v>
      </c>
      <c r="F19" s="13">
        <f>IF(E19="Adecuado",5,IF(E19="Parcialmente",3,IF(E19="No adecuado",1,0)))</f>
        <v>3</v>
      </c>
      <c r="G19" s="1"/>
    </row>
    <row r="20" spans="1:7" x14ac:dyDescent="0.25">
      <c r="A20" s="6" t="s">
        <v>34</v>
      </c>
      <c r="B20" s="9" t="s">
        <v>35</v>
      </c>
      <c r="C20" s="9"/>
      <c r="D20" s="15">
        <f>+D21</f>
        <v>5</v>
      </c>
      <c r="E20" s="9"/>
      <c r="F20" s="15">
        <f>+F21</f>
        <v>1</v>
      </c>
      <c r="G20" s="9"/>
    </row>
    <row r="21" spans="1:7" ht="60" x14ac:dyDescent="0.25">
      <c r="A21" s="6" t="s">
        <v>36</v>
      </c>
      <c r="B21" s="5" t="s">
        <v>37</v>
      </c>
      <c r="C21" s="1" t="s">
        <v>18</v>
      </c>
      <c r="D21" s="13">
        <f>IF(C21="Si",5,IF(C21="No",1,0))</f>
        <v>5</v>
      </c>
      <c r="E21" s="1" t="s">
        <v>38</v>
      </c>
      <c r="F21" s="13">
        <f>IF(E21="Adecuado",5,IF(E21="Parcialmente",3,IF(E21="No adecuado",1,0)))</f>
        <v>1</v>
      </c>
      <c r="G21" s="1"/>
    </row>
    <row r="22" spans="1:7" x14ac:dyDescent="0.25">
      <c r="A22" s="6" t="s">
        <v>39</v>
      </c>
      <c r="B22" s="9" t="s">
        <v>40</v>
      </c>
      <c r="C22" s="9"/>
      <c r="D22" s="15">
        <f>+D23</f>
        <v>5</v>
      </c>
      <c r="E22" s="9"/>
      <c r="F22" s="15">
        <f>+F23</f>
        <v>3</v>
      </c>
      <c r="G22" s="9"/>
    </row>
    <row r="23" spans="1:7" ht="30" x14ac:dyDescent="0.25">
      <c r="A23" s="6" t="s">
        <v>41</v>
      </c>
      <c r="B23" s="5" t="s">
        <v>42</v>
      </c>
      <c r="C23" s="1" t="s">
        <v>18</v>
      </c>
      <c r="D23" s="13">
        <f>IF(C23="Si",5,IF(C23="No",1,0))</f>
        <v>5</v>
      </c>
      <c r="E23" s="1" t="s">
        <v>26</v>
      </c>
      <c r="F23" s="13">
        <f>IF(E23="Adecuado",5,IF(E23="Parcialmente",3,IF(E23="No adecuado",1,0)))</f>
        <v>3</v>
      </c>
      <c r="G23" s="1"/>
    </row>
    <row r="24" spans="1:7" x14ac:dyDescent="0.25">
      <c r="A24" s="6" t="s">
        <v>43</v>
      </c>
      <c r="B24" s="9" t="s">
        <v>44</v>
      </c>
      <c r="C24" s="9"/>
      <c r="D24" s="15">
        <f>+D25</f>
        <v>5</v>
      </c>
      <c r="E24" s="9"/>
      <c r="F24" s="15">
        <f>+F25</f>
        <v>1</v>
      </c>
      <c r="G24" s="9"/>
    </row>
    <row r="25" spans="1:7" ht="45" x14ac:dyDescent="0.25">
      <c r="A25" s="6" t="s">
        <v>45</v>
      </c>
      <c r="B25" s="5" t="s">
        <v>46</v>
      </c>
      <c r="C25" s="1" t="s">
        <v>18</v>
      </c>
      <c r="D25" s="13">
        <f>IF(C25="Si",5,IF(C25="No",1,0))</f>
        <v>5</v>
      </c>
      <c r="E25" s="1" t="s">
        <v>38</v>
      </c>
      <c r="F25" s="13">
        <f>IF(E25="Adecuado",5,IF(E25="Parcialmente",3,IF(E25="No adecuado",1,0)))</f>
        <v>1</v>
      </c>
      <c r="G25" s="1"/>
    </row>
    <row r="26" spans="1:7" x14ac:dyDescent="0.25">
      <c r="A26" s="7" t="s">
        <v>47</v>
      </c>
      <c r="B26" s="12" t="s">
        <v>48</v>
      </c>
      <c r="C26" s="9"/>
      <c r="D26" s="15">
        <f>+D27</f>
        <v>5</v>
      </c>
      <c r="E26" s="9"/>
      <c r="F26" s="15">
        <f>+F27</f>
        <v>3</v>
      </c>
      <c r="G26" s="9"/>
    </row>
    <row r="27" spans="1:7" ht="60" x14ac:dyDescent="0.25">
      <c r="A27" s="6" t="s">
        <v>49</v>
      </c>
      <c r="B27" s="5" t="s">
        <v>50</v>
      </c>
      <c r="C27" s="1" t="s">
        <v>18</v>
      </c>
      <c r="D27" s="13">
        <f>IF(C27="Si",5,IF(C27="No",1,0))</f>
        <v>5</v>
      </c>
      <c r="E27" s="1" t="s">
        <v>26</v>
      </c>
      <c r="F27" s="13">
        <f>IF(E27="Adecuado",5,IF(E27="Parcialmente",3,IF(E27="No adecuado",1,0)))</f>
        <v>3</v>
      </c>
      <c r="G27" s="1"/>
    </row>
    <row r="28" spans="1:7" x14ac:dyDescent="0.25">
      <c r="A28" s="7" t="s">
        <v>51</v>
      </c>
      <c r="B28" s="12" t="s">
        <v>52</v>
      </c>
      <c r="C28" s="9"/>
      <c r="D28" s="15">
        <f>+D29</f>
        <v>5</v>
      </c>
      <c r="E28" s="9"/>
      <c r="F28" s="15">
        <f>+F29</f>
        <v>3</v>
      </c>
      <c r="G28" s="9"/>
    </row>
    <row r="29" spans="1:7" ht="30" x14ac:dyDescent="0.25">
      <c r="A29" s="6" t="s">
        <v>53</v>
      </c>
      <c r="B29" s="5" t="s">
        <v>54</v>
      </c>
      <c r="C29" s="1" t="s">
        <v>18</v>
      </c>
      <c r="D29" s="13">
        <f>IF(C29="Si",5,IF(C29="No",1,0))</f>
        <v>5</v>
      </c>
      <c r="E29" s="1" t="s">
        <v>26</v>
      </c>
      <c r="F29" s="13">
        <f>IF(E29="Adecuado",5,IF(E29="Parcialmente",3,IF(E29="No adecuado",1,0)))</f>
        <v>3</v>
      </c>
      <c r="G29" s="1"/>
    </row>
    <row r="30" spans="1:7" ht="15.75" x14ac:dyDescent="0.25">
      <c r="A30" s="7" t="s">
        <v>55</v>
      </c>
      <c r="B30" s="11" t="s">
        <v>56</v>
      </c>
      <c r="C30" s="9"/>
      <c r="D30" s="15">
        <f>+D31</f>
        <v>5</v>
      </c>
      <c r="E30" s="9"/>
      <c r="F30" s="15">
        <f>+F31</f>
        <v>1</v>
      </c>
      <c r="G30" s="9"/>
    </row>
    <row r="31" spans="1:7" x14ac:dyDescent="0.25">
      <c r="A31" s="6" t="s">
        <v>57</v>
      </c>
      <c r="B31" s="9" t="s">
        <v>56</v>
      </c>
      <c r="C31" s="9"/>
      <c r="D31" s="15">
        <f>+D32</f>
        <v>5</v>
      </c>
      <c r="E31" s="9"/>
      <c r="F31" s="15">
        <f>+F32</f>
        <v>1</v>
      </c>
      <c r="G31" s="9"/>
    </row>
    <row r="32" spans="1:7" ht="30" x14ac:dyDescent="0.25">
      <c r="A32" s="6" t="s">
        <v>58</v>
      </c>
      <c r="B32" s="5" t="s">
        <v>59</v>
      </c>
      <c r="C32" s="1" t="s">
        <v>18</v>
      </c>
      <c r="D32" s="13">
        <f>IF(C32="Si",5,IF(C32="No",1,0))</f>
        <v>5</v>
      </c>
      <c r="E32" s="1" t="s">
        <v>38</v>
      </c>
      <c r="F32" s="13">
        <f>IF(E32="Adecuado",5,IF(E32="Parcialmente",3,IF(E32="No adecuado",1,0)))</f>
        <v>1</v>
      </c>
      <c r="G32" s="1"/>
    </row>
    <row r="33" spans="1:7" x14ac:dyDescent="0.25">
      <c r="A33" s="7" t="s">
        <v>60</v>
      </c>
      <c r="B33" s="12" t="s">
        <v>61</v>
      </c>
      <c r="C33" s="9"/>
      <c r="D33" s="15">
        <f>+D34</f>
        <v>1</v>
      </c>
      <c r="E33" s="9"/>
      <c r="F33" s="15">
        <f>+F34</f>
        <v>1</v>
      </c>
      <c r="G33" s="9"/>
    </row>
    <row r="34" spans="1:7" x14ac:dyDescent="0.25">
      <c r="A34" s="6" t="s">
        <v>62</v>
      </c>
      <c r="B34" s="9" t="s">
        <v>61</v>
      </c>
      <c r="C34" s="9"/>
      <c r="D34" s="15">
        <f>+D35</f>
        <v>1</v>
      </c>
      <c r="E34" s="9"/>
      <c r="F34" s="15">
        <f>+F35</f>
        <v>1</v>
      </c>
      <c r="G34" s="9"/>
    </row>
    <row r="35" spans="1:7" ht="45" x14ac:dyDescent="0.25">
      <c r="A35" s="6" t="s">
        <v>63</v>
      </c>
      <c r="B35" s="5" t="s">
        <v>64</v>
      </c>
      <c r="C35" s="1" t="s">
        <v>25</v>
      </c>
      <c r="D35" s="13">
        <f>IF(C35="Si",5,IF(C35="No",1,0))</f>
        <v>1</v>
      </c>
      <c r="E35" s="1" t="s">
        <v>38</v>
      </c>
      <c r="F35" s="13">
        <f>IF(E35="Adecuado",5,IF(E35="Parcialmente",3,IF(E35="No adecuado",1,0)))</f>
        <v>1</v>
      </c>
      <c r="G35" s="1"/>
    </row>
  </sheetData>
  <mergeCells count="1">
    <mergeCell ref="B2:G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Hoja2!$H$20:$H$23</xm:f>
          </x14:formula1>
          <xm:sqref>E13 E15 E19 E21 E23 E25 E27 E29 E32 E35</xm:sqref>
        </x14:dataValidation>
        <x14:dataValidation type="list" allowBlank="1" showInputMessage="1" showErrorMessage="1">
          <x14:formula1>
            <xm:f>Hoja2!$F$20:$F$22</xm:f>
          </x14:formula1>
          <xm:sqref>D13 D15 D19 D21 D23 D25 D27 D29 D32 D35</xm:sqref>
        </x14:dataValidation>
        <x14:dataValidation type="list" allowBlank="1" showInputMessage="1" showErrorMessage="1">
          <x14:formula1>
            <xm:f>Hoja2!$E$20:$E$22</xm:f>
          </x14:formula1>
          <xm:sqref>C13 C15 C19 C21 C23 C25 C27 C29 C32 C35</xm:sqref>
        </x14:dataValidation>
        <x14:dataValidation type="list" allowBlank="1" showInputMessage="1" showErrorMessage="1">
          <x14:formula1>
            <xm:f>Hoja2!$I$20:$I$23</xm:f>
          </x14:formula1>
          <xm:sqref>F13 F15 F19 F21 F23 F25 F27 F29 F32 F35</xm:sqref>
        </x14:dataValidation>
        <x14:dataValidation type="list" allowBlank="1" showInputMessage="1" showErrorMessage="1">
          <x14:formula1>
            <xm:f>Hoja2!$L$20:$L$24</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D10" sqref="D10"/>
    </sheetView>
  </sheetViews>
  <sheetFormatPr baseColWidth="10" defaultColWidth="11.42578125" defaultRowHeight="15" x14ac:dyDescent="0.25"/>
  <cols>
    <col min="8" max="8" width="15.7109375" customWidth="1"/>
    <col min="12" max="12" width="18.85546875" customWidth="1"/>
  </cols>
  <sheetData>
    <row r="1" spans="1:13" x14ac:dyDescent="0.25">
      <c r="A1" t="s">
        <v>65</v>
      </c>
      <c r="C1" t="s">
        <v>66</v>
      </c>
      <c r="D1" s="4">
        <f>IF(C1="si",1,IF(C1="no",2,0))</f>
        <v>1</v>
      </c>
      <c r="F1" t="s">
        <v>67</v>
      </c>
      <c r="H1" t="s">
        <v>67</v>
      </c>
      <c r="I1">
        <f>IF(H1="N/A",0,IF(H1="si",1,IF(H1="no",2,"")))</f>
        <v>0</v>
      </c>
      <c r="K1">
        <v>1</v>
      </c>
      <c r="M1" t="str">
        <f t="shared" ref="M1:M5" si="0">IF(AND(K1&gt;=1,K1&lt;=2),"INADECUADO",IF(AND(K1&gt;2,K1&lt;=3),"DEFICIENTE",IF(AND(K1&gt;3,K1&lt;=4),"ACEPTABLE",IF(AND(K1&gt;4,K1&lt;=4.7),"ADECUADO",IF(AND(K1&gt;4.7,K1&lt;=5),"ÓPTIMO","Fuera de rango")))))</f>
        <v>INADECUADO</v>
      </c>
    </row>
    <row r="2" spans="1:13" x14ac:dyDescent="0.25">
      <c r="A2" t="s">
        <v>66</v>
      </c>
      <c r="C2" t="s">
        <v>65</v>
      </c>
      <c r="D2" s="4">
        <f>IF(B8="si",1,IF(B8="no",2,0))</f>
        <v>0</v>
      </c>
      <c r="F2" t="s">
        <v>66</v>
      </c>
      <c r="I2" t="str">
        <f>IF(H2="N/A",0,IF(H2="si",1,IF(H2="no",2,"")))</f>
        <v/>
      </c>
      <c r="K2">
        <v>8</v>
      </c>
      <c r="M2" t="str">
        <f t="shared" si="0"/>
        <v>Fuera de rango</v>
      </c>
    </row>
    <row r="3" spans="1:13" x14ac:dyDescent="0.25">
      <c r="A3" t="s">
        <v>68</v>
      </c>
      <c r="C3" t="s">
        <v>65</v>
      </c>
      <c r="D3" s="4">
        <f t="shared" ref="D3:D16" si="1">IF(C3="si",1,IF(C3="no",2,0))</f>
        <v>0</v>
      </c>
      <c r="F3" t="s">
        <v>68</v>
      </c>
      <c r="K3">
        <v>6</v>
      </c>
      <c r="M3" t="str">
        <f t="shared" si="0"/>
        <v>Fuera de rango</v>
      </c>
    </row>
    <row r="4" spans="1:13" x14ac:dyDescent="0.25">
      <c r="C4" t="s">
        <v>65</v>
      </c>
      <c r="D4" s="4">
        <f t="shared" si="1"/>
        <v>0</v>
      </c>
      <c r="K4">
        <v>0.99</v>
      </c>
      <c r="M4" t="str">
        <f t="shared" si="0"/>
        <v>Fuera de rango</v>
      </c>
    </row>
    <row r="5" spans="1:13" x14ac:dyDescent="0.25">
      <c r="C5" t="s">
        <v>66</v>
      </c>
      <c r="D5" s="4">
        <f t="shared" si="1"/>
        <v>1</v>
      </c>
      <c r="K5">
        <v>0.8</v>
      </c>
      <c r="M5" t="str">
        <f t="shared" si="0"/>
        <v>Fuera de rango</v>
      </c>
    </row>
    <row r="6" spans="1:13" x14ac:dyDescent="0.25">
      <c r="C6" t="s">
        <v>66</v>
      </c>
      <c r="D6" s="4">
        <f t="shared" si="1"/>
        <v>1</v>
      </c>
      <c r="K6" s="19">
        <v>1</v>
      </c>
      <c r="L6" t="str">
        <f>IF(AND(K6&gt;=1,K6&lt;=2),"INADECUADO",IF(AND(K6&gt;2,K6&lt;=3),"DEFICIENTE",IF(AND(K6&gt;3,K6&lt;=4),"ACEPTABLE",IF(AND(K6&gt;4,K6&lt;=4.7),"ADECUADO",IF(AND(K6&gt;4.7,K6&lt;=5),"ÓPTIMO","fuera del rango")))))</f>
        <v>INADECUADO</v>
      </c>
      <c r="M6" t="str">
        <f>IF(AND(K6&gt;=1,K6&lt;=2),"INADECUADO",IF(AND(K6&gt;2,K6&lt;=3),"DEFICIENTE",IF(AND(K6&gt;3,K6&lt;=4),"ACEPTABLE",IF(AND(K6&gt;4,K6&lt;=4.7),"ADECUADO",IF(AND(K6&gt;4.7,K6&lt;=5),"ÓPTIMO","Fuera de rango")))))</f>
        <v>INADECUADO</v>
      </c>
    </row>
    <row r="7" spans="1:13" x14ac:dyDescent="0.25">
      <c r="C7" t="s">
        <v>66</v>
      </c>
      <c r="D7" s="4">
        <f t="shared" si="1"/>
        <v>1</v>
      </c>
      <c r="I7">
        <v>1</v>
      </c>
      <c r="K7" s="19">
        <v>1.1000000000000001</v>
      </c>
      <c r="L7" t="str">
        <f t="shared" ref="L7:L46" si="2">IF(AND(K7&gt;=1,K7&lt;=2),"INADECUADO",IF(AND(K7&gt;2,K7&lt;=3),"DEFICIENTE",IF(AND(K7&gt;3,K7&lt;=4),"ACEPTABLE",IF(AND(K7&gt;4,K7&lt;=4.7),"ADECUADO",IF(AND(K7&gt;4.7,K7&lt;=5),"ÓPTIMO","fuera del rango")))))</f>
        <v>INADECUADO</v>
      </c>
      <c r="M7" t="str">
        <f t="shared" ref="M7:M46" si="3">IF(AND(K7&gt;=1,K7&lt;=2),"INADECUADO",IF(AND(K7&gt;2,K7&lt;=3),"DEFICIENTE",IF(AND(K7&gt;3,K7&lt;=4),"ACEPTABLE",IF(AND(K7&gt;4,K7&lt;=4.7),"ADECUADO",IF(AND(K7&gt;4.7,K7&lt;=5),"ÓPTIMO","Fuera de rango")))))</f>
        <v>INADECUADO</v>
      </c>
    </row>
    <row r="8" spans="1:13" x14ac:dyDescent="0.25">
      <c r="C8" t="s">
        <v>66</v>
      </c>
      <c r="D8" s="4">
        <f t="shared" si="1"/>
        <v>1</v>
      </c>
      <c r="I8">
        <v>2</v>
      </c>
      <c r="K8" s="19">
        <v>1.2</v>
      </c>
      <c r="L8" t="str">
        <f t="shared" si="2"/>
        <v>INADECUADO</v>
      </c>
      <c r="M8" t="str">
        <f t="shared" si="3"/>
        <v>INADECUADO</v>
      </c>
    </row>
    <row r="9" spans="1:13" x14ac:dyDescent="0.25">
      <c r="C9" t="s">
        <v>66</v>
      </c>
      <c r="D9" s="4">
        <f t="shared" si="1"/>
        <v>1</v>
      </c>
      <c r="I9">
        <v>3</v>
      </c>
      <c r="K9" s="19">
        <v>1.3</v>
      </c>
      <c r="L9" t="str">
        <f t="shared" si="2"/>
        <v>INADECUADO</v>
      </c>
      <c r="M9" t="str">
        <f t="shared" si="3"/>
        <v>INADECUADO</v>
      </c>
    </row>
    <row r="10" spans="1:13" x14ac:dyDescent="0.25">
      <c r="C10" t="s">
        <v>66</v>
      </c>
      <c r="D10" s="4">
        <f t="shared" si="1"/>
        <v>1</v>
      </c>
      <c r="I10">
        <v>4</v>
      </c>
      <c r="K10" s="19">
        <v>1.4</v>
      </c>
      <c r="L10" t="str">
        <f t="shared" si="2"/>
        <v>INADECUADO</v>
      </c>
      <c r="M10" t="str">
        <f t="shared" si="3"/>
        <v>INADECUADO</v>
      </c>
    </row>
    <row r="11" spans="1:13" x14ac:dyDescent="0.25">
      <c r="C11" t="s">
        <v>66</v>
      </c>
      <c r="D11" s="4">
        <f t="shared" si="1"/>
        <v>1</v>
      </c>
      <c r="I11">
        <v>4.7</v>
      </c>
      <c r="K11" s="19">
        <v>1.5</v>
      </c>
      <c r="L11" t="str">
        <f t="shared" si="2"/>
        <v>INADECUADO</v>
      </c>
      <c r="M11" t="str">
        <f t="shared" si="3"/>
        <v>INADECUADO</v>
      </c>
    </row>
    <row r="12" spans="1:13" x14ac:dyDescent="0.25">
      <c r="C12" t="s">
        <v>66</v>
      </c>
      <c r="D12" s="4">
        <f t="shared" si="1"/>
        <v>1</v>
      </c>
      <c r="I12">
        <v>5</v>
      </c>
      <c r="K12" s="19">
        <v>1.6</v>
      </c>
      <c r="L12" t="str">
        <f t="shared" si="2"/>
        <v>INADECUADO</v>
      </c>
      <c r="M12" t="str">
        <f t="shared" si="3"/>
        <v>INADECUADO</v>
      </c>
    </row>
    <row r="13" spans="1:13" x14ac:dyDescent="0.25">
      <c r="C13" t="s">
        <v>66</v>
      </c>
      <c r="D13" s="4">
        <f t="shared" si="1"/>
        <v>1</v>
      </c>
      <c r="K13" s="19">
        <v>1.7</v>
      </c>
      <c r="L13" t="str">
        <f t="shared" si="2"/>
        <v>INADECUADO</v>
      </c>
      <c r="M13" t="str">
        <f t="shared" si="3"/>
        <v>INADECUADO</v>
      </c>
    </row>
    <row r="14" spans="1:13" x14ac:dyDescent="0.25">
      <c r="C14" t="s">
        <v>66</v>
      </c>
      <c r="D14" s="4">
        <f t="shared" si="1"/>
        <v>1</v>
      </c>
      <c r="K14" s="19">
        <v>1.8</v>
      </c>
      <c r="L14" t="str">
        <f t="shared" si="2"/>
        <v>INADECUADO</v>
      </c>
      <c r="M14" t="str">
        <f t="shared" si="3"/>
        <v>INADECUADO</v>
      </c>
    </row>
    <row r="15" spans="1:13" x14ac:dyDescent="0.25">
      <c r="C15" t="s">
        <v>66</v>
      </c>
      <c r="D15" s="4">
        <f t="shared" si="1"/>
        <v>1</v>
      </c>
      <c r="K15" s="19">
        <v>1.9</v>
      </c>
      <c r="L15" t="str">
        <f t="shared" si="2"/>
        <v>INADECUADO</v>
      </c>
      <c r="M15" t="str">
        <f t="shared" si="3"/>
        <v>INADECUADO</v>
      </c>
    </row>
    <row r="16" spans="1:13" x14ac:dyDescent="0.25">
      <c r="D16" s="4">
        <f t="shared" si="1"/>
        <v>0</v>
      </c>
      <c r="K16" s="19">
        <v>2</v>
      </c>
      <c r="L16" t="str">
        <f t="shared" si="2"/>
        <v>INADECUADO</v>
      </c>
      <c r="M16" t="str">
        <f t="shared" si="3"/>
        <v>INADECUADO</v>
      </c>
    </row>
    <row r="17" spans="5:17" x14ac:dyDescent="0.25">
      <c r="K17" s="19">
        <v>2.1</v>
      </c>
      <c r="L17" t="str">
        <f t="shared" si="2"/>
        <v>DEFICIENTE</v>
      </c>
      <c r="M17" t="str">
        <f t="shared" si="3"/>
        <v>DEFICIENTE</v>
      </c>
    </row>
    <row r="18" spans="5:17" x14ac:dyDescent="0.25">
      <c r="K18" s="19">
        <v>2.2000000000000002</v>
      </c>
      <c r="L18" t="str">
        <f t="shared" si="2"/>
        <v>DEFICIENTE</v>
      </c>
      <c r="M18" t="str">
        <f t="shared" si="3"/>
        <v>DEFICIENTE</v>
      </c>
    </row>
    <row r="19" spans="5:17" x14ac:dyDescent="0.25">
      <c r="K19" s="19">
        <v>2.2999999999999998</v>
      </c>
      <c r="L19" t="str">
        <f t="shared" si="2"/>
        <v>DEFICIENTE</v>
      </c>
      <c r="M19" t="str">
        <f t="shared" si="3"/>
        <v>DEFICIENTE</v>
      </c>
    </row>
    <row r="20" spans="5:17" x14ac:dyDescent="0.25">
      <c r="E20" t="s">
        <v>67</v>
      </c>
      <c r="H20" t="s">
        <v>67</v>
      </c>
      <c r="I20">
        <v>0</v>
      </c>
      <c r="K20" s="19">
        <v>2.4</v>
      </c>
      <c r="L20" t="str">
        <f t="shared" si="2"/>
        <v>DEFICIENTE</v>
      </c>
      <c r="M20" t="str">
        <f t="shared" si="3"/>
        <v>DEFICIENTE</v>
      </c>
    </row>
    <row r="21" spans="5:17" x14ac:dyDescent="0.25">
      <c r="E21" t="s">
        <v>18</v>
      </c>
      <c r="F21">
        <v>5</v>
      </c>
      <c r="H21" t="s">
        <v>19</v>
      </c>
      <c r="I21">
        <v>5</v>
      </c>
      <c r="K21" s="19">
        <v>2.5</v>
      </c>
      <c r="L21" t="str">
        <f t="shared" si="2"/>
        <v>DEFICIENTE</v>
      </c>
      <c r="M21" t="str">
        <f t="shared" si="3"/>
        <v>DEFICIENTE</v>
      </c>
    </row>
    <row r="22" spans="5:17" x14ac:dyDescent="0.25">
      <c r="E22" t="s">
        <v>25</v>
      </c>
      <c r="F22">
        <v>1</v>
      </c>
      <c r="H22" t="s">
        <v>26</v>
      </c>
      <c r="I22">
        <v>3</v>
      </c>
      <c r="K22" s="19">
        <v>2.6</v>
      </c>
      <c r="L22" t="str">
        <f t="shared" si="2"/>
        <v>DEFICIENTE</v>
      </c>
      <c r="M22" t="str">
        <f t="shared" si="3"/>
        <v>DEFICIENTE</v>
      </c>
    </row>
    <row r="23" spans="5:17" x14ac:dyDescent="0.25">
      <c r="H23" t="s">
        <v>38</v>
      </c>
      <c r="I23">
        <v>1</v>
      </c>
      <c r="K23" s="19">
        <v>2.7</v>
      </c>
      <c r="L23" t="str">
        <f t="shared" si="2"/>
        <v>DEFICIENTE</v>
      </c>
      <c r="M23" t="str">
        <f t="shared" si="3"/>
        <v>DEFICIENTE</v>
      </c>
    </row>
    <row r="24" spans="5:17" x14ac:dyDescent="0.25">
      <c r="K24" s="19">
        <v>2.8</v>
      </c>
      <c r="L24" t="str">
        <f t="shared" si="2"/>
        <v>DEFICIENTE</v>
      </c>
      <c r="M24" t="str">
        <f t="shared" si="3"/>
        <v>DEFICIENTE</v>
      </c>
      <c r="Q24">
        <v>4.7</v>
      </c>
    </row>
    <row r="25" spans="5:17" x14ac:dyDescent="0.25">
      <c r="K25" s="19">
        <v>2.9</v>
      </c>
      <c r="L25" t="str">
        <f t="shared" si="2"/>
        <v>DEFICIENTE</v>
      </c>
      <c r="M25" t="str">
        <f t="shared" si="3"/>
        <v>DEFICIENTE</v>
      </c>
    </row>
    <row r="26" spans="5:17" x14ac:dyDescent="0.25">
      <c r="K26" s="19">
        <v>3</v>
      </c>
      <c r="L26" t="str">
        <f t="shared" si="2"/>
        <v>DEFICIENTE</v>
      </c>
      <c r="M26" t="str">
        <f t="shared" si="3"/>
        <v>DEFICIENTE</v>
      </c>
    </row>
    <row r="27" spans="5:17" x14ac:dyDescent="0.25">
      <c r="K27" s="19">
        <v>3.1</v>
      </c>
      <c r="L27" t="str">
        <f t="shared" si="2"/>
        <v>ACEPTABLE</v>
      </c>
      <c r="M27" t="str">
        <f t="shared" si="3"/>
        <v>ACEPTABLE</v>
      </c>
    </row>
    <row r="28" spans="5:17" x14ac:dyDescent="0.25">
      <c r="K28" s="19">
        <v>3.2</v>
      </c>
      <c r="L28" t="str">
        <f t="shared" si="2"/>
        <v>ACEPTABLE</v>
      </c>
      <c r="M28" t="str">
        <f t="shared" si="3"/>
        <v>ACEPTABLE</v>
      </c>
    </row>
    <row r="29" spans="5:17" x14ac:dyDescent="0.25">
      <c r="K29" s="19">
        <v>3.3</v>
      </c>
      <c r="L29" t="str">
        <f t="shared" si="2"/>
        <v>ACEPTABLE</v>
      </c>
      <c r="M29" t="str">
        <f t="shared" si="3"/>
        <v>ACEPTABLE</v>
      </c>
    </row>
    <row r="30" spans="5:17" x14ac:dyDescent="0.25">
      <c r="K30" s="19">
        <v>3.4</v>
      </c>
      <c r="L30" t="str">
        <f t="shared" si="2"/>
        <v>ACEPTABLE</v>
      </c>
      <c r="M30" t="str">
        <f t="shared" si="3"/>
        <v>ACEPTABLE</v>
      </c>
    </row>
    <row r="31" spans="5:17" x14ac:dyDescent="0.25">
      <c r="K31" s="19">
        <v>3.5</v>
      </c>
      <c r="L31" t="str">
        <f t="shared" si="2"/>
        <v>ACEPTABLE</v>
      </c>
      <c r="M31" t="str">
        <f t="shared" si="3"/>
        <v>ACEPTABLE</v>
      </c>
    </row>
    <row r="32" spans="5:17" x14ac:dyDescent="0.25">
      <c r="K32" s="19">
        <v>3.6</v>
      </c>
      <c r="L32" t="str">
        <f t="shared" si="2"/>
        <v>ACEPTABLE</v>
      </c>
      <c r="M32" t="str">
        <f t="shared" si="3"/>
        <v>ACEPTABLE</v>
      </c>
    </row>
    <row r="33" spans="11:13" x14ac:dyDescent="0.25">
      <c r="K33" s="19">
        <v>3.7</v>
      </c>
      <c r="L33" t="str">
        <f t="shared" si="2"/>
        <v>ACEPTABLE</v>
      </c>
      <c r="M33" t="str">
        <f t="shared" si="3"/>
        <v>ACEPTABLE</v>
      </c>
    </row>
    <row r="34" spans="11:13" x14ac:dyDescent="0.25">
      <c r="K34" s="19">
        <v>3.8</v>
      </c>
      <c r="L34" t="str">
        <f t="shared" si="2"/>
        <v>ACEPTABLE</v>
      </c>
      <c r="M34" t="str">
        <f t="shared" si="3"/>
        <v>ACEPTABLE</v>
      </c>
    </row>
    <row r="35" spans="11:13" x14ac:dyDescent="0.25">
      <c r="K35" s="19">
        <v>3.9</v>
      </c>
      <c r="L35" t="str">
        <f t="shared" si="2"/>
        <v>ACEPTABLE</v>
      </c>
      <c r="M35" t="str">
        <f t="shared" si="3"/>
        <v>ACEPTABLE</v>
      </c>
    </row>
    <row r="36" spans="11:13" x14ac:dyDescent="0.25">
      <c r="K36" s="19">
        <v>4</v>
      </c>
      <c r="L36" t="str">
        <f t="shared" si="2"/>
        <v>ACEPTABLE</v>
      </c>
      <c r="M36" t="str">
        <f t="shared" si="3"/>
        <v>ACEPTABLE</v>
      </c>
    </row>
    <row r="37" spans="11:13" x14ac:dyDescent="0.25">
      <c r="K37" s="19">
        <v>4.0999999999999996</v>
      </c>
      <c r="L37" t="str">
        <f t="shared" si="2"/>
        <v>ADECUADO</v>
      </c>
      <c r="M37" t="str">
        <f t="shared" si="3"/>
        <v>ADECUADO</v>
      </c>
    </row>
    <row r="38" spans="11:13" x14ac:dyDescent="0.25">
      <c r="K38" s="19">
        <v>4.2</v>
      </c>
      <c r="L38" t="str">
        <f t="shared" si="2"/>
        <v>ADECUADO</v>
      </c>
      <c r="M38" t="str">
        <f t="shared" si="3"/>
        <v>ADECUADO</v>
      </c>
    </row>
    <row r="39" spans="11:13" x14ac:dyDescent="0.25">
      <c r="K39" s="19">
        <v>4.3</v>
      </c>
      <c r="L39" t="str">
        <f t="shared" si="2"/>
        <v>ADECUADO</v>
      </c>
      <c r="M39" t="str">
        <f t="shared" si="3"/>
        <v>ADECUADO</v>
      </c>
    </row>
    <row r="40" spans="11:13" x14ac:dyDescent="0.25">
      <c r="K40" s="19">
        <v>4.4000000000000004</v>
      </c>
      <c r="L40" t="str">
        <f t="shared" si="2"/>
        <v>ADECUADO</v>
      </c>
      <c r="M40" t="str">
        <f t="shared" si="3"/>
        <v>ADECUADO</v>
      </c>
    </row>
    <row r="41" spans="11:13" x14ac:dyDescent="0.25">
      <c r="K41" s="19">
        <v>4.5</v>
      </c>
      <c r="L41" t="str">
        <f t="shared" si="2"/>
        <v>ADECUADO</v>
      </c>
      <c r="M41" t="str">
        <f t="shared" si="3"/>
        <v>ADECUADO</v>
      </c>
    </row>
    <row r="42" spans="11:13" x14ac:dyDescent="0.25">
      <c r="K42" s="19">
        <v>4.5999999999999996</v>
      </c>
      <c r="L42" t="str">
        <f t="shared" si="2"/>
        <v>ADECUADO</v>
      </c>
      <c r="M42" t="str">
        <f t="shared" si="3"/>
        <v>ADECUADO</v>
      </c>
    </row>
    <row r="43" spans="11:13" x14ac:dyDescent="0.25">
      <c r="K43" s="19">
        <v>4.7</v>
      </c>
      <c r="L43" t="str">
        <f t="shared" si="2"/>
        <v>ADECUADO</v>
      </c>
      <c r="M43" t="str">
        <f t="shared" si="3"/>
        <v>ADECUADO</v>
      </c>
    </row>
    <row r="44" spans="11:13" x14ac:dyDescent="0.25">
      <c r="K44" s="19">
        <v>4.8</v>
      </c>
      <c r="L44" t="str">
        <f t="shared" si="2"/>
        <v>ÓPTIMO</v>
      </c>
      <c r="M44" t="str">
        <f t="shared" si="3"/>
        <v>ÓPTIMO</v>
      </c>
    </row>
    <row r="45" spans="11:13" x14ac:dyDescent="0.25">
      <c r="K45" s="19">
        <v>4.9000000000000004</v>
      </c>
      <c r="L45" t="str">
        <f t="shared" si="2"/>
        <v>ÓPTIMO</v>
      </c>
      <c r="M45" t="str">
        <f t="shared" si="3"/>
        <v>ÓPTIMO</v>
      </c>
    </row>
    <row r="46" spans="11:13" x14ac:dyDescent="0.25">
      <c r="K46" s="19">
        <v>5</v>
      </c>
      <c r="L46" t="str">
        <f t="shared" si="2"/>
        <v>ÓPTIMO</v>
      </c>
      <c r="M46" t="str">
        <f t="shared" si="3"/>
        <v>ÓPTIMO</v>
      </c>
    </row>
  </sheetData>
  <dataConsolidate/>
  <dataValidations xWindow="626" yWindow="279" count="3">
    <dataValidation type="list" allowBlank="1" showInputMessage="1" showErrorMessage="1" sqref="C1:C15">
      <formula1>$A$1:$A$3</formula1>
    </dataValidation>
    <dataValidation type="list" allowBlank="1" showInputMessage="1" showErrorMessage="1" sqref="H1">
      <formula1>$F$1:$F$3</formula1>
    </dataValidation>
    <dataValidation type="list" errorStyle="warning" allowBlank="1" showInputMessage="1" showErrorMessage="1" error="Solo se pueden las tres opciones" prompt="Digite la opción correspondiente" sqref="H2">
      <formula1>$F$1:$F$3</formula1>
    </dataValidation>
  </dataValidation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8"/>
  <sheetViews>
    <sheetView topLeftCell="A22" zoomScale="85" zoomScaleNormal="85" workbookViewId="0">
      <selection activeCell="B115" sqref="B115"/>
    </sheetView>
  </sheetViews>
  <sheetFormatPr baseColWidth="10" defaultColWidth="11.42578125" defaultRowHeight="15" x14ac:dyDescent="0.25"/>
  <cols>
    <col min="1" max="1" width="41.7109375" style="24" customWidth="1"/>
    <col min="2" max="2" width="51.140625" style="24" customWidth="1"/>
    <col min="3" max="3" width="8.5703125" style="24" bestFit="1" customWidth="1"/>
    <col min="4" max="4" width="48.5703125" style="24" customWidth="1"/>
    <col min="5" max="5" width="21.42578125" style="84" customWidth="1"/>
    <col min="6" max="7" width="0" style="24" hidden="1" customWidth="1"/>
    <col min="8" max="16384" width="11.42578125" style="24"/>
  </cols>
  <sheetData>
    <row r="1" spans="1:8" x14ac:dyDescent="0.25">
      <c r="A1" s="22" t="s">
        <v>69</v>
      </c>
      <c r="B1" s="23"/>
      <c r="C1" s="23"/>
      <c r="D1" s="23"/>
      <c r="E1" s="83"/>
    </row>
    <row r="2" spans="1:8" x14ac:dyDescent="0.25">
      <c r="A2" s="25" t="s">
        <v>70</v>
      </c>
      <c r="B2" s="25"/>
      <c r="C2" s="25"/>
      <c r="D2" s="25"/>
      <c r="E2" s="83"/>
    </row>
    <row r="3" spans="1:8" ht="15.75" thickBot="1" x14ac:dyDescent="0.3">
      <c r="A3" s="26" t="s">
        <v>71</v>
      </c>
      <c r="B3" s="27" t="s">
        <v>72</v>
      </c>
      <c r="C3" s="28" t="s">
        <v>73</v>
      </c>
      <c r="D3" s="28" t="s">
        <v>6</v>
      </c>
      <c r="E3" s="28" t="s">
        <v>6</v>
      </c>
      <c r="H3" s="28" t="s">
        <v>74</v>
      </c>
    </row>
    <row r="4" spans="1:8" ht="60" x14ac:dyDescent="0.25">
      <c r="A4" s="39" t="s">
        <v>75</v>
      </c>
      <c r="B4" s="40" t="s">
        <v>76</v>
      </c>
      <c r="C4" s="40" t="s">
        <v>77</v>
      </c>
      <c r="D4" s="41" t="s">
        <v>78</v>
      </c>
      <c r="E4" s="83" t="s">
        <v>79</v>
      </c>
      <c r="F4" s="24">
        <v>0.5</v>
      </c>
      <c r="G4" s="24">
        <f>+IF(E4="SI",1,IF(E4="PARCIALMENTE",0.6,IF(E4="NO",0,0)))</f>
        <v>1</v>
      </c>
      <c r="H4" s="24">
        <f>+F4*G4</f>
        <v>0.5</v>
      </c>
    </row>
    <row r="5" spans="1:8" ht="30" x14ac:dyDescent="0.25">
      <c r="A5" s="42" t="s">
        <v>75</v>
      </c>
      <c r="B5" s="29" t="s">
        <v>80</v>
      </c>
      <c r="C5" s="29" t="s">
        <v>81</v>
      </c>
      <c r="D5" s="43" t="s">
        <v>78</v>
      </c>
      <c r="E5" s="83" t="s">
        <v>79</v>
      </c>
      <c r="F5" s="24">
        <f>+(0.5)/4</f>
        <v>0.125</v>
      </c>
      <c r="G5" s="24">
        <f t="shared" ref="G5:G39" si="0">+IF(E5="SI",1,IF(E5="PARCIALMENTE",0.6,IF(E5="NO",0,0)))</f>
        <v>1</v>
      </c>
      <c r="H5" s="24">
        <f t="shared" ref="H5:H38" si="1">+F5*G5</f>
        <v>0.125</v>
      </c>
    </row>
    <row r="6" spans="1:8" ht="60" x14ac:dyDescent="0.25">
      <c r="A6" s="42" t="s">
        <v>75</v>
      </c>
      <c r="B6" s="29" t="s">
        <v>82</v>
      </c>
      <c r="C6" s="29" t="s">
        <v>81</v>
      </c>
      <c r="D6" s="43" t="s">
        <v>83</v>
      </c>
      <c r="E6" s="83" t="s">
        <v>79</v>
      </c>
      <c r="F6" s="24">
        <f t="shared" ref="F6:F9" si="2">+(0.5)/4</f>
        <v>0.125</v>
      </c>
      <c r="G6" s="24">
        <f t="shared" si="0"/>
        <v>1</v>
      </c>
      <c r="H6" s="24">
        <f t="shared" si="1"/>
        <v>0.125</v>
      </c>
    </row>
    <row r="7" spans="1:8" ht="45" x14ac:dyDescent="0.25">
      <c r="A7" s="44" t="s">
        <v>75</v>
      </c>
      <c r="B7" s="31" t="s">
        <v>84</v>
      </c>
      <c r="C7" s="31" t="s">
        <v>81</v>
      </c>
      <c r="D7" s="45"/>
      <c r="E7" s="83" t="s">
        <v>79</v>
      </c>
      <c r="G7" s="24">
        <f t="shared" si="0"/>
        <v>1</v>
      </c>
      <c r="H7" s="24">
        <f t="shared" si="1"/>
        <v>0</v>
      </c>
    </row>
    <row r="8" spans="1:8" ht="30" x14ac:dyDescent="0.25">
      <c r="A8" s="42" t="s">
        <v>75</v>
      </c>
      <c r="B8" s="29" t="s">
        <v>85</v>
      </c>
      <c r="C8" s="29" t="s">
        <v>81</v>
      </c>
      <c r="D8" s="43" t="s">
        <v>78</v>
      </c>
      <c r="E8" s="83" t="s">
        <v>79</v>
      </c>
      <c r="F8" s="24">
        <f t="shared" si="2"/>
        <v>0.125</v>
      </c>
      <c r="G8" s="24">
        <f t="shared" si="0"/>
        <v>1</v>
      </c>
      <c r="H8" s="24">
        <f t="shared" si="1"/>
        <v>0.125</v>
      </c>
    </row>
    <row r="9" spans="1:8" ht="30.75" thickBot="1" x14ac:dyDescent="0.3">
      <c r="A9" s="46" t="s">
        <v>75</v>
      </c>
      <c r="B9" s="47" t="s">
        <v>86</v>
      </c>
      <c r="C9" s="47" t="s">
        <v>81</v>
      </c>
      <c r="D9" s="20" t="s">
        <v>78</v>
      </c>
      <c r="E9" s="83" t="s">
        <v>79</v>
      </c>
      <c r="F9" s="24">
        <f t="shared" si="2"/>
        <v>0.125</v>
      </c>
      <c r="G9" s="24">
        <f t="shared" si="0"/>
        <v>1</v>
      </c>
      <c r="H9" s="24">
        <f t="shared" si="1"/>
        <v>0.125</v>
      </c>
    </row>
    <row r="10" spans="1:8" ht="60" x14ac:dyDescent="0.25">
      <c r="A10" s="48" t="s">
        <v>87</v>
      </c>
      <c r="B10" s="40" t="s">
        <v>24</v>
      </c>
      <c r="C10" s="49" t="s">
        <v>77</v>
      </c>
      <c r="D10" s="41" t="s">
        <v>78</v>
      </c>
      <c r="E10" s="83" t="s">
        <v>79</v>
      </c>
      <c r="F10" s="24">
        <v>0.5</v>
      </c>
      <c r="G10" s="24">
        <f t="shared" si="0"/>
        <v>1</v>
      </c>
      <c r="H10" s="24">
        <f t="shared" si="1"/>
        <v>0.5</v>
      </c>
    </row>
    <row r="11" spans="1:8" x14ac:dyDescent="0.25">
      <c r="A11" s="50" t="s">
        <v>87</v>
      </c>
      <c r="B11" s="29" t="s">
        <v>88</v>
      </c>
      <c r="C11" s="30" t="s">
        <v>81</v>
      </c>
      <c r="D11" s="43" t="s">
        <v>78</v>
      </c>
      <c r="E11" s="83" t="s">
        <v>79</v>
      </c>
      <c r="F11" s="24">
        <v>0.25</v>
      </c>
      <c r="G11" s="24">
        <f t="shared" si="0"/>
        <v>1</v>
      </c>
      <c r="H11" s="24">
        <f t="shared" si="1"/>
        <v>0.25</v>
      </c>
    </row>
    <row r="12" spans="1:8" ht="15.75" thickBot="1" x14ac:dyDescent="0.3">
      <c r="A12" s="51" t="s">
        <v>87</v>
      </c>
      <c r="B12" s="47" t="s">
        <v>89</v>
      </c>
      <c r="C12" s="52" t="s">
        <v>81</v>
      </c>
      <c r="D12" s="20" t="s">
        <v>78</v>
      </c>
      <c r="E12" s="83" t="s">
        <v>79</v>
      </c>
      <c r="F12" s="24">
        <v>0.25</v>
      </c>
      <c r="G12" s="24">
        <f t="shared" si="0"/>
        <v>1</v>
      </c>
      <c r="H12" s="24">
        <f t="shared" si="1"/>
        <v>0.25</v>
      </c>
    </row>
    <row r="13" spans="1:8" ht="120" x14ac:dyDescent="0.25">
      <c r="A13" s="48" t="s">
        <v>87</v>
      </c>
      <c r="B13" s="40" t="s">
        <v>90</v>
      </c>
      <c r="C13" s="49" t="s">
        <v>77</v>
      </c>
      <c r="D13" s="41" t="s">
        <v>78</v>
      </c>
      <c r="E13" s="83" t="s">
        <v>79</v>
      </c>
      <c r="F13" s="82">
        <v>0.5</v>
      </c>
      <c r="G13" s="24">
        <f t="shared" si="0"/>
        <v>1</v>
      </c>
      <c r="H13" s="24">
        <f t="shared" si="1"/>
        <v>0.5</v>
      </c>
    </row>
    <row r="14" spans="1:8" ht="30" x14ac:dyDescent="0.25">
      <c r="A14" s="50" t="s">
        <v>87</v>
      </c>
      <c r="B14" s="29" t="s">
        <v>91</v>
      </c>
      <c r="C14" s="30" t="s">
        <v>81</v>
      </c>
      <c r="D14" s="43" t="s">
        <v>78</v>
      </c>
      <c r="E14" s="83" t="s">
        <v>79</v>
      </c>
      <c r="F14" s="24">
        <f>0.5/3</f>
        <v>0.16666666666666666</v>
      </c>
      <c r="G14" s="24">
        <f t="shared" si="0"/>
        <v>1</v>
      </c>
      <c r="H14" s="24">
        <f t="shared" si="1"/>
        <v>0.16666666666666666</v>
      </c>
    </row>
    <row r="15" spans="1:8" ht="30" x14ac:dyDescent="0.25">
      <c r="A15" s="50" t="s">
        <v>87</v>
      </c>
      <c r="B15" s="29" t="s">
        <v>92</v>
      </c>
      <c r="C15" s="30" t="s">
        <v>81</v>
      </c>
      <c r="D15" s="43" t="s">
        <v>78</v>
      </c>
      <c r="E15" s="83" t="s">
        <v>79</v>
      </c>
      <c r="F15" s="24">
        <f>0.5/3</f>
        <v>0.16666666666666666</v>
      </c>
      <c r="G15" s="24">
        <f t="shared" si="0"/>
        <v>1</v>
      </c>
      <c r="H15" s="24">
        <f t="shared" si="1"/>
        <v>0.16666666666666666</v>
      </c>
    </row>
    <row r="16" spans="1:8" ht="15.75" thickBot="1" x14ac:dyDescent="0.3">
      <c r="A16" s="51" t="s">
        <v>87</v>
      </c>
      <c r="B16" s="47" t="s">
        <v>93</v>
      </c>
      <c r="C16" s="52" t="s">
        <v>81</v>
      </c>
      <c r="D16" s="20" t="s">
        <v>78</v>
      </c>
      <c r="E16" s="83" t="s">
        <v>79</v>
      </c>
      <c r="F16" s="24">
        <f>0.5/3</f>
        <v>0.16666666666666666</v>
      </c>
      <c r="G16" s="24">
        <f t="shared" si="0"/>
        <v>1</v>
      </c>
      <c r="H16" s="24">
        <f t="shared" si="1"/>
        <v>0.16666666666666666</v>
      </c>
    </row>
    <row r="17" spans="1:8" ht="30" x14ac:dyDescent="0.25">
      <c r="A17" s="48" t="s">
        <v>87</v>
      </c>
      <c r="B17" s="40" t="s">
        <v>94</v>
      </c>
      <c r="C17" s="49" t="s">
        <v>77</v>
      </c>
      <c r="D17" s="41" t="s">
        <v>78</v>
      </c>
      <c r="E17" s="83" t="s">
        <v>79</v>
      </c>
      <c r="F17" s="24">
        <v>0.5</v>
      </c>
      <c r="G17" s="24">
        <f t="shared" si="0"/>
        <v>1</v>
      </c>
      <c r="H17" s="24">
        <f t="shared" si="1"/>
        <v>0.5</v>
      </c>
    </row>
    <row r="18" spans="1:8" ht="30" x14ac:dyDescent="0.25">
      <c r="A18" s="50" t="s">
        <v>87</v>
      </c>
      <c r="B18" s="29" t="s">
        <v>91</v>
      </c>
      <c r="C18" s="30" t="s">
        <v>81</v>
      </c>
      <c r="D18" s="43" t="s">
        <v>78</v>
      </c>
      <c r="E18" s="83" t="s">
        <v>79</v>
      </c>
      <c r="F18" s="24">
        <v>0.25</v>
      </c>
      <c r="G18" s="24">
        <f t="shared" si="0"/>
        <v>1</v>
      </c>
      <c r="H18" s="24">
        <f t="shared" si="1"/>
        <v>0.25</v>
      </c>
    </row>
    <row r="19" spans="1:8" ht="15.75" thickBot="1" x14ac:dyDescent="0.3">
      <c r="A19" s="51" t="s">
        <v>87</v>
      </c>
      <c r="B19" s="47" t="s">
        <v>95</v>
      </c>
      <c r="C19" s="52" t="s">
        <v>81</v>
      </c>
      <c r="D19" s="20" t="s">
        <v>78</v>
      </c>
      <c r="E19" s="83" t="s">
        <v>79</v>
      </c>
      <c r="F19" s="24">
        <v>0.25</v>
      </c>
      <c r="G19" s="24">
        <f t="shared" si="0"/>
        <v>1</v>
      </c>
      <c r="H19" s="24">
        <f t="shared" si="1"/>
        <v>0.25</v>
      </c>
    </row>
    <row r="20" spans="1:8" ht="120" x14ac:dyDescent="0.25">
      <c r="A20" s="48" t="s">
        <v>87</v>
      </c>
      <c r="B20" s="40" t="s">
        <v>96</v>
      </c>
      <c r="C20" s="49" t="s">
        <v>77</v>
      </c>
      <c r="D20" s="41" t="s">
        <v>78</v>
      </c>
      <c r="E20" s="83" t="s">
        <v>97</v>
      </c>
      <c r="F20" s="24">
        <v>0.5</v>
      </c>
      <c r="G20" s="24">
        <f t="shared" si="0"/>
        <v>0.6</v>
      </c>
      <c r="H20" s="24">
        <f t="shared" si="1"/>
        <v>0.3</v>
      </c>
    </row>
    <row r="21" spans="1:8" ht="30" x14ac:dyDescent="0.25">
      <c r="A21" s="50" t="s">
        <v>87</v>
      </c>
      <c r="B21" s="29" t="s">
        <v>91</v>
      </c>
      <c r="C21" s="30" t="s">
        <v>81</v>
      </c>
      <c r="D21" s="43" t="s">
        <v>78</v>
      </c>
      <c r="E21" s="83" t="s">
        <v>97</v>
      </c>
      <c r="F21" s="24">
        <v>0.25</v>
      </c>
      <c r="G21" s="24">
        <f t="shared" si="0"/>
        <v>0.6</v>
      </c>
      <c r="H21" s="24">
        <f t="shared" si="1"/>
        <v>0.15</v>
      </c>
    </row>
    <row r="22" spans="1:8" ht="15.75" thickBot="1" x14ac:dyDescent="0.3">
      <c r="A22" s="51" t="s">
        <v>87</v>
      </c>
      <c r="B22" s="47" t="s">
        <v>95</v>
      </c>
      <c r="C22" s="52" t="s">
        <v>81</v>
      </c>
      <c r="D22" s="20" t="s">
        <v>78</v>
      </c>
      <c r="E22" s="83" t="s">
        <v>97</v>
      </c>
      <c r="F22" s="24">
        <v>0.25</v>
      </c>
      <c r="G22" s="24">
        <f t="shared" si="0"/>
        <v>0.6</v>
      </c>
      <c r="H22" s="24">
        <f t="shared" si="1"/>
        <v>0.15</v>
      </c>
    </row>
    <row r="23" spans="1:8" ht="150" x14ac:dyDescent="0.25">
      <c r="A23" s="48" t="s">
        <v>87</v>
      </c>
      <c r="B23" s="40" t="s">
        <v>98</v>
      </c>
      <c r="C23" s="49" t="s">
        <v>77</v>
      </c>
      <c r="D23" s="41" t="s">
        <v>78</v>
      </c>
      <c r="E23" s="83" t="s">
        <v>97</v>
      </c>
      <c r="F23" s="24">
        <v>0.5</v>
      </c>
      <c r="G23" s="24">
        <f t="shared" si="0"/>
        <v>0.6</v>
      </c>
      <c r="H23" s="24">
        <f t="shared" si="1"/>
        <v>0.3</v>
      </c>
    </row>
    <row r="24" spans="1:8" ht="30" x14ac:dyDescent="0.25">
      <c r="A24" s="50" t="s">
        <v>87</v>
      </c>
      <c r="B24" s="29" t="s">
        <v>91</v>
      </c>
      <c r="C24" s="30" t="s">
        <v>81</v>
      </c>
      <c r="D24" s="43" t="s">
        <v>78</v>
      </c>
      <c r="E24" s="83" t="s">
        <v>97</v>
      </c>
      <c r="F24" s="24">
        <v>0.25</v>
      </c>
      <c r="G24" s="24">
        <f t="shared" si="0"/>
        <v>0.6</v>
      </c>
      <c r="H24" s="24">
        <f t="shared" si="1"/>
        <v>0.15</v>
      </c>
    </row>
    <row r="25" spans="1:8" ht="15.75" thickBot="1" x14ac:dyDescent="0.3">
      <c r="A25" s="51" t="s">
        <v>87</v>
      </c>
      <c r="B25" s="47" t="s">
        <v>95</v>
      </c>
      <c r="C25" s="52" t="s">
        <v>81</v>
      </c>
      <c r="D25" s="20" t="s">
        <v>78</v>
      </c>
      <c r="E25" s="83" t="s">
        <v>97</v>
      </c>
      <c r="F25" s="24">
        <v>0.25</v>
      </c>
      <c r="G25" s="24">
        <f t="shared" si="0"/>
        <v>0.6</v>
      </c>
      <c r="H25" s="24">
        <f t="shared" si="1"/>
        <v>0.15</v>
      </c>
    </row>
    <row r="26" spans="1:8" ht="45" x14ac:dyDescent="0.25">
      <c r="A26" s="48" t="s">
        <v>87</v>
      </c>
      <c r="B26" s="40" t="s">
        <v>99</v>
      </c>
      <c r="C26" s="49" t="s">
        <v>77</v>
      </c>
      <c r="D26" s="41" t="s">
        <v>78</v>
      </c>
      <c r="E26" s="83" t="s">
        <v>97</v>
      </c>
      <c r="F26" s="24">
        <v>0.5</v>
      </c>
      <c r="G26" s="24">
        <f t="shared" si="0"/>
        <v>0.6</v>
      </c>
      <c r="H26" s="24">
        <f t="shared" si="1"/>
        <v>0.3</v>
      </c>
    </row>
    <row r="27" spans="1:8" ht="30" x14ac:dyDescent="0.25">
      <c r="A27" s="50" t="s">
        <v>87</v>
      </c>
      <c r="B27" s="29" t="s">
        <v>91</v>
      </c>
      <c r="C27" s="30" t="s">
        <v>81</v>
      </c>
      <c r="D27" s="43" t="s">
        <v>78</v>
      </c>
      <c r="E27" s="83" t="s">
        <v>97</v>
      </c>
      <c r="F27" s="24">
        <v>0.25</v>
      </c>
      <c r="G27" s="24">
        <f t="shared" si="0"/>
        <v>0.6</v>
      </c>
      <c r="H27" s="24">
        <f t="shared" si="1"/>
        <v>0.15</v>
      </c>
    </row>
    <row r="28" spans="1:8" ht="15.75" thickBot="1" x14ac:dyDescent="0.3">
      <c r="A28" s="51" t="s">
        <v>87</v>
      </c>
      <c r="B28" s="47" t="s">
        <v>95</v>
      </c>
      <c r="C28" s="52" t="s">
        <v>81</v>
      </c>
      <c r="D28" s="20" t="s">
        <v>78</v>
      </c>
      <c r="E28" s="83" t="s">
        <v>97</v>
      </c>
      <c r="F28" s="24">
        <v>0.25</v>
      </c>
      <c r="G28" s="24">
        <f t="shared" si="0"/>
        <v>0.6</v>
      </c>
      <c r="H28" s="24">
        <f t="shared" si="1"/>
        <v>0.15</v>
      </c>
    </row>
    <row r="29" spans="1:8" ht="60" x14ac:dyDescent="0.25">
      <c r="A29" s="48" t="s">
        <v>87</v>
      </c>
      <c r="B29" s="40" t="s">
        <v>100</v>
      </c>
      <c r="C29" s="49" t="s">
        <v>77</v>
      </c>
      <c r="D29" s="41" t="s">
        <v>78</v>
      </c>
      <c r="E29" s="83" t="s">
        <v>97</v>
      </c>
      <c r="F29" s="24">
        <v>0.5</v>
      </c>
      <c r="G29" s="24">
        <f t="shared" si="0"/>
        <v>0.6</v>
      </c>
      <c r="H29" s="24">
        <f t="shared" si="1"/>
        <v>0.3</v>
      </c>
    </row>
    <row r="30" spans="1:8" ht="30" x14ac:dyDescent="0.25">
      <c r="A30" s="50" t="s">
        <v>87</v>
      </c>
      <c r="B30" s="29" t="s">
        <v>91</v>
      </c>
      <c r="C30" s="30" t="s">
        <v>81</v>
      </c>
      <c r="D30" s="43" t="s">
        <v>78</v>
      </c>
      <c r="E30" s="83" t="s">
        <v>97</v>
      </c>
      <c r="F30" s="24">
        <v>0.25</v>
      </c>
      <c r="G30" s="24">
        <f t="shared" si="0"/>
        <v>0.6</v>
      </c>
      <c r="H30" s="24">
        <f t="shared" si="1"/>
        <v>0.15</v>
      </c>
    </row>
    <row r="31" spans="1:8" ht="15.75" thickBot="1" x14ac:dyDescent="0.3">
      <c r="A31" s="51" t="s">
        <v>87</v>
      </c>
      <c r="B31" s="47" t="s">
        <v>95</v>
      </c>
      <c r="C31" s="52" t="s">
        <v>81</v>
      </c>
      <c r="D31" s="20" t="s">
        <v>78</v>
      </c>
      <c r="E31" s="83" t="s">
        <v>97</v>
      </c>
      <c r="F31" s="24">
        <v>0.25</v>
      </c>
      <c r="G31" s="24">
        <f t="shared" si="0"/>
        <v>0.6</v>
      </c>
      <c r="H31" s="24">
        <f t="shared" si="1"/>
        <v>0.15</v>
      </c>
    </row>
    <row r="32" spans="1:8" ht="60" x14ac:dyDescent="0.25">
      <c r="A32" s="48" t="s">
        <v>87</v>
      </c>
      <c r="B32" s="40" t="s">
        <v>101</v>
      </c>
      <c r="C32" s="49" t="s">
        <v>77</v>
      </c>
      <c r="D32" s="41" t="s">
        <v>78</v>
      </c>
      <c r="E32" s="83" t="s">
        <v>97</v>
      </c>
      <c r="F32" s="24">
        <v>0.5</v>
      </c>
      <c r="G32" s="24">
        <f t="shared" si="0"/>
        <v>0.6</v>
      </c>
      <c r="H32" s="24">
        <f t="shared" si="1"/>
        <v>0.3</v>
      </c>
    </row>
    <row r="33" spans="1:8" ht="30" x14ac:dyDescent="0.25">
      <c r="A33" s="50" t="s">
        <v>87</v>
      </c>
      <c r="B33" s="29" t="s">
        <v>91</v>
      </c>
      <c r="C33" s="30" t="s">
        <v>81</v>
      </c>
      <c r="D33" s="43" t="s">
        <v>78</v>
      </c>
      <c r="E33" s="83" t="s">
        <v>97</v>
      </c>
      <c r="F33" s="24">
        <v>0.25</v>
      </c>
      <c r="G33" s="24">
        <f t="shared" si="0"/>
        <v>0.6</v>
      </c>
      <c r="H33" s="24">
        <f t="shared" si="1"/>
        <v>0.15</v>
      </c>
    </row>
    <row r="34" spans="1:8" ht="15.75" thickBot="1" x14ac:dyDescent="0.3">
      <c r="A34" s="51" t="s">
        <v>87</v>
      </c>
      <c r="B34" s="47" t="s">
        <v>95</v>
      </c>
      <c r="C34" s="52" t="s">
        <v>81</v>
      </c>
      <c r="D34" s="20" t="s">
        <v>78</v>
      </c>
      <c r="E34" s="83" t="s">
        <v>97</v>
      </c>
      <c r="F34" s="24">
        <v>0.25</v>
      </c>
      <c r="G34" s="24">
        <f t="shared" si="0"/>
        <v>0.6</v>
      </c>
      <c r="H34" s="24">
        <f t="shared" si="1"/>
        <v>0.15</v>
      </c>
    </row>
    <row r="35" spans="1:8" ht="45" x14ac:dyDescent="0.25">
      <c r="A35" s="48" t="s">
        <v>87</v>
      </c>
      <c r="B35" s="40" t="s">
        <v>102</v>
      </c>
      <c r="C35" s="49" t="s">
        <v>77</v>
      </c>
      <c r="D35" s="41" t="s">
        <v>78</v>
      </c>
      <c r="E35" s="83" t="s">
        <v>97</v>
      </c>
      <c r="F35" s="82">
        <v>0.5</v>
      </c>
      <c r="G35" s="24">
        <f t="shared" si="0"/>
        <v>0.6</v>
      </c>
      <c r="H35" s="24">
        <f t="shared" si="1"/>
        <v>0.3</v>
      </c>
    </row>
    <row r="36" spans="1:8" ht="30" x14ac:dyDescent="0.25">
      <c r="A36" s="50" t="s">
        <v>87</v>
      </c>
      <c r="B36" s="29" t="s">
        <v>91</v>
      </c>
      <c r="C36" s="30" t="s">
        <v>81</v>
      </c>
      <c r="D36" s="43" t="s">
        <v>78</v>
      </c>
      <c r="E36" s="83" t="s">
        <v>97</v>
      </c>
      <c r="F36" s="24">
        <f>0.5/3</f>
        <v>0.16666666666666666</v>
      </c>
      <c r="G36" s="24">
        <f t="shared" si="0"/>
        <v>0.6</v>
      </c>
      <c r="H36" s="24">
        <f t="shared" si="1"/>
        <v>9.9999999999999992E-2</v>
      </c>
    </row>
    <row r="37" spans="1:8" x14ac:dyDescent="0.25">
      <c r="A37" s="50" t="s">
        <v>87</v>
      </c>
      <c r="B37" s="29" t="s">
        <v>95</v>
      </c>
      <c r="C37" s="30" t="s">
        <v>81</v>
      </c>
      <c r="D37" s="43" t="s">
        <v>78</v>
      </c>
      <c r="E37" s="83" t="s">
        <v>97</v>
      </c>
      <c r="F37" s="24">
        <f>0.5/3</f>
        <v>0.16666666666666666</v>
      </c>
      <c r="G37" s="24">
        <f t="shared" si="0"/>
        <v>0.6</v>
      </c>
      <c r="H37" s="24">
        <f t="shared" si="1"/>
        <v>9.9999999999999992E-2</v>
      </c>
    </row>
    <row r="38" spans="1:8" ht="30.75" thickBot="1" x14ac:dyDescent="0.3">
      <c r="A38" s="51" t="s">
        <v>87</v>
      </c>
      <c r="B38" s="47" t="s">
        <v>103</v>
      </c>
      <c r="C38" s="52" t="s">
        <v>81</v>
      </c>
      <c r="D38" s="20" t="s">
        <v>78</v>
      </c>
      <c r="E38" s="83" t="s">
        <v>97</v>
      </c>
      <c r="F38" s="24">
        <f>0.5/3</f>
        <v>0.16666666666666666</v>
      </c>
      <c r="G38" s="24">
        <f t="shared" si="0"/>
        <v>0.6</v>
      </c>
      <c r="H38" s="24">
        <f t="shared" si="1"/>
        <v>9.9999999999999992E-2</v>
      </c>
    </row>
    <row r="39" spans="1:8" ht="60.75" thickBot="1" x14ac:dyDescent="0.3">
      <c r="A39" s="53" t="s">
        <v>87</v>
      </c>
      <c r="B39" s="54" t="s">
        <v>104</v>
      </c>
      <c r="C39" s="55" t="s">
        <v>81</v>
      </c>
      <c r="D39" s="56" t="s">
        <v>78</v>
      </c>
      <c r="E39" s="83" t="s">
        <v>97</v>
      </c>
      <c r="F39" s="24">
        <v>1</v>
      </c>
      <c r="G39" s="24">
        <f t="shared" si="0"/>
        <v>0.6</v>
      </c>
      <c r="H39" s="24">
        <f>+F39*G39</f>
        <v>0.6</v>
      </c>
    </row>
    <row r="40" spans="1:8" x14ac:dyDescent="0.25">
      <c r="A40" s="33"/>
    </row>
    <row r="41" spans="1:8" x14ac:dyDescent="0.25">
      <c r="A41" s="23" t="s">
        <v>105</v>
      </c>
      <c r="B41" s="23"/>
      <c r="C41" s="23"/>
      <c r="D41" s="23"/>
      <c r="E41" s="83"/>
    </row>
    <row r="42" spans="1:8" x14ac:dyDescent="0.25">
      <c r="A42" s="25" t="s">
        <v>106</v>
      </c>
      <c r="B42" s="25"/>
      <c r="C42" s="25"/>
      <c r="D42" s="25"/>
      <c r="E42" s="25"/>
    </row>
    <row r="43" spans="1:8" ht="15.75" thickBot="1" x14ac:dyDescent="0.3">
      <c r="A43" s="28" t="s">
        <v>71</v>
      </c>
      <c r="B43" s="28" t="s">
        <v>72</v>
      </c>
      <c r="C43" s="28" t="s">
        <v>73</v>
      </c>
      <c r="D43" s="28" t="s">
        <v>8</v>
      </c>
      <c r="E43" s="28"/>
    </row>
    <row r="44" spans="1:8" ht="60" x14ac:dyDescent="0.25">
      <c r="A44" s="39" t="s">
        <v>107</v>
      </c>
      <c r="B44" s="49" t="s">
        <v>108</v>
      </c>
      <c r="C44" s="40" t="s">
        <v>77</v>
      </c>
      <c r="D44" s="41" t="s">
        <v>78</v>
      </c>
      <c r="E44" s="83" t="s">
        <v>97</v>
      </c>
      <c r="F44" s="24">
        <v>0.5</v>
      </c>
      <c r="G44" s="24">
        <f t="shared" ref="G44:G107" si="3">+IF(E44="SI",1,IF(E44="PARCIALMENTE",0.6,IF(E44="NO",0,0)))</f>
        <v>0.6</v>
      </c>
      <c r="H44" s="24">
        <f t="shared" ref="H44:H107" si="4">+F44*G44</f>
        <v>0.3</v>
      </c>
    </row>
    <row r="45" spans="1:8" ht="75" x14ac:dyDescent="0.25">
      <c r="A45" s="42" t="s">
        <v>107</v>
      </c>
      <c r="B45" s="32" t="s">
        <v>109</v>
      </c>
      <c r="C45" s="34" t="s">
        <v>81</v>
      </c>
      <c r="D45" s="43" t="s">
        <v>78</v>
      </c>
      <c r="E45" s="83" t="s">
        <v>97</v>
      </c>
      <c r="F45" s="24">
        <f>0.5/2</f>
        <v>0.25</v>
      </c>
      <c r="G45" s="24">
        <f t="shared" si="3"/>
        <v>0.6</v>
      </c>
      <c r="H45" s="24">
        <f t="shared" si="4"/>
        <v>0.15</v>
      </c>
    </row>
    <row r="46" spans="1:8" ht="30" x14ac:dyDescent="0.25">
      <c r="A46" s="42" t="s">
        <v>107</v>
      </c>
      <c r="B46" s="32" t="s">
        <v>110</v>
      </c>
      <c r="C46" s="34" t="s">
        <v>81</v>
      </c>
      <c r="D46" s="43" t="s">
        <v>78</v>
      </c>
      <c r="E46" s="83" t="s">
        <v>97</v>
      </c>
      <c r="F46" s="24">
        <f>0.5/2</f>
        <v>0.25</v>
      </c>
      <c r="G46" s="24">
        <f t="shared" si="3"/>
        <v>0.6</v>
      </c>
      <c r="H46" s="24">
        <f t="shared" si="4"/>
        <v>0.15</v>
      </c>
    </row>
    <row r="47" spans="1:8" ht="45.75" thickBot="1" x14ac:dyDescent="0.3">
      <c r="A47" s="57" t="s">
        <v>107</v>
      </c>
      <c r="B47" s="58" t="s">
        <v>111</v>
      </c>
      <c r="C47" s="59" t="s">
        <v>77</v>
      </c>
      <c r="D47" s="60"/>
      <c r="E47" s="83" t="s">
        <v>97</v>
      </c>
    </row>
    <row r="48" spans="1:8" ht="75" x14ac:dyDescent="0.25">
      <c r="A48" s="39" t="s">
        <v>107</v>
      </c>
      <c r="B48" s="49" t="s">
        <v>112</v>
      </c>
      <c r="C48" s="40" t="s">
        <v>77</v>
      </c>
      <c r="D48" s="41" t="s">
        <v>78</v>
      </c>
      <c r="E48" s="83" t="s">
        <v>97</v>
      </c>
      <c r="F48" s="24">
        <v>0.5</v>
      </c>
      <c r="G48" s="24">
        <f t="shared" si="3"/>
        <v>0.6</v>
      </c>
      <c r="H48" s="24">
        <f t="shared" si="4"/>
        <v>0.3</v>
      </c>
    </row>
    <row r="49" spans="1:8" ht="30" x14ac:dyDescent="0.25">
      <c r="A49" s="42" t="s">
        <v>107</v>
      </c>
      <c r="B49" s="30" t="s">
        <v>113</v>
      </c>
      <c r="C49" s="29" t="s">
        <v>81</v>
      </c>
      <c r="D49" s="43" t="s">
        <v>78</v>
      </c>
      <c r="E49" s="83" t="s">
        <v>97</v>
      </c>
      <c r="F49" s="24">
        <f>0.5/2</f>
        <v>0.25</v>
      </c>
      <c r="G49" s="24">
        <f t="shared" si="3"/>
        <v>0.6</v>
      </c>
      <c r="H49" s="24">
        <f t="shared" si="4"/>
        <v>0.15</v>
      </c>
    </row>
    <row r="50" spans="1:8" ht="30.75" thickBot="1" x14ac:dyDescent="0.3">
      <c r="A50" s="46" t="s">
        <v>107</v>
      </c>
      <c r="B50" s="52" t="s">
        <v>114</v>
      </c>
      <c r="C50" s="47" t="s">
        <v>81</v>
      </c>
      <c r="D50" s="20" t="s">
        <v>78</v>
      </c>
      <c r="E50" s="83" t="s">
        <v>97</v>
      </c>
      <c r="F50" s="24">
        <f>0.5/2</f>
        <v>0.25</v>
      </c>
      <c r="G50" s="24">
        <f t="shared" si="3"/>
        <v>0.6</v>
      </c>
      <c r="H50" s="24">
        <f t="shared" si="4"/>
        <v>0.15</v>
      </c>
    </row>
    <row r="51" spans="1:8" ht="45" x14ac:dyDescent="0.25">
      <c r="A51" s="39" t="s">
        <v>107</v>
      </c>
      <c r="B51" s="49" t="s">
        <v>115</v>
      </c>
      <c r="C51" s="40" t="s">
        <v>77</v>
      </c>
      <c r="D51" s="41" t="s">
        <v>78</v>
      </c>
      <c r="E51" s="83" t="s">
        <v>97</v>
      </c>
      <c r="F51" s="24">
        <v>0.5</v>
      </c>
      <c r="G51" s="24">
        <f t="shared" si="3"/>
        <v>0.6</v>
      </c>
      <c r="H51" s="24">
        <f t="shared" si="4"/>
        <v>0.3</v>
      </c>
    </row>
    <row r="52" spans="1:8" ht="30" x14ac:dyDescent="0.25">
      <c r="A52" s="42" t="s">
        <v>107</v>
      </c>
      <c r="B52" s="30" t="s">
        <v>116</v>
      </c>
      <c r="C52" s="29" t="s">
        <v>81</v>
      </c>
      <c r="D52" s="43" t="s">
        <v>78</v>
      </c>
      <c r="E52" s="83" t="s">
        <v>97</v>
      </c>
      <c r="F52" s="24">
        <f>0.5/2</f>
        <v>0.25</v>
      </c>
      <c r="G52" s="24">
        <f t="shared" si="3"/>
        <v>0.6</v>
      </c>
      <c r="H52" s="24">
        <f t="shared" si="4"/>
        <v>0.15</v>
      </c>
    </row>
    <row r="53" spans="1:8" ht="30.75" thickBot="1" x14ac:dyDescent="0.3">
      <c r="A53" s="46" t="s">
        <v>107</v>
      </c>
      <c r="B53" s="52" t="s">
        <v>117</v>
      </c>
      <c r="C53" s="47" t="s">
        <v>81</v>
      </c>
      <c r="D53" s="20" t="s">
        <v>78</v>
      </c>
      <c r="E53" s="83" t="s">
        <v>97</v>
      </c>
      <c r="F53" s="24">
        <f>0.5/2</f>
        <v>0.25</v>
      </c>
      <c r="G53" s="24">
        <f t="shared" si="3"/>
        <v>0.6</v>
      </c>
      <c r="H53" s="24">
        <f t="shared" si="4"/>
        <v>0.15</v>
      </c>
    </row>
    <row r="54" spans="1:8" s="35" customFormat="1" ht="45" x14ac:dyDescent="0.25">
      <c r="A54" s="61" t="s">
        <v>118</v>
      </c>
      <c r="B54" s="40" t="s">
        <v>119</v>
      </c>
      <c r="C54" s="40" t="s">
        <v>77</v>
      </c>
      <c r="D54" s="41" t="s">
        <v>78</v>
      </c>
      <c r="E54" s="83" t="s">
        <v>97</v>
      </c>
      <c r="F54" s="35">
        <v>0.5</v>
      </c>
      <c r="G54" s="24">
        <f t="shared" si="3"/>
        <v>0.6</v>
      </c>
      <c r="H54" s="24">
        <f t="shared" si="4"/>
        <v>0.3</v>
      </c>
    </row>
    <row r="55" spans="1:8" ht="60" x14ac:dyDescent="0.25">
      <c r="A55" s="44" t="s">
        <v>118</v>
      </c>
      <c r="B55" s="31" t="s">
        <v>37</v>
      </c>
      <c r="C55" s="31" t="s">
        <v>81</v>
      </c>
      <c r="D55" s="45"/>
      <c r="E55" s="83" t="s">
        <v>97</v>
      </c>
    </row>
    <row r="56" spans="1:8" s="35" customFormat="1" ht="30.75" thickBot="1" x14ac:dyDescent="0.3">
      <c r="A56" s="62" t="s">
        <v>118</v>
      </c>
      <c r="B56" s="47" t="s">
        <v>120</v>
      </c>
      <c r="C56" s="47" t="s">
        <v>81</v>
      </c>
      <c r="D56" s="20" t="s">
        <v>78</v>
      </c>
      <c r="E56" s="83" t="s">
        <v>97</v>
      </c>
      <c r="F56" s="35">
        <v>0.5</v>
      </c>
      <c r="G56" s="24">
        <f t="shared" si="3"/>
        <v>0.6</v>
      </c>
      <c r="H56" s="24">
        <f t="shared" si="4"/>
        <v>0.3</v>
      </c>
    </row>
    <row r="57" spans="1:8" ht="30" x14ac:dyDescent="0.25">
      <c r="A57" s="61" t="s">
        <v>118</v>
      </c>
      <c r="B57" s="40" t="s">
        <v>121</v>
      </c>
      <c r="C57" s="40" t="s">
        <v>77</v>
      </c>
      <c r="D57" s="41" t="s">
        <v>78</v>
      </c>
      <c r="E57" s="83" t="s">
        <v>97</v>
      </c>
      <c r="F57" s="24">
        <v>0.5</v>
      </c>
      <c r="G57" s="24">
        <f t="shared" si="3"/>
        <v>0.6</v>
      </c>
      <c r="H57" s="24">
        <f t="shared" si="4"/>
        <v>0.3</v>
      </c>
    </row>
    <row r="58" spans="1:8" ht="30" x14ac:dyDescent="0.25">
      <c r="A58" s="63" t="s">
        <v>118</v>
      </c>
      <c r="B58" s="30" t="s">
        <v>122</v>
      </c>
      <c r="C58" s="29" t="s">
        <v>81</v>
      </c>
      <c r="D58" s="43" t="s">
        <v>78</v>
      </c>
      <c r="E58" s="83" t="s">
        <v>97</v>
      </c>
      <c r="F58" s="85">
        <v>0.5</v>
      </c>
      <c r="G58" s="24">
        <f t="shared" si="3"/>
        <v>0.6</v>
      </c>
      <c r="H58" s="24">
        <f t="shared" si="4"/>
        <v>0.3</v>
      </c>
    </row>
    <row r="59" spans="1:8" ht="15.75" thickBot="1" x14ac:dyDescent="0.3">
      <c r="A59" s="62" t="s">
        <v>118</v>
      </c>
      <c r="B59" s="47"/>
      <c r="C59" s="47"/>
      <c r="D59" s="20"/>
      <c r="E59" s="83" t="s">
        <v>97</v>
      </c>
      <c r="G59" s="24">
        <f t="shared" si="3"/>
        <v>0.6</v>
      </c>
      <c r="H59" s="24">
        <f t="shared" si="4"/>
        <v>0</v>
      </c>
    </row>
    <row r="60" spans="1:8" ht="45" x14ac:dyDescent="0.25">
      <c r="A60" s="61" t="s">
        <v>123</v>
      </c>
      <c r="B60" s="40" t="s">
        <v>46</v>
      </c>
      <c r="C60" s="40" t="s">
        <v>77</v>
      </c>
      <c r="D60" s="41" t="s">
        <v>78</v>
      </c>
      <c r="E60" s="83" t="s">
        <v>97</v>
      </c>
      <c r="F60" s="24">
        <v>0.5</v>
      </c>
      <c r="G60" s="24">
        <f t="shared" si="3"/>
        <v>0.6</v>
      </c>
      <c r="H60" s="24">
        <f t="shared" si="4"/>
        <v>0.3</v>
      </c>
    </row>
    <row r="61" spans="1:8" ht="30" x14ac:dyDescent="0.25">
      <c r="A61" s="63" t="s">
        <v>123</v>
      </c>
      <c r="B61" s="29" t="s">
        <v>124</v>
      </c>
      <c r="C61" s="29" t="s">
        <v>81</v>
      </c>
      <c r="D61" s="43" t="s">
        <v>78</v>
      </c>
      <c r="E61" s="83" t="s">
        <v>97</v>
      </c>
      <c r="F61" s="24">
        <f>0.5/2</f>
        <v>0.25</v>
      </c>
      <c r="G61" s="24">
        <f t="shared" si="3"/>
        <v>0.6</v>
      </c>
      <c r="H61" s="24">
        <f t="shared" si="4"/>
        <v>0.15</v>
      </c>
    </row>
    <row r="62" spans="1:8" ht="30.75" thickBot="1" x14ac:dyDescent="0.3">
      <c r="A62" s="62" t="s">
        <v>123</v>
      </c>
      <c r="B62" s="47" t="s">
        <v>125</v>
      </c>
      <c r="C62" s="47" t="s">
        <v>81</v>
      </c>
      <c r="D62" s="20" t="s">
        <v>78</v>
      </c>
      <c r="E62" s="83" t="s">
        <v>97</v>
      </c>
      <c r="F62" s="24">
        <f>0.5/2</f>
        <v>0.25</v>
      </c>
      <c r="G62" s="24">
        <f t="shared" si="3"/>
        <v>0.6</v>
      </c>
      <c r="H62" s="24">
        <f t="shared" si="4"/>
        <v>0.15</v>
      </c>
    </row>
    <row r="63" spans="1:8" ht="30" x14ac:dyDescent="0.25">
      <c r="A63" s="61" t="s">
        <v>123</v>
      </c>
      <c r="B63" s="40" t="s">
        <v>126</v>
      </c>
      <c r="C63" s="40" t="s">
        <v>77</v>
      </c>
      <c r="D63" s="41" t="s">
        <v>78</v>
      </c>
      <c r="E63" s="83" t="s">
        <v>97</v>
      </c>
      <c r="F63" s="24">
        <v>0.5</v>
      </c>
      <c r="G63" s="24">
        <f t="shared" si="3"/>
        <v>0.6</v>
      </c>
      <c r="H63" s="24">
        <f t="shared" si="4"/>
        <v>0.3</v>
      </c>
    </row>
    <row r="64" spans="1:8" ht="30" x14ac:dyDescent="0.25">
      <c r="A64" s="63" t="s">
        <v>123</v>
      </c>
      <c r="B64" s="29" t="s">
        <v>127</v>
      </c>
      <c r="C64" s="29" t="s">
        <v>81</v>
      </c>
      <c r="D64" s="43" t="s">
        <v>78</v>
      </c>
      <c r="E64" s="83" t="s">
        <v>97</v>
      </c>
      <c r="F64" s="24">
        <f>0.5/2</f>
        <v>0.25</v>
      </c>
      <c r="G64" s="24">
        <f t="shared" si="3"/>
        <v>0.6</v>
      </c>
      <c r="H64" s="24">
        <f t="shared" si="4"/>
        <v>0.15</v>
      </c>
    </row>
    <row r="65" spans="1:8" ht="30.75" thickBot="1" x14ac:dyDescent="0.3">
      <c r="A65" s="62"/>
      <c r="B65" s="47" t="s">
        <v>128</v>
      </c>
      <c r="C65" s="47" t="s">
        <v>81</v>
      </c>
      <c r="D65" s="20" t="s">
        <v>78</v>
      </c>
      <c r="E65" s="83" t="s">
        <v>97</v>
      </c>
      <c r="F65" s="24">
        <f>0.5/2</f>
        <v>0.25</v>
      </c>
      <c r="G65" s="24">
        <f t="shared" si="3"/>
        <v>0.6</v>
      </c>
      <c r="H65" s="24">
        <f t="shared" si="4"/>
        <v>0.15</v>
      </c>
    </row>
    <row r="66" spans="1:8" ht="30" x14ac:dyDescent="0.25">
      <c r="A66" s="61" t="s">
        <v>123</v>
      </c>
      <c r="B66" s="40" t="s">
        <v>129</v>
      </c>
      <c r="C66" s="40" t="s">
        <v>77</v>
      </c>
      <c r="D66" s="41" t="s">
        <v>78</v>
      </c>
      <c r="E66" s="83" t="s">
        <v>97</v>
      </c>
      <c r="F66" s="24">
        <v>0.5</v>
      </c>
      <c r="G66" s="24">
        <f t="shared" si="3"/>
        <v>0.6</v>
      </c>
      <c r="H66" s="24">
        <f t="shared" si="4"/>
        <v>0.3</v>
      </c>
    </row>
    <row r="67" spans="1:8" ht="30" x14ac:dyDescent="0.25">
      <c r="A67" s="63" t="s">
        <v>123</v>
      </c>
      <c r="B67" s="29" t="s">
        <v>130</v>
      </c>
      <c r="C67" s="29" t="s">
        <v>81</v>
      </c>
      <c r="D67" s="43" t="s">
        <v>78</v>
      </c>
      <c r="E67" s="83" t="s">
        <v>97</v>
      </c>
      <c r="F67" s="24">
        <f>0.5/2</f>
        <v>0.25</v>
      </c>
      <c r="G67" s="24">
        <f t="shared" si="3"/>
        <v>0.6</v>
      </c>
      <c r="H67" s="24">
        <f t="shared" si="4"/>
        <v>0.15</v>
      </c>
    </row>
    <row r="68" spans="1:8" ht="30.75" thickBot="1" x14ac:dyDescent="0.3">
      <c r="A68" s="62" t="s">
        <v>123</v>
      </c>
      <c r="B68" s="47" t="s">
        <v>131</v>
      </c>
      <c r="C68" s="47" t="s">
        <v>81</v>
      </c>
      <c r="D68" s="20" t="s">
        <v>78</v>
      </c>
      <c r="E68" s="83" t="s">
        <v>97</v>
      </c>
      <c r="F68" s="24">
        <f>0.5/2</f>
        <v>0.25</v>
      </c>
      <c r="G68" s="24">
        <f t="shared" si="3"/>
        <v>0.6</v>
      </c>
      <c r="H68" s="24">
        <f t="shared" si="4"/>
        <v>0.15</v>
      </c>
    </row>
    <row r="69" spans="1:8" ht="30" x14ac:dyDescent="0.25">
      <c r="A69" s="61" t="s">
        <v>123</v>
      </c>
      <c r="B69" s="40" t="s">
        <v>132</v>
      </c>
      <c r="C69" s="40" t="s">
        <v>77</v>
      </c>
      <c r="D69" s="41" t="s">
        <v>78</v>
      </c>
      <c r="E69" s="83" t="s">
        <v>97</v>
      </c>
      <c r="F69" s="24">
        <v>0.5</v>
      </c>
      <c r="G69" s="24">
        <f t="shared" si="3"/>
        <v>0.6</v>
      </c>
      <c r="H69" s="24">
        <f t="shared" si="4"/>
        <v>0.3</v>
      </c>
    </row>
    <row r="70" spans="1:8" ht="30" x14ac:dyDescent="0.25">
      <c r="A70" s="63" t="s">
        <v>123</v>
      </c>
      <c r="B70" s="29" t="s">
        <v>133</v>
      </c>
      <c r="C70" s="29" t="s">
        <v>81</v>
      </c>
      <c r="D70" s="43" t="s">
        <v>78</v>
      </c>
      <c r="E70" s="83" t="s">
        <v>97</v>
      </c>
      <c r="F70" s="24">
        <f>0.5/2</f>
        <v>0.25</v>
      </c>
      <c r="G70" s="24">
        <f t="shared" si="3"/>
        <v>0.6</v>
      </c>
      <c r="H70" s="24">
        <f t="shared" si="4"/>
        <v>0.15</v>
      </c>
    </row>
    <row r="71" spans="1:8" ht="30.75" thickBot="1" x14ac:dyDescent="0.3">
      <c r="A71" s="62" t="s">
        <v>123</v>
      </c>
      <c r="B71" s="47" t="s">
        <v>134</v>
      </c>
      <c r="C71" s="47" t="s">
        <v>81</v>
      </c>
      <c r="D71" s="20" t="s">
        <v>78</v>
      </c>
      <c r="E71" s="83" t="s">
        <v>97</v>
      </c>
      <c r="F71" s="24">
        <f>0.5/2</f>
        <v>0.25</v>
      </c>
      <c r="G71" s="24">
        <f t="shared" si="3"/>
        <v>0.6</v>
      </c>
      <c r="H71" s="24">
        <f t="shared" si="4"/>
        <v>0.15</v>
      </c>
    </row>
    <row r="72" spans="1:8" ht="30" x14ac:dyDescent="0.25">
      <c r="A72" s="61" t="s">
        <v>123</v>
      </c>
      <c r="B72" s="40" t="s">
        <v>135</v>
      </c>
      <c r="C72" s="40" t="s">
        <v>77</v>
      </c>
      <c r="D72" s="41" t="s">
        <v>78</v>
      </c>
      <c r="E72" s="83" t="s">
        <v>97</v>
      </c>
      <c r="F72" s="24">
        <v>0.5</v>
      </c>
      <c r="G72" s="24">
        <f t="shared" si="3"/>
        <v>0.6</v>
      </c>
      <c r="H72" s="24">
        <f t="shared" si="4"/>
        <v>0.3</v>
      </c>
    </row>
    <row r="73" spans="1:8" ht="30" x14ac:dyDescent="0.25">
      <c r="A73" s="63" t="s">
        <v>123</v>
      </c>
      <c r="B73" s="29" t="s">
        <v>136</v>
      </c>
      <c r="C73" s="29" t="s">
        <v>81</v>
      </c>
      <c r="D73" s="43" t="s">
        <v>78</v>
      </c>
      <c r="E73" s="83" t="s">
        <v>97</v>
      </c>
      <c r="F73" s="24">
        <f>0.5/2</f>
        <v>0.25</v>
      </c>
      <c r="G73" s="24">
        <f t="shared" si="3"/>
        <v>0.6</v>
      </c>
      <c r="H73" s="24">
        <f t="shared" si="4"/>
        <v>0.15</v>
      </c>
    </row>
    <row r="74" spans="1:8" ht="60.75" thickBot="1" x14ac:dyDescent="0.3">
      <c r="A74" s="62" t="s">
        <v>123</v>
      </c>
      <c r="B74" s="47" t="s">
        <v>137</v>
      </c>
      <c r="C74" s="47" t="s">
        <v>81</v>
      </c>
      <c r="D74" s="20" t="s">
        <v>78</v>
      </c>
      <c r="E74" s="83" t="s">
        <v>97</v>
      </c>
      <c r="F74" s="24">
        <f>0.5/2</f>
        <v>0.25</v>
      </c>
      <c r="G74" s="24">
        <f t="shared" si="3"/>
        <v>0.6</v>
      </c>
      <c r="H74" s="24">
        <f t="shared" si="4"/>
        <v>0.15</v>
      </c>
    </row>
    <row r="75" spans="1:8" ht="60" x14ac:dyDescent="0.25">
      <c r="A75" s="61" t="s">
        <v>138</v>
      </c>
      <c r="B75" s="64" t="s">
        <v>139</v>
      </c>
      <c r="C75" s="64" t="s">
        <v>77</v>
      </c>
      <c r="D75" s="41" t="s">
        <v>78</v>
      </c>
      <c r="E75" s="83" t="s">
        <v>97</v>
      </c>
      <c r="F75" s="24">
        <v>0.5</v>
      </c>
      <c r="G75" s="24">
        <f t="shared" si="3"/>
        <v>0.6</v>
      </c>
      <c r="H75" s="24">
        <f t="shared" si="4"/>
        <v>0.3</v>
      </c>
    </row>
    <row r="76" spans="1:8" ht="30" x14ac:dyDescent="0.25">
      <c r="A76" s="63" t="s">
        <v>138</v>
      </c>
      <c r="B76" s="30" t="s">
        <v>140</v>
      </c>
      <c r="C76" s="34" t="s">
        <v>81</v>
      </c>
      <c r="D76" s="43" t="s">
        <v>78</v>
      </c>
      <c r="E76" s="83" t="s">
        <v>97</v>
      </c>
      <c r="F76" s="24">
        <f>0.5/4</f>
        <v>0.125</v>
      </c>
      <c r="G76" s="24">
        <f t="shared" si="3"/>
        <v>0.6</v>
      </c>
      <c r="H76" s="24">
        <f t="shared" si="4"/>
        <v>7.4999999999999997E-2</v>
      </c>
    </row>
    <row r="77" spans="1:8" ht="30" x14ac:dyDescent="0.25">
      <c r="A77" s="63" t="s">
        <v>138</v>
      </c>
      <c r="B77" s="30" t="s">
        <v>141</v>
      </c>
      <c r="C77" s="34" t="s">
        <v>81</v>
      </c>
      <c r="D77" s="43" t="s">
        <v>78</v>
      </c>
      <c r="E77" s="83" t="s">
        <v>97</v>
      </c>
      <c r="F77" s="24">
        <f>0.5/4</f>
        <v>0.125</v>
      </c>
      <c r="G77" s="24">
        <f t="shared" si="3"/>
        <v>0.6</v>
      </c>
      <c r="H77" s="24">
        <f t="shared" si="4"/>
        <v>7.4999999999999997E-2</v>
      </c>
    </row>
    <row r="78" spans="1:8" ht="15.75" thickBot="1" x14ac:dyDescent="0.3">
      <c r="A78" s="62" t="s">
        <v>138</v>
      </c>
      <c r="B78" s="52" t="s">
        <v>142</v>
      </c>
      <c r="C78" s="65" t="s">
        <v>81</v>
      </c>
      <c r="D78" s="20" t="s">
        <v>78</v>
      </c>
      <c r="E78" s="83" t="s">
        <v>97</v>
      </c>
      <c r="F78" s="24">
        <f>0.5/4</f>
        <v>0.125</v>
      </c>
      <c r="G78" s="24">
        <f t="shared" si="3"/>
        <v>0.6</v>
      </c>
      <c r="H78" s="24">
        <f t="shared" si="4"/>
        <v>7.4999999999999997E-2</v>
      </c>
    </row>
    <row r="79" spans="1:8" ht="45" x14ac:dyDescent="0.25">
      <c r="A79" s="66" t="s">
        <v>138</v>
      </c>
      <c r="B79" s="36" t="s">
        <v>143</v>
      </c>
      <c r="C79" s="37" t="s">
        <v>77</v>
      </c>
      <c r="D79" s="67" t="s">
        <v>78</v>
      </c>
      <c r="E79" s="83" t="s">
        <v>97</v>
      </c>
      <c r="G79" s="24">
        <f t="shared" si="3"/>
        <v>0.6</v>
      </c>
      <c r="H79" s="24">
        <f t="shared" si="4"/>
        <v>0</v>
      </c>
    </row>
    <row r="80" spans="1:8" ht="30.75" thickBot="1" x14ac:dyDescent="0.3">
      <c r="A80" s="62" t="s">
        <v>138</v>
      </c>
      <c r="B80" s="47" t="s">
        <v>144</v>
      </c>
      <c r="C80" s="65" t="s">
        <v>81</v>
      </c>
      <c r="D80" s="20" t="s">
        <v>78</v>
      </c>
      <c r="E80" s="83" t="s">
        <v>97</v>
      </c>
      <c r="F80" s="24">
        <f>0.5/4</f>
        <v>0.125</v>
      </c>
      <c r="G80" s="24">
        <f t="shared" si="3"/>
        <v>0.6</v>
      </c>
      <c r="H80" s="24">
        <f t="shared" si="4"/>
        <v>7.4999999999999997E-2</v>
      </c>
    </row>
    <row r="81" spans="1:8" ht="45" x14ac:dyDescent="0.25">
      <c r="A81" s="39" t="s">
        <v>145</v>
      </c>
      <c r="B81" s="40" t="s">
        <v>146</v>
      </c>
      <c r="C81" s="40" t="s">
        <v>77</v>
      </c>
      <c r="D81" s="41" t="s">
        <v>78</v>
      </c>
      <c r="E81" s="83" t="s">
        <v>97</v>
      </c>
      <c r="F81" s="24">
        <v>0.5</v>
      </c>
      <c r="G81" s="24">
        <f t="shared" si="3"/>
        <v>0.6</v>
      </c>
      <c r="H81" s="24">
        <f t="shared" si="4"/>
        <v>0.3</v>
      </c>
    </row>
    <row r="82" spans="1:8" ht="30" x14ac:dyDescent="0.25">
      <c r="A82" s="42" t="s">
        <v>145</v>
      </c>
      <c r="B82" s="29" t="s">
        <v>147</v>
      </c>
      <c r="C82" s="29" t="s">
        <v>81</v>
      </c>
      <c r="D82" s="43" t="s">
        <v>78</v>
      </c>
      <c r="E82" s="83" t="s">
        <v>97</v>
      </c>
      <c r="F82" s="24">
        <f>0.5/3</f>
        <v>0.16666666666666666</v>
      </c>
      <c r="G82" s="24">
        <f t="shared" si="3"/>
        <v>0.6</v>
      </c>
      <c r="H82" s="24">
        <f t="shared" si="4"/>
        <v>9.9999999999999992E-2</v>
      </c>
    </row>
    <row r="83" spans="1:8" ht="30" x14ac:dyDescent="0.25">
      <c r="A83" s="42" t="s">
        <v>145</v>
      </c>
      <c r="B83" s="29" t="s">
        <v>148</v>
      </c>
      <c r="C83" s="29" t="s">
        <v>81</v>
      </c>
      <c r="D83" s="43" t="s">
        <v>78</v>
      </c>
      <c r="E83" s="83" t="s">
        <v>97</v>
      </c>
      <c r="F83" s="24">
        <f t="shared" ref="F83:F84" si="5">0.5/3</f>
        <v>0.16666666666666666</v>
      </c>
      <c r="G83" s="24">
        <f t="shared" si="3"/>
        <v>0.6</v>
      </c>
      <c r="H83" s="24">
        <f t="shared" si="4"/>
        <v>9.9999999999999992E-2</v>
      </c>
    </row>
    <row r="84" spans="1:8" ht="30.75" thickBot="1" x14ac:dyDescent="0.3">
      <c r="A84" s="46" t="s">
        <v>145</v>
      </c>
      <c r="B84" s="47" t="s">
        <v>149</v>
      </c>
      <c r="C84" s="47" t="s">
        <v>81</v>
      </c>
      <c r="D84" s="20" t="s">
        <v>78</v>
      </c>
      <c r="E84" s="83" t="s">
        <v>97</v>
      </c>
      <c r="F84" s="24">
        <f t="shared" si="5"/>
        <v>0.16666666666666666</v>
      </c>
      <c r="G84" s="24">
        <f t="shared" si="3"/>
        <v>0.6</v>
      </c>
      <c r="H84" s="24">
        <f t="shared" si="4"/>
        <v>9.9999999999999992E-2</v>
      </c>
    </row>
    <row r="85" spans="1:8" ht="60" x14ac:dyDescent="0.25">
      <c r="A85" s="39" t="s">
        <v>145</v>
      </c>
      <c r="B85" s="64" t="s">
        <v>150</v>
      </c>
      <c r="C85" s="64" t="s">
        <v>77</v>
      </c>
      <c r="D85" s="41" t="s">
        <v>78</v>
      </c>
      <c r="E85" s="83" t="s">
        <v>97</v>
      </c>
      <c r="F85" s="24">
        <v>0.5</v>
      </c>
      <c r="G85" s="24">
        <f t="shared" si="3"/>
        <v>0.6</v>
      </c>
      <c r="H85" s="24">
        <f t="shared" si="4"/>
        <v>0.3</v>
      </c>
    </row>
    <row r="86" spans="1:8" ht="30" x14ac:dyDescent="0.25">
      <c r="A86" s="42" t="s">
        <v>145</v>
      </c>
      <c r="B86" s="34" t="s">
        <v>151</v>
      </c>
      <c r="C86" s="34" t="s">
        <v>81</v>
      </c>
      <c r="D86" s="43" t="s">
        <v>78</v>
      </c>
      <c r="E86" s="83" t="s">
        <v>97</v>
      </c>
      <c r="F86" s="24">
        <f>0.5/5</f>
        <v>0.1</v>
      </c>
      <c r="G86" s="24">
        <f t="shared" si="3"/>
        <v>0.6</v>
      </c>
      <c r="H86" s="24">
        <f t="shared" si="4"/>
        <v>0.06</v>
      </c>
    </row>
    <row r="87" spans="1:8" ht="45" x14ac:dyDescent="0.25">
      <c r="A87" s="68" t="s">
        <v>145</v>
      </c>
      <c r="B87" s="29" t="s">
        <v>152</v>
      </c>
      <c r="C87" s="34" t="s">
        <v>81</v>
      </c>
      <c r="D87" s="43" t="s">
        <v>78</v>
      </c>
      <c r="E87" s="83" t="s">
        <v>97</v>
      </c>
      <c r="F87" s="24">
        <f t="shared" ref="F87:F90" si="6">0.5/5</f>
        <v>0.1</v>
      </c>
      <c r="G87" s="24">
        <f t="shared" si="3"/>
        <v>0.6</v>
      </c>
      <c r="H87" s="24">
        <f t="shared" si="4"/>
        <v>0.06</v>
      </c>
    </row>
    <row r="88" spans="1:8" ht="45" x14ac:dyDescent="0.25">
      <c r="A88" s="68" t="s">
        <v>145</v>
      </c>
      <c r="B88" s="29" t="s">
        <v>153</v>
      </c>
      <c r="C88" s="29" t="s">
        <v>81</v>
      </c>
      <c r="D88" s="43" t="s">
        <v>78</v>
      </c>
      <c r="E88" s="83" t="s">
        <v>97</v>
      </c>
      <c r="F88" s="24">
        <f t="shared" si="6"/>
        <v>0.1</v>
      </c>
      <c r="G88" s="24">
        <f t="shared" si="3"/>
        <v>0.6</v>
      </c>
      <c r="H88" s="24">
        <f t="shared" si="4"/>
        <v>0.06</v>
      </c>
    </row>
    <row r="89" spans="1:8" ht="45" x14ac:dyDescent="0.25">
      <c r="A89" s="42" t="s">
        <v>145</v>
      </c>
      <c r="B89" s="38" t="s">
        <v>154</v>
      </c>
      <c r="C89" s="29" t="s">
        <v>81</v>
      </c>
      <c r="D89" s="43" t="s">
        <v>78</v>
      </c>
      <c r="E89" s="83" t="s">
        <v>97</v>
      </c>
      <c r="F89" s="24">
        <f t="shared" si="6"/>
        <v>0.1</v>
      </c>
      <c r="G89" s="24">
        <f t="shared" si="3"/>
        <v>0.6</v>
      </c>
      <c r="H89" s="24">
        <f t="shared" si="4"/>
        <v>0.06</v>
      </c>
    </row>
    <row r="90" spans="1:8" ht="45" x14ac:dyDescent="0.25">
      <c r="A90" s="68" t="s">
        <v>145</v>
      </c>
      <c r="B90" s="38" t="s">
        <v>155</v>
      </c>
      <c r="C90" s="29" t="s">
        <v>81</v>
      </c>
      <c r="D90" s="43" t="s">
        <v>78</v>
      </c>
      <c r="E90" s="83" t="s">
        <v>97</v>
      </c>
      <c r="F90" s="24">
        <f t="shared" si="6"/>
        <v>0.1</v>
      </c>
      <c r="G90" s="24">
        <f t="shared" si="3"/>
        <v>0.6</v>
      </c>
      <c r="H90" s="24">
        <f t="shared" si="4"/>
        <v>0.06</v>
      </c>
    </row>
    <row r="91" spans="1:8" ht="30.75" thickBot="1" x14ac:dyDescent="0.3">
      <c r="A91" s="57" t="s">
        <v>145</v>
      </c>
      <c r="B91" s="59" t="s">
        <v>156</v>
      </c>
      <c r="C91" s="59" t="s">
        <v>77</v>
      </c>
      <c r="D91" s="69" t="s">
        <v>78</v>
      </c>
      <c r="E91" s="83" t="s">
        <v>97</v>
      </c>
      <c r="G91" s="24">
        <f t="shared" si="3"/>
        <v>0.6</v>
      </c>
      <c r="H91" s="24">
        <f t="shared" si="4"/>
        <v>0</v>
      </c>
    </row>
    <row r="92" spans="1:8" ht="75" x14ac:dyDescent="0.25">
      <c r="A92" s="70" t="s">
        <v>157</v>
      </c>
      <c r="B92" s="40" t="s">
        <v>158</v>
      </c>
      <c r="C92" s="40" t="s">
        <v>77</v>
      </c>
      <c r="D92" s="41" t="s">
        <v>78</v>
      </c>
      <c r="E92" s="83" t="s">
        <v>97</v>
      </c>
      <c r="F92" s="24">
        <v>0.5</v>
      </c>
      <c r="G92" s="24">
        <f t="shared" si="3"/>
        <v>0.6</v>
      </c>
      <c r="H92" s="24">
        <f t="shared" si="4"/>
        <v>0.3</v>
      </c>
    </row>
    <row r="93" spans="1:8" ht="45" x14ac:dyDescent="0.25">
      <c r="A93" s="71" t="s">
        <v>157</v>
      </c>
      <c r="B93" s="29" t="s">
        <v>159</v>
      </c>
      <c r="C93" s="29" t="s">
        <v>81</v>
      </c>
      <c r="D93" s="43" t="s">
        <v>78</v>
      </c>
      <c r="E93" s="83" t="s">
        <v>97</v>
      </c>
      <c r="F93" s="24">
        <f>0.5/3</f>
        <v>0.16666666666666666</v>
      </c>
      <c r="G93" s="24">
        <f t="shared" si="3"/>
        <v>0.6</v>
      </c>
      <c r="H93" s="24">
        <f t="shared" si="4"/>
        <v>9.9999999999999992E-2</v>
      </c>
    </row>
    <row r="94" spans="1:8" ht="30" x14ac:dyDescent="0.25">
      <c r="A94" s="71" t="s">
        <v>157</v>
      </c>
      <c r="B94" s="29" t="s">
        <v>160</v>
      </c>
      <c r="C94" s="29" t="s">
        <v>81</v>
      </c>
      <c r="D94" s="43" t="s">
        <v>78</v>
      </c>
      <c r="E94" s="83" t="s">
        <v>97</v>
      </c>
      <c r="F94" s="24">
        <f t="shared" ref="F94:F95" si="7">0.5/3</f>
        <v>0.16666666666666666</v>
      </c>
      <c r="G94" s="24">
        <f t="shared" si="3"/>
        <v>0.6</v>
      </c>
      <c r="H94" s="24">
        <f t="shared" si="4"/>
        <v>9.9999999999999992E-2</v>
      </c>
    </row>
    <row r="95" spans="1:8" ht="30.75" thickBot="1" x14ac:dyDescent="0.3">
      <c r="A95" s="72" t="s">
        <v>157</v>
      </c>
      <c r="B95" s="47" t="s">
        <v>161</v>
      </c>
      <c r="C95" s="47" t="s">
        <v>81</v>
      </c>
      <c r="D95" s="20" t="s">
        <v>78</v>
      </c>
      <c r="E95" s="83" t="s">
        <v>97</v>
      </c>
      <c r="F95" s="24">
        <f t="shared" si="7"/>
        <v>0.16666666666666666</v>
      </c>
      <c r="G95" s="24">
        <f t="shared" si="3"/>
        <v>0.6</v>
      </c>
      <c r="H95" s="24">
        <f t="shared" si="4"/>
        <v>9.9999999999999992E-2</v>
      </c>
    </row>
    <row r="96" spans="1:8" ht="45" x14ac:dyDescent="0.25">
      <c r="A96" s="70" t="s">
        <v>157</v>
      </c>
      <c r="B96" s="40" t="s">
        <v>162</v>
      </c>
      <c r="C96" s="40" t="s">
        <v>77</v>
      </c>
      <c r="D96" s="41" t="s">
        <v>78</v>
      </c>
      <c r="E96" s="83" t="s">
        <v>97</v>
      </c>
      <c r="F96" s="24">
        <v>0.5</v>
      </c>
      <c r="G96" s="24">
        <f t="shared" si="3"/>
        <v>0.6</v>
      </c>
      <c r="H96" s="24">
        <f t="shared" si="4"/>
        <v>0.3</v>
      </c>
    </row>
    <row r="97" spans="1:8" ht="45" x14ac:dyDescent="0.25">
      <c r="A97" s="71" t="s">
        <v>157</v>
      </c>
      <c r="B97" s="29" t="s">
        <v>163</v>
      </c>
      <c r="C97" s="29" t="s">
        <v>81</v>
      </c>
      <c r="D97" s="43" t="s">
        <v>78</v>
      </c>
      <c r="E97" s="83" t="s">
        <v>97</v>
      </c>
      <c r="F97" s="24">
        <v>0.5</v>
      </c>
      <c r="G97" s="24">
        <f t="shared" si="3"/>
        <v>0.6</v>
      </c>
      <c r="H97" s="24">
        <f t="shared" si="4"/>
        <v>0.3</v>
      </c>
    </row>
    <row r="98" spans="1:8" ht="15.75" thickBot="1" x14ac:dyDescent="0.3">
      <c r="A98" s="73" t="s">
        <v>157</v>
      </c>
      <c r="B98" s="74"/>
      <c r="C98" s="74"/>
      <c r="D98" s="75"/>
      <c r="E98" s="83" t="s">
        <v>97</v>
      </c>
      <c r="G98" s="24">
        <f t="shared" si="3"/>
        <v>0.6</v>
      </c>
      <c r="H98" s="24">
        <f t="shared" si="4"/>
        <v>0</v>
      </c>
    </row>
    <row r="99" spans="1:8" ht="30" x14ac:dyDescent="0.25">
      <c r="A99" s="70" t="s">
        <v>157</v>
      </c>
      <c r="B99" s="40" t="s">
        <v>164</v>
      </c>
      <c r="C99" s="40" t="s">
        <v>77</v>
      </c>
      <c r="D99" s="41" t="s">
        <v>78</v>
      </c>
      <c r="E99" s="83" t="s">
        <v>97</v>
      </c>
      <c r="F99" s="24">
        <v>0.5</v>
      </c>
      <c r="G99" s="24">
        <f t="shared" si="3"/>
        <v>0.6</v>
      </c>
      <c r="H99" s="24">
        <f t="shared" si="4"/>
        <v>0.3</v>
      </c>
    </row>
    <row r="100" spans="1:8" ht="30" x14ac:dyDescent="0.25">
      <c r="A100" s="71" t="s">
        <v>157</v>
      </c>
      <c r="B100" s="29" t="s">
        <v>165</v>
      </c>
      <c r="C100" s="29" t="s">
        <v>81</v>
      </c>
      <c r="D100" s="43" t="s">
        <v>78</v>
      </c>
      <c r="E100" s="83" t="s">
        <v>97</v>
      </c>
      <c r="F100" s="24">
        <f>0.5/2</f>
        <v>0.25</v>
      </c>
      <c r="G100" s="24">
        <f t="shared" si="3"/>
        <v>0.6</v>
      </c>
      <c r="H100" s="24">
        <f t="shared" si="4"/>
        <v>0.15</v>
      </c>
    </row>
    <row r="101" spans="1:8" ht="30" x14ac:dyDescent="0.25">
      <c r="A101" s="71" t="s">
        <v>157</v>
      </c>
      <c r="B101" s="29" t="s">
        <v>166</v>
      </c>
      <c r="C101" s="29" t="s">
        <v>81</v>
      </c>
      <c r="D101" s="43" t="s">
        <v>78</v>
      </c>
      <c r="E101" s="83" t="s">
        <v>97</v>
      </c>
      <c r="F101" s="24">
        <f>0.5/2</f>
        <v>0.25</v>
      </c>
      <c r="G101" s="24">
        <f t="shared" si="3"/>
        <v>0.6</v>
      </c>
      <c r="H101" s="24">
        <f t="shared" si="4"/>
        <v>0.15</v>
      </c>
    </row>
    <row r="102" spans="1:8" ht="45.75" thickBot="1" x14ac:dyDescent="0.3">
      <c r="A102" s="76" t="s">
        <v>157</v>
      </c>
      <c r="B102" s="77" t="s">
        <v>167</v>
      </c>
      <c r="C102" s="77" t="s">
        <v>77</v>
      </c>
      <c r="D102" s="69"/>
      <c r="E102" s="83" t="s">
        <v>79</v>
      </c>
      <c r="G102" s="24">
        <f t="shared" si="3"/>
        <v>1</v>
      </c>
      <c r="H102" s="24">
        <f t="shared" si="4"/>
        <v>0</v>
      </c>
    </row>
    <row r="103" spans="1:8" ht="45" x14ac:dyDescent="0.25">
      <c r="A103" s="70" t="s">
        <v>157</v>
      </c>
      <c r="B103" s="40" t="s">
        <v>168</v>
      </c>
      <c r="C103" s="40" t="s">
        <v>77</v>
      </c>
      <c r="D103" s="41" t="s">
        <v>78</v>
      </c>
      <c r="E103" s="83" t="s">
        <v>79</v>
      </c>
      <c r="F103" s="24">
        <v>0.5</v>
      </c>
      <c r="G103" s="24">
        <f t="shared" si="3"/>
        <v>1</v>
      </c>
      <c r="H103" s="24">
        <f t="shared" si="4"/>
        <v>0.5</v>
      </c>
    </row>
    <row r="104" spans="1:8" ht="60" x14ac:dyDescent="0.25">
      <c r="A104" s="78" t="s">
        <v>157</v>
      </c>
      <c r="B104" s="29" t="s">
        <v>169</v>
      </c>
      <c r="C104" s="29" t="s">
        <v>81</v>
      </c>
      <c r="D104" s="43" t="s">
        <v>78</v>
      </c>
      <c r="E104" s="83" t="s">
        <v>79</v>
      </c>
      <c r="F104" s="24">
        <v>0.1</v>
      </c>
      <c r="G104" s="24">
        <f t="shared" si="3"/>
        <v>1</v>
      </c>
      <c r="H104" s="24">
        <f t="shared" si="4"/>
        <v>0.1</v>
      </c>
    </row>
    <row r="105" spans="1:8" ht="45" x14ac:dyDescent="0.25">
      <c r="A105" s="78" t="s">
        <v>157</v>
      </c>
      <c r="B105" s="29" t="s">
        <v>170</v>
      </c>
      <c r="C105" s="29" t="s">
        <v>81</v>
      </c>
      <c r="D105" s="43" t="s">
        <v>78</v>
      </c>
      <c r="E105" s="83" t="s">
        <v>79</v>
      </c>
      <c r="F105" s="24">
        <v>0.1</v>
      </c>
      <c r="G105" s="24">
        <f t="shared" si="3"/>
        <v>1</v>
      </c>
      <c r="H105" s="24">
        <f t="shared" si="4"/>
        <v>0.1</v>
      </c>
    </row>
    <row r="106" spans="1:8" ht="45" x14ac:dyDescent="0.25">
      <c r="A106" s="78" t="s">
        <v>157</v>
      </c>
      <c r="B106" s="29" t="s">
        <v>171</v>
      </c>
      <c r="C106" s="29" t="s">
        <v>81</v>
      </c>
      <c r="D106" s="43" t="s">
        <v>78</v>
      </c>
      <c r="E106" s="83" t="s">
        <v>79</v>
      </c>
      <c r="F106" s="24">
        <v>0.1</v>
      </c>
      <c r="G106" s="24">
        <f t="shared" si="3"/>
        <v>1</v>
      </c>
      <c r="H106" s="24">
        <f t="shared" si="4"/>
        <v>0.1</v>
      </c>
    </row>
    <row r="107" spans="1:8" ht="45" x14ac:dyDescent="0.25">
      <c r="A107" s="78" t="s">
        <v>157</v>
      </c>
      <c r="B107" s="29" t="s">
        <v>172</v>
      </c>
      <c r="C107" s="29" t="s">
        <v>81</v>
      </c>
      <c r="D107" s="43" t="s">
        <v>78</v>
      </c>
      <c r="E107" s="83" t="s">
        <v>79</v>
      </c>
      <c r="F107" s="24">
        <v>0.1</v>
      </c>
      <c r="G107" s="24">
        <f t="shared" si="3"/>
        <v>1</v>
      </c>
      <c r="H107" s="24">
        <f t="shared" si="4"/>
        <v>0.1</v>
      </c>
    </row>
    <row r="108" spans="1:8" ht="30.75" thickBot="1" x14ac:dyDescent="0.3">
      <c r="A108" s="73" t="s">
        <v>157</v>
      </c>
      <c r="B108" s="47" t="s">
        <v>173</v>
      </c>
      <c r="C108" s="47" t="s">
        <v>81</v>
      </c>
      <c r="D108" s="20" t="s">
        <v>78</v>
      </c>
      <c r="E108" s="83" t="s">
        <v>97</v>
      </c>
      <c r="F108" s="24">
        <v>0.1</v>
      </c>
      <c r="G108" s="24">
        <f t="shared" ref="G108:G130" si="8">+IF(E108="SI",1,IF(E108="PARCIALMENTE",0.6,IF(E108="NO",0,0)))</f>
        <v>0.6</v>
      </c>
      <c r="H108" s="24">
        <f t="shared" ref="H108:H130" si="9">+F108*G108</f>
        <v>0.06</v>
      </c>
    </row>
    <row r="109" spans="1:8" ht="30.75" thickBot="1" x14ac:dyDescent="0.3">
      <c r="A109" s="21" t="s">
        <v>157</v>
      </c>
      <c r="B109" s="79" t="s">
        <v>174</v>
      </c>
      <c r="C109" s="79" t="s">
        <v>77</v>
      </c>
      <c r="D109" s="80" t="s">
        <v>78</v>
      </c>
      <c r="E109" s="83" t="s">
        <v>97</v>
      </c>
    </row>
    <row r="110" spans="1:8" x14ac:dyDescent="0.25">
      <c r="E110" s="83"/>
    </row>
    <row r="111" spans="1:8" x14ac:dyDescent="0.25">
      <c r="A111" s="23" t="s">
        <v>175</v>
      </c>
      <c r="B111" s="23"/>
      <c r="C111" s="23"/>
      <c r="D111" s="23"/>
      <c r="E111" s="83"/>
      <c r="G111" s="24">
        <f t="shared" si="8"/>
        <v>0</v>
      </c>
      <c r="H111" s="24">
        <f t="shared" si="9"/>
        <v>0</v>
      </c>
    </row>
    <row r="112" spans="1:8" ht="15.75" thickBot="1" x14ac:dyDescent="0.3">
      <c r="A112" s="27" t="s">
        <v>71</v>
      </c>
      <c r="B112" s="27" t="s">
        <v>72</v>
      </c>
      <c r="C112" s="28" t="s">
        <v>73</v>
      </c>
      <c r="D112" s="28" t="s">
        <v>8</v>
      </c>
      <c r="E112" s="83"/>
      <c r="G112" s="24">
        <f t="shared" si="8"/>
        <v>0</v>
      </c>
      <c r="H112" s="24">
        <f t="shared" si="9"/>
        <v>0</v>
      </c>
    </row>
    <row r="113" spans="1:8" ht="30" x14ac:dyDescent="0.25">
      <c r="A113" s="39" t="s">
        <v>175</v>
      </c>
      <c r="B113" s="64" t="s">
        <v>59</v>
      </c>
      <c r="C113" s="64" t="s">
        <v>77</v>
      </c>
      <c r="D113" s="41" t="s">
        <v>78</v>
      </c>
      <c r="E113" s="83" t="s">
        <v>97</v>
      </c>
      <c r="F113" s="24">
        <v>0.5</v>
      </c>
      <c r="G113" s="24">
        <f t="shared" si="8"/>
        <v>0.6</v>
      </c>
      <c r="H113" s="24">
        <f t="shared" si="9"/>
        <v>0.3</v>
      </c>
    </row>
    <row r="114" spans="1:8" ht="45" x14ac:dyDescent="0.25">
      <c r="A114" s="68" t="s">
        <v>175</v>
      </c>
      <c r="B114" s="29" t="s">
        <v>176</v>
      </c>
      <c r="C114" s="29" t="s">
        <v>81</v>
      </c>
      <c r="D114" s="43" t="s">
        <v>78</v>
      </c>
      <c r="E114" s="83" t="s">
        <v>97</v>
      </c>
      <c r="F114" s="24">
        <f>0.5/2</f>
        <v>0.25</v>
      </c>
      <c r="G114" s="24">
        <f t="shared" si="8"/>
        <v>0.6</v>
      </c>
      <c r="H114" s="24">
        <f t="shared" si="9"/>
        <v>0.15</v>
      </c>
    </row>
    <row r="115" spans="1:8" ht="30.75" thickBot="1" x14ac:dyDescent="0.3">
      <c r="A115" s="81" t="s">
        <v>175</v>
      </c>
      <c r="B115" s="47" t="s">
        <v>177</v>
      </c>
      <c r="C115" s="47" t="s">
        <v>81</v>
      </c>
      <c r="D115" s="20" t="s">
        <v>78</v>
      </c>
      <c r="E115" s="83" t="s">
        <v>97</v>
      </c>
      <c r="F115" s="24">
        <f>0.5/2</f>
        <v>0.25</v>
      </c>
      <c r="G115" s="24">
        <f t="shared" si="8"/>
        <v>0.6</v>
      </c>
      <c r="H115" s="24">
        <f t="shared" si="9"/>
        <v>0.15</v>
      </c>
    </row>
    <row r="116" spans="1:8" x14ac:dyDescent="0.25">
      <c r="E116" s="83"/>
    </row>
    <row r="117" spans="1:8" x14ac:dyDescent="0.25">
      <c r="A117" s="23" t="s">
        <v>178</v>
      </c>
      <c r="B117" s="23"/>
      <c r="C117" s="23"/>
      <c r="D117" s="23"/>
      <c r="E117" s="83"/>
    </row>
    <row r="118" spans="1:8" ht="15.75" thickBot="1" x14ac:dyDescent="0.3">
      <c r="A118" s="27" t="s">
        <v>71</v>
      </c>
      <c r="B118" s="27" t="s">
        <v>72</v>
      </c>
      <c r="C118" s="28" t="s">
        <v>73</v>
      </c>
      <c r="D118" s="28" t="s">
        <v>8</v>
      </c>
      <c r="E118" s="83"/>
    </row>
    <row r="119" spans="1:8" ht="30" x14ac:dyDescent="0.25">
      <c r="A119" s="39" t="s">
        <v>178</v>
      </c>
      <c r="B119" s="40" t="s">
        <v>179</v>
      </c>
      <c r="C119" s="40" t="s">
        <v>77</v>
      </c>
      <c r="D119" s="41" t="s">
        <v>78</v>
      </c>
      <c r="E119" s="83" t="s">
        <v>97</v>
      </c>
      <c r="F119" s="24">
        <v>0.5</v>
      </c>
      <c r="G119" s="24">
        <f t="shared" si="8"/>
        <v>0.6</v>
      </c>
      <c r="H119" s="24">
        <f t="shared" si="9"/>
        <v>0.3</v>
      </c>
    </row>
    <row r="120" spans="1:8" ht="30.75" thickBot="1" x14ac:dyDescent="0.3">
      <c r="A120" s="46" t="s">
        <v>178</v>
      </c>
      <c r="B120" s="47" t="s">
        <v>180</v>
      </c>
      <c r="C120" s="65" t="s">
        <v>81</v>
      </c>
      <c r="D120" s="20" t="s">
        <v>78</v>
      </c>
      <c r="E120" s="83" t="s">
        <v>97</v>
      </c>
      <c r="F120" s="24">
        <v>0.5</v>
      </c>
      <c r="G120" s="24">
        <f t="shared" si="8"/>
        <v>0.6</v>
      </c>
      <c r="H120" s="24">
        <f t="shared" si="9"/>
        <v>0.3</v>
      </c>
    </row>
    <row r="121" spans="1:8" ht="45" x14ac:dyDescent="0.25">
      <c r="A121" s="39" t="s">
        <v>178</v>
      </c>
      <c r="B121" s="40" t="s">
        <v>181</v>
      </c>
      <c r="C121" s="40" t="s">
        <v>77</v>
      </c>
      <c r="D121" s="41" t="s">
        <v>78</v>
      </c>
      <c r="E121" s="83" t="s">
        <v>97</v>
      </c>
      <c r="F121" s="24">
        <v>0.5</v>
      </c>
      <c r="G121" s="24">
        <f t="shared" si="8"/>
        <v>0.6</v>
      </c>
      <c r="H121" s="24">
        <f t="shared" si="9"/>
        <v>0.3</v>
      </c>
    </row>
    <row r="122" spans="1:8" ht="45" x14ac:dyDescent="0.25">
      <c r="A122" s="42" t="s">
        <v>178</v>
      </c>
      <c r="B122" s="34" t="s">
        <v>182</v>
      </c>
      <c r="C122" s="34" t="s">
        <v>81</v>
      </c>
      <c r="D122" s="43" t="s">
        <v>78</v>
      </c>
      <c r="E122" s="83" t="s">
        <v>97</v>
      </c>
      <c r="F122" s="24">
        <f>0.5/4</f>
        <v>0.125</v>
      </c>
      <c r="G122" s="24">
        <f t="shared" si="8"/>
        <v>0.6</v>
      </c>
      <c r="H122" s="24">
        <f t="shared" si="9"/>
        <v>7.4999999999999997E-2</v>
      </c>
    </row>
    <row r="123" spans="1:8" ht="30" x14ac:dyDescent="0.25">
      <c r="A123" s="42" t="s">
        <v>178</v>
      </c>
      <c r="B123" s="29" t="s">
        <v>183</v>
      </c>
      <c r="C123" s="29" t="s">
        <v>81</v>
      </c>
      <c r="D123" s="43" t="s">
        <v>78</v>
      </c>
      <c r="E123" s="83" t="s">
        <v>97</v>
      </c>
      <c r="F123" s="24">
        <f t="shared" ref="F123:F125" si="10">0.5/4</f>
        <v>0.125</v>
      </c>
      <c r="G123" s="24">
        <f t="shared" si="8"/>
        <v>0.6</v>
      </c>
      <c r="H123" s="24">
        <f t="shared" si="9"/>
        <v>7.4999999999999997E-2</v>
      </c>
    </row>
    <row r="124" spans="1:8" ht="30" x14ac:dyDescent="0.25">
      <c r="A124" s="42" t="s">
        <v>178</v>
      </c>
      <c r="B124" s="29" t="s">
        <v>184</v>
      </c>
      <c r="C124" s="29" t="s">
        <v>81</v>
      </c>
      <c r="D124" s="43" t="s">
        <v>78</v>
      </c>
      <c r="E124" s="83" t="s">
        <v>97</v>
      </c>
      <c r="F124" s="24">
        <f t="shared" si="10"/>
        <v>0.125</v>
      </c>
      <c r="G124" s="24">
        <f t="shared" si="8"/>
        <v>0.6</v>
      </c>
      <c r="H124" s="24">
        <f t="shared" si="9"/>
        <v>7.4999999999999997E-2</v>
      </c>
    </row>
    <row r="125" spans="1:8" ht="60.75" thickBot="1" x14ac:dyDescent="0.3">
      <c r="A125" s="46" t="s">
        <v>178</v>
      </c>
      <c r="B125" s="47" t="s">
        <v>185</v>
      </c>
      <c r="C125" s="47" t="s">
        <v>81</v>
      </c>
      <c r="D125" s="20" t="s">
        <v>78</v>
      </c>
      <c r="E125" s="83" t="s">
        <v>97</v>
      </c>
      <c r="F125" s="24">
        <f t="shared" si="10"/>
        <v>0.125</v>
      </c>
      <c r="G125" s="24">
        <f t="shared" si="8"/>
        <v>0.6</v>
      </c>
      <c r="H125" s="24">
        <f t="shared" si="9"/>
        <v>7.4999999999999997E-2</v>
      </c>
    </row>
    <row r="126" spans="1:8" ht="75" x14ac:dyDescent="0.25">
      <c r="A126" s="39" t="s">
        <v>178</v>
      </c>
      <c r="B126" s="40" t="s">
        <v>186</v>
      </c>
      <c r="C126" s="40" t="s">
        <v>77</v>
      </c>
      <c r="D126" s="41" t="s">
        <v>78</v>
      </c>
      <c r="E126" s="83" t="s">
        <v>97</v>
      </c>
      <c r="F126" s="24">
        <v>0.5</v>
      </c>
      <c r="G126" s="24">
        <f t="shared" si="8"/>
        <v>0.6</v>
      </c>
      <c r="H126" s="24">
        <f t="shared" si="9"/>
        <v>0.3</v>
      </c>
    </row>
    <row r="127" spans="1:8" ht="60.75" thickBot="1" x14ac:dyDescent="0.3">
      <c r="A127" s="46" t="s">
        <v>178</v>
      </c>
      <c r="B127" s="47" t="s">
        <v>187</v>
      </c>
      <c r="C127" s="47" t="s">
        <v>81</v>
      </c>
      <c r="D127" s="20" t="s">
        <v>78</v>
      </c>
      <c r="E127" s="83" t="s">
        <v>97</v>
      </c>
      <c r="F127" s="24">
        <v>0.5</v>
      </c>
      <c r="G127" s="24">
        <f t="shared" si="8"/>
        <v>0.6</v>
      </c>
      <c r="H127" s="24">
        <f t="shared" si="9"/>
        <v>0.3</v>
      </c>
    </row>
    <row r="128" spans="1:8" ht="60" x14ac:dyDescent="0.25">
      <c r="A128" s="39" t="s">
        <v>178</v>
      </c>
      <c r="B128" s="40" t="s">
        <v>188</v>
      </c>
      <c r="C128" s="40" t="s">
        <v>77</v>
      </c>
      <c r="D128" s="41" t="s">
        <v>78</v>
      </c>
      <c r="E128" s="83" t="s">
        <v>97</v>
      </c>
      <c r="F128" s="24">
        <v>0.5</v>
      </c>
      <c r="G128" s="24">
        <f t="shared" si="8"/>
        <v>0.6</v>
      </c>
      <c r="H128" s="24">
        <f t="shared" si="9"/>
        <v>0.3</v>
      </c>
    </row>
    <row r="129" spans="1:8" ht="30" x14ac:dyDescent="0.25">
      <c r="A129" s="42" t="s">
        <v>178</v>
      </c>
      <c r="B129" s="29" t="s">
        <v>189</v>
      </c>
      <c r="C129" s="29" t="s">
        <v>81</v>
      </c>
      <c r="D129" s="43" t="s">
        <v>78</v>
      </c>
      <c r="E129" s="83" t="s">
        <v>97</v>
      </c>
      <c r="F129" s="24">
        <f>0.5/2</f>
        <v>0.25</v>
      </c>
      <c r="G129" s="24">
        <f t="shared" si="8"/>
        <v>0.6</v>
      </c>
      <c r="H129" s="24">
        <f t="shared" si="9"/>
        <v>0.15</v>
      </c>
    </row>
    <row r="130" spans="1:8" ht="30.75" thickBot="1" x14ac:dyDescent="0.3">
      <c r="A130" s="46" t="s">
        <v>178</v>
      </c>
      <c r="B130" s="47" t="s">
        <v>190</v>
      </c>
      <c r="C130" s="47" t="s">
        <v>81</v>
      </c>
      <c r="D130" s="20" t="s">
        <v>78</v>
      </c>
      <c r="E130" s="83" t="s">
        <v>97</v>
      </c>
      <c r="F130" s="24">
        <f>0.5/2</f>
        <v>0.25</v>
      </c>
      <c r="G130" s="24">
        <f t="shared" si="8"/>
        <v>0.6</v>
      </c>
      <c r="H130" s="24">
        <f t="shared" si="9"/>
        <v>0.15</v>
      </c>
    </row>
    <row r="131" spans="1:8" x14ac:dyDescent="0.25">
      <c r="H131" s="82">
        <f>SUM(H4:H130)</f>
        <v>21.760000000000019</v>
      </c>
    </row>
    <row r="134" spans="1:8" ht="23.25" x14ac:dyDescent="0.35">
      <c r="B134" s="86" t="s">
        <v>191</v>
      </c>
      <c r="C134" s="86">
        <v>5</v>
      </c>
    </row>
    <row r="135" spans="1:8" ht="23.25" x14ac:dyDescent="0.35">
      <c r="B135" s="86" t="s">
        <v>192</v>
      </c>
      <c r="C135" s="86">
        <v>33</v>
      </c>
    </row>
    <row r="136" spans="1:8" ht="23.25" x14ac:dyDescent="0.35">
      <c r="B136" s="86" t="s">
        <v>193</v>
      </c>
      <c r="C136" s="86">
        <f>+H131</f>
        <v>21.760000000000019</v>
      </c>
    </row>
    <row r="137" spans="1:8" ht="23.25" x14ac:dyDescent="0.35">
      <c r="B137" s="87" t="s">
        <v>194</v>
      </c>
      <c r="C137" s="86">
        <f>+C136/C135</f>
        <v>0.65939393939393998</v>
      </c>
    </row>
    <row r="138" spans="1:8" ht="23.25" x14ac:dyDescent="0.35">
      <c r="B138" s="88" t="s">
        <v>195</v>
      </c>
      <c r="C138" s="88">
        <f>+C134*C137</f>
        <v>3.2969696969697</v>
      </c>
    </row>
  </sheetData>
  <sortState ref="A72:D80">
    <sortCondition descending="1" ref="C72:C80"/>
  </sortState>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Hoja3!$A$1:$A$3</xm:f>
          </x14:formula1>
          <xm:sqref>E4:E130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52"/>
  <sheetViews>
    <sheetView tabSelected="1" view="pageBreakPreview" zoomScale="70" zoomScaleNormal="85" zoomScaleSheetLayoutView="70" workbookViewId="0">
      <pane xSplit="1" ySplit="10" topLeftCell="B11" activePane="bottomRight" state="frozen"/>
      <selection pane="topRight" activeCell="B1" sqref="B1"/>
      <selection pane="bottomLeft" activeCell="A4" sqref="A4"/>
      <selection pane="bottomRight" activeCell="B8" sqref="B8:D8"/>
    </sheetView>
  </sheetViews>
  <sheetFormatPr baseColWidth="10" defaultColWidth="11.42578125" defaultRowHeight="15" x14ac:dyDescent="0.25"/>
  <cols>
    <col min="1" max="1" width="6.7109375" style="112" customWidth="1"/>
    <col min="2" max="2" width="48.5703125" style="97" customWidth="1"/>
    <col min="3" max="3" width="19.28515625" style="110" customWidth="1"/>
    <col min="4" max="4" width="11.7109375" style="110" customWidth="1"/>
    <col min="5" max="5" width="20.7109375" style="111" customWidth="1"/>
    <col min="6" max="6" width="16.7109375" style="110" customWidth="1"/>
    <col min="7" max="7" width="12.7109375" style="110" customWidth="1"/>
    <col min="8" max="8" width="42.28515625" style="99" customWidth="1"/>
    <col min="9" max="16384" width="11.42578125" style="24"/>
  </cols>
  <sheetData>
    <row r="1" spans="1:8" ht="15" customHeight="1" x14ac:dyDescent="0.25">
      <c r="A1" s="211"/>
      <c r="B1" s="226"/>
      <c r="C1" s="225"/>
      <c r="D1" s="225"/>
      <c r="E1" s="225"/>
      <c r="F1" s="225"/>
      <c r="G1" s="218"/>
    </row>
    <row r="2" spans="1:8" ht="15.75" customHeight="1" x14ac:dyDescent="0.25">
      <c r="A2" s="229"/>
      <c r="B2" s="229"/>
      <c r="C2" s="229"/>
      <c r="D2" s="229"/>
      <c r="E2" s="229"/>
      <c r="F2" s="229"/>
      <c r="G2" s="229"/>
      <c r="H2" s="229"/>
    </row>
    <row r="3" spans="1:8" ht="15.75" hidden="1" customHeight="1" x14ac:dyDescent="0.25">
      <c r="A3" s="211"/>
      <c r="B3" s="226"/>
      <c r="C3" s="225"/>
      <c r="D3" s="225"/>
      <c r="E3" s="225"/>
      <c r="F3" s="225"/>
      <c r="G3" s="228"/>
      <c r="H3" s="228"/>
    </row>
    <row r="4" spans="1:8" ht="15.75" hidden="1" customHeight="1" x14ac:dyDescent="0.25">
      <c r="A4" s="211"/>
      <c r="B4" s="226"/>
      <c r="C4" s="225"/>
      <c r="D4" s="225"/>
      <c r="E4" s="225"/>
      <c r="F4" s="225"/>
      <c r="G4" s="228"/>
      <c r="H4" s="228"/>
    </row>
    <row r="5" spans="1:8" ht="15.75" customHeight="1" thickBot="1" x14ac:dyDescent="0.3">
      <c r="A5" s="212"/>
      <c r="B5" s="226"/>
      <c r="C5" s="225"/>
      <c r="D5" s="225"/>
      <c r="E5" s="225"/>
      <c r="F5" s="225"/>
      <c r="G5" s="213"/>
      <c r="H5" s="214"/>
    </row>
    <row r="6" spans="1:8" hidden="1" x14ac:dyDescent="0.25">
      <c r="A6" s="212"/>
      <c r="B6" s="230" t="s">
        <v>9</v>
      </c>
      <c r="C6" s="230"/>
      <c r="D6" s="215">
        <v>0.3</v>
      </c>
      <c r="E6" s="216"/>
      <c r="F6" s="213"/>
      <c r="G6" s="213"/>
      <c r="H6" s="214"/>
    </row>
    <row r="7" spans="1:8" ht="19.5" hidden="1" thickBot="1" x14ac:dyDescent="0.3">
      <c r="A7" s="212"/>
      <c r="B7" s="230" t="s">
        <v>196</v>
      </c>
      <c r="C7" s="230"/>
      <c r="D7" s="215">
        <v>0.7</v>
      </c>
      <c r="E7" s="216"/>
      <c r="F7" s="213"/>
      <c r="G7" s="248" t="s">
        <v>197</v>
      </c>
      <c r="H7" s="249"/>
    </row>
    <row r="8" spans="1:8" x14ac:dyDescent="0.25">
      <c r="A8" s="118"/>
      <c r="B8" s="231" t="s">
        <v>451</v>
      </c>
      <c r="C8" s="232"/>
      <c r="D8" s="233"/>
      <c r="E8" s="119"/>
      <c r="F8" s="119"/>
      <c r="G8" s="119"/>
      <c r="H8" s="120"/>
    </row>
    <row r="9" spans="1:8" ht="15.75" thickBot="1" x14ac:dyDescent="0.3">
      <c r="A9" s="121"/>
      <c r="B9" s="234" t="s">
        <v>70</v>
      </c>
      <c r="C9" s="235"/>
      <c r="D9" s="236"/>
      <c r="E9" s="122"/>
      <c r="F9" s="122"/>
      <c r="G9" s="122"/>
      <c r="H9" s="123"/>
    </row>
    <row r="10" spans="1:8" ht="39.950000000000003" customHeight="1" thickBot="1" x14ac:dyDescent="0.3">
      <c r="A10" s="124"/>
      <c r="B10" s="125" t="s">
        <v>75</v>
      </c>
      <c r="C10" s="125" t="s">
        <v>73</v>
      </c>
      <c r="D10" s="125" t="s">
        <v>198</v>
      </c>
      <c r="E10" s="125" t="s">
        <v>6</v>
      </c>
      <c r="F10" s="125" t="s">
        <v>199</v>
      </c>
      <c r="G10" s="125" t="s">
        <v>200</v>
      </c>
      <c r="H10" s="222" t="s">
        <v>8</v>
      </c>
    </row>
    <row r="11" spans="1:8" ht="93.75" customHeight="1" x14ac:dyDescent="0.25">
      <c r="A11" s="126">
        <v>1</v>
      </c>
      <c r="B11" s="127" t="s">
        <v>202</v>
      </c>
      <c r="C11" s="128" t="s">
        <v>9</v>
      </c>
      <c r="D11" s="129">
        <f>$D$6</f>
        <v>0.3</v>
      </c>
      <c r="E11" s="193" t="s">
        <v>79</v>
      </c>
      <c r="F11" s="130">
        <f>+IF(E11="SI",1,IF(E11="PARCIALMENTE",0.6,IF(E11="NO",0.2,0)))</f>
        <v>1</v>
      </c>
      <c r="G11" s="131">
        <f>D11*F11</f>
        <v>0.3</v>
      </c>
      <c r="H11" s="201" t="s">
        <v>413</v>
      </c>
    </row>
    <row r="12" spans="1:8" ht="30" x14ac:dyDescent="0.25">
      <c r="A12" s="132" t="s">
        <v>12</v>
      </c>
      <c r="B12" s="223" t="s">
        <v>80</v>
      </c>
      <c r="C12" s="134" t="s">
        <v>10</v>
      </c>
      <c r="D12" s="135">
        <f>$D$7/4</f>
        <v>0.17499999999999999</v>
      </c>
      <c r="E12" s="193" t="s">
        <v>79</v>
      </c>
      <c r="F12" s="136">
        <f t="shared" ref="F12:F15" si="0">+IF(E12="SI",1,IF(E12="PARCIALMENTE",0.6,IF(E12="NO",0.2,0)))</f>
        <v>1</v>
      </c>
      <c r="G12" s="137">
        <f t="shared" ref="G12:G15" si="1">D12*F12</f>
        <v>0.17499999999999999</v>
      </c>
      <c r="H12" s="201" t="s">
        <v>450</v>
      </c>
    </row>
    <row r="13" spans="1:8" ht="60" x14ac:dyDescent="0.25">
      <c r="A13" s="132" t="s">
        <v>203</v>
      </c>
      <c r="B13" s="133" t="s">
        <v>204</v>
      </c>
      <c r="C13" s="134" t="s">
        <v>10</v>
      </c>
      <c r="D13" s="135">
        <f t="shared" ref="D13:D15" si="2">$D$7/4</f>
        <v>0.17499999999999999</v>
      </c>
      <c r="E13" s="193" t="s">
        <v>79</v>
      </c>
      <c r="F13" s="136">
        <f t="shared" si="0"/>
        <v>1</v>
      </c>
      <c r="G13" s="137">
        <f t="shared" si="1"/>
        <v>0.17499999999999999</v>
      </c>
      <c r="H13" s="201" t="s">
        <v>414</v>
      </c>
    </row>
    <row r="14" spans="1:8" ht="40.5" customHeight="1" x14ac:dyDescent="0.25">
      <c r="A14" s="132" t="s">
        <v>205</v>
      </c>
      <c r="B14" s="133" t="s">
        <v>206</v>
      </c>
      <c r="C14" s="134" t="s">
        <v>10</v>
      </c>
      <c r="D14" s="135">
        <f t="shared" si="2"/>
        <v>0.17499999999999999</v>
      </c>
      <c r="E14" s="193" t="s">
        <v>79</v>
      </c>
      <c r="F14" s="136">
        <f t="shared" si="0"/>
        <v>1</v>
      </c>
      <c r="G14" s="137">
        <f t="shared" si="1"/>
        <v>0.17499999999999999</v>
      </c>
      <c r="H14" s="201" t="s">
        <v>207</v>
      </c>
    </row>
    <row r="15" spans="1:8" ht="83.25" customHeight="1" thickBot="1" x14ac:dyDescent="0.3">
      <c r="A15" s="138" t="s">
        <v>208</v>
      </c>
      <c r="B15" s="139" t="s">
        <v>86</v>
      </c>
      <c r="C15" s="134" t="s">
        <v>10</v>
      </c>
      <c r="D15" s="140">
        <f t="shared" si="2"/>
        <v>0.17499999999999999</v>
      </c>
      <c r="E15" s="193" t="s">
        <v>79</v>
      </c>
      <c r="F15" s="141">
        <f t="shared" si="0"/>
        <v>1</v>
      </c>
      <c r="G15" s="142">
        <f t="shared" si="1"/>
        <v>0.17499999999999999</v>
      </c>
      <c r="H15" s="201" t="s">
        <v>397</v>
      </c>
    </row>
    <row r="16" spans="1:8" ht="39.950000000000003" customHeight="1" thickBot="1" x14ac:dyDescent="0.3">
      <c r="A16" s="124"/>
      <c r="B16" s="125" t="s">
        <v>87</v>
      </c>
      <c r="C16" s="125" t="s">
        <v>73</v>
      </c>
      <c r="D16" s="143"/>
      <c r="E16" s="194" t="s">
        <v>6</v>
      </c>
      <c r="F16" s="125"/>
      <c r="G16" s="125" t="s">
        <v>74</v>
      </c>
      <c r="H16" s="202" t="s">
        <v>8</v>
      </c>
    </row>
    <row r="17" spans="1:8" ht="105" customHeight="1" x14ac:dyDescent="0.25">
      <c r="A17" s="126">
        <v>2</v>
      </c>
      <c r="B17" s="127" t="s">
        <v>209</v>
      </c>
      <c r="C17" s="128" t="s">
        <v>9</v>
      </c>
      <c r="D17" s="129">
        <f>$D$6</f>
        <v>0.3</v>
      </c>
      <c r="E17" s="193" t="s">
        <v>79</v>
      </c>
      <c r="F17" s="144">
        <f t="shared" ref="F17:F45" si="3">+IF(E17="SI",1,IF(E17="PARCIALMENTE",0.6,IF(E17="NO",0.2,0)))</f>
        <v>1</v>
      </c>
      <c r="G17" s="145">
        <f t="shared" ref="G17:G45" si="4">D17*F17</f>
        <v>0.3</v>
      </c>
      <c r="H17" s="201" t="s">
        <v>210</v>
      </c>
    </row>
    <row r="18" spans="1:8" ht="30" x14ac:dyDescent="0.25">
      <c r="A18" s="146" t="s">
        <v>28</v>
      </c>
      <c r="B18" s="147" t="s">
        <v>211</v>
      </c>
      <c r="C18" s="134" t="s">
        <v>10</v>
      </c>
      <c r="D18" s="135">
        <f>$D$7/2</f>
        <v>0.35</v>
      </c>
      <c r="E18" s="193" t="s">
        <v>79</v>
      </c>
      <c r="F18" s="148">
        <f t="shared" si="3"/>
        <v>1</v>
      </c>
      <c r="G18" s="135">
        <f t="shared" si="4"/>
        <v>0.35</v>
      </c>
      <c r="H18" s="201" t="s">
        <v>415</v>
      </c>
    </row>
    <row r="19" spans="1:8" ht="29.25" customHeight="1" x14ac:dyDescent="0.25">
      <c r="A19" s="146" t="s">
        <v>47</v>
      </c>
      <c r="B19" s="149" t="s">
        <v>212</v>
      </c>
      <c r="C19" s="134" t="s">
        <v>10</v>
      </c>
      <c r="D19" s="135">
        <f>$D$7/2</f>
        <v>0.35</v>
      </c>
      <c r="E19" s="193" t="s">
        <v>79</v>
      </c>
      <c r="F19" s="148">
        <f t="shared" si="3"/>
        <v>1</v>
      </c>
      <c r="G19" s="135">
        <f t="shared" si="4"/>
        <v>0.35</v>
      </c>
      <c r="H19" s="201" t="s">
        <v>410</v>
      </c>
    </row>
    <row r="20" spans="1:8" ht="106.5" customHeight="1" x14ac:dyDescent="0.25">
      <c r="A20" s="150">
        <v>3</v>
      </c>
      <c r="B20" s="151" t="s">
        <v>213</v>
      </c>
      <c r="C20" s="134" t="s">
        <v>9</v>
      </c>
      <c r="D20" s="129">
        <f>$D$6</f>
        <v>0.3</v>
      </c>
      <c r="E20" s="193" t="s">
        <v>79</v>
      </c>
      <c r="F20" s="148">
        <f t="shared" si="3"/>
        <v>1</v>
      </c>
      <c r="G20" s="135">
        <f t="shared" si="4"/>
        <v>0.3</v>
      </c>
      <c r="H20" s="201" t="s">
        <v>416</v>
      </c>
    </row>
    <row r="21" spans="1:8" ht="30" x14ac:dyDescent="0.25">
      <c r="A21" s="132" t="s">
        <v>57</v>
      </c>
      <c r="B21" s="133" t="s">
        <v>214</v>
      </c>
      <c r="C21" s="134" t="s">
        <v>10</v>
      </c>
      <c r="D21" s="135">
        <f>$D$7/3</f>
        <v>0.23333333333333331</v>
      </c>
      <c r="E21" s="193" t="s">
        <v>79</v>
      </c>
      <c r="F21" s="148">
        <f t="shared" si="3"/>
        <v>1</v>
      </c>
      <c r="G21" s="135">
        <f t="shared" si="4"/>
        <v>0.23333333333333331</v>
      </c>
      <c r="H21" s="201" t="s">
        <v>415</v>
      </c>
    </row>
    <row r="22" spans="1:8" ht="86.25" customHeight="1" x14ac:dyDescent="0.25">
      <c r="A22" s="132" t="s">
        <v>215</v>
      </c>
      <c r="B22" s="133" t="s">
        <v>216</v>
      </c>
      <c r="C22" s="134" t="s">
        <v>10</v>
      </c>
      <c r="D22" s="135">
        <f t="shared" ref="D22:D23" si="5">$D$7/3</f>
        <v>0.23333333333333331</v>
      </c>
      <c r="E22" s="193" t="s">
        <v>79</v>
      </c>
      <c r="F22" s="148">
        <f t="shared" si="3"/>
        <v>1</v>
      </c>
      <c r="G22" s="135">
        <f t="shared" si="4"/>
        <v>0.23333333333333331</v>
      </c>
      <c r="H22" s="201" t="s">
        <v>393</v>
      </c>
    </row>
    <row r="23" spans="1:8" ht="182.25" customHeight="1" x14ac:dyDescent="0.25">
      <c r="A23" s="132" t="s">
        <v>217</v>
      </c>
      <c r="B23" s="133" t="s">
        <v>218</v>
      </c>
      <c r="C23" s="134" t="s">
        <v>10</v>
      </c>
      <c r="D23" s="135">
        <f t="shared" si="5"/>
        <v>0.23333333333333331</v>
      </c>
      <c r="E23" s="193" t="s">
        <v>79</v>
      </c>
      <c r="F23" s="148">
        <f t="shared" si="3"/>
        <v>1</v>
      </c>
      <c r="G23" s="135">
        <f t="shared" si="4"/>
        <v>0.23333333333333331</v>
      </c>
      <c r="H23" s="201" t="s">
        <v>219</v>
      </c>
    </row>
    <row r="24" spans="1:8" ht="93.75" customHeight="1" x14ac:dyDescent="0.25">
      <c r="A24" s="126">
        <v>4</v>
      </c>
      <c r="B24" s="127" t="s">
        <v>220</v>
      </c>
      <c r="C24" s="128" t="s">
        <v>9</v>
      </c>
      <c r="D24" s="145">
        <f>$D$6</f>
        <v>0.3</v>
      </c>
      <c r="E24" s="193" t="s">
        <v>79</v>
      </c>
      <c r="F24" s="144">
        <f t="shared" si="3"/>
        <v>1</v>
      </c>
      <c r="G24" s="145">
        <f t="shared" si="4"/>
        <v>0.3</v>
      </c>
      <c r="H24" s="201" t="s">
        <v>221</v>
      </c>
    </row>
    <row r="25" spans="1:8" ht="30" x14ac:dyDescent="0.25">
      <c r="A25" s="152" t="s">
        <v>62</v>
      </c>
      <c r="B25" s="153" t="s">
        <v>222</v>
      </c>
      <c r="C25" s="134" t="s">
        <v>10</v>
      </c>
      <c r="D25" s="145">
        <f t="shared" ref="D25:D26" si="6">$D$7/2</f>
        <v>0.35</v>
      </c>
      <c r="E25" s="193" t="s">
        <v>79</v>
      </c>
      <c r="F25" s="144">
        <f t="shared" si="3"/>
        <v>1</v>
      </c>
      <c r="G25" s="145">
        <f t="shared" si="4"/>
        <v>0.35</v>
      </c>
      <c r="H25" s="201" t="s">
        <v>415</v>
      </c>
    </row>
    <row r="26" spans="1:8" ht="33" customHeight="1" x14ac:dyDescent="0.25">
      <c r="A26" s="154" t="s">
        <v>223</v>
      </c>
      <c r="B26" s="133" t="s">
        <v>224</v>
      </c>
      <c r="C26" s="134" t="s">
        <v>10</v>
      </c>
      <c r="D26" s="135">
        <f t="shared" si="6"/>
        <v>0.35</v>
      </c>
      <c r="E26" s="193" t="s">
        <v>79</v>
      </c>
      <c r="F26" s="148">
        <f t="shared" si="3"/>
        <v>1</v>
      </c>
      <c r="G26" s="135">
        <f t="shared" si="4"/>
        <v>0.35</v>
      </c>
      <c r="H26" s="201" t="s">
        <v>225</v>
      </c>
    </row>
    <row r="27" spans="1:8" ht="108.75" customHeight="1" x14ac:dyDescent="0.25">
      <c r="A27" s="150">
        <v>5</v>
      </c>
      <c r="B27" s="151" t="s">
        <v>226</v>
      </c>
      <c r="C27" s="134" t="s">
        <v>9</v>
      </c>
      <c r="D27" s="129">
        <f>$D$6</f>
        <v>0.3</v>
      </c>
      <c r="E27" s="193" t="s">
        <v>79</v>
      </c>
      <c r="F27" s="148">
        <f t="shared" si="3"/>
        <v>1</v>
      </c>
      <c r="G27" s="135">
        <f t="shared" si="4"/>
        <v>0.3</v>
      </c>
      <c r="H27" s="217" t="s">
        <v>417</v>
      </c>
    </row>
    <row r="28" spans="1:8" ht="45" x14ac:dyDescent="0.25">
      <c r="A28" s="146" t="s">
        <v>227</v>
      </c>
      <c r="B28" s="133" t="s">
        <v>228</v>
      </c>
      <c r="C28" s="134" t="s">
        <v>10</v>
      </c>
      <c r="D28" s="135">
        <f t="shared" ref="D28:D29" si="7">$D$7/2</f>
        <v>0.35</v>
      </c>
      <c r="E28" s="193" t="s">
        <v>79</v>
      </c>
      <c r="F28" s="148">
        <f t="shared" si="3"/>
        <v>1</v>
      </c>
      <c r="G28" s="135">
        <f t="shared" si="4"/>
        <v>0.35</v>
      </c>
      <c r="H28" s="201" t="s">
        <v>415</v>
      </c>
    </row>
    <row r="29" spans="1:8" ht="81" customHeight="1" x14ac:dyDescent="0.25">
      <c r="A29" s="146" t="s">
        <v>229</v>
      </c>
      <c r="B29" s="223" t="s">
        <v>230</v>
      </c>
      <c r="C29" s="134" t="s">
        <v>10</v>
      </c>
      <c r="D29" s="135">
        <f t="shared" si="7"/>
        <v>0.35</v>
      </c>
      <c r="E29" s="193" t="s">
        <v>79</v>
      </c>
      <c r="F29" s="148">
        <f t="shared" si="3"/>
        <v>1</v>
      </c>
      <c r="G29" s="135">
        <f t="shared" si="4"/>
        <v>0.35</v>
      </c>
      <c r="H29" s="201" t="s">
        <v>418</v>
      </c>
    </row>
    <row r="30" spans="1:8" ht="98.25" customHeight="1" x14ac:dyDescent="0.25">
      <c r="A30" s="150">
        <v>6</v>
      </c>
      <c r="B30" s="151" t="s">
        <v>231</v>
      </c>
      <c r="C30" s="134" t="s">
        <v>9</v>
      </c>
      <c r="D30" s="129">
        <f>$D$6</f>
        <v>0.3</v>
      </c>
      <c r="E30" s="193" t="s">
        <v>79</v>
      </c>
      <c r="F30" s="148">
        <f t="shared" si="3"/>
        <v>1</v>
      </c>
      <c r="G30" s="135">
        <f t="shared" si="4"/>
        <v>0.3</v>
      </c>
      <c r="H30" s="201" t="s">
        <v>419</v>
      </c>
    </row>
    <row r="31" spans="1:8" ht="45" x14ac:dyDescent="0.25">
      <c r="A31" s="146" t="s">
        <v>232</v>
      </c>
      <c r="B31" s="133" t="s">
        <v>233</v>
      </c>
      <c r="C31" s="134" t="s">
        <v>10</v>
      </c>
      <c r="D31" s="135">
        <f t="shared" ref="D31:D32" si="8">$D$7/2</f>
        <v>0.35</v>
      </c>
      <c r="E31" s="193" t="s">
        <v>79</v>
      </c>
      <c r="F31" s="148">
        <f t="shared" si="3"/>
        <v>1</v>
      </c>
      <c r="G31" s="135">
        <f t="shared" si="4"/>
        <v>0.35</v>
      </c>
      <c r="H31" s="201" t="s">
        <v>420</v>
      </c>
    </row>
    <row r="32" spans="1:8" ht="82.5" customHeight="1" thickBot="1" x14ac:dyDescent="0.3">
      <c r="A32" s="155" t="s">
        <v>234</v>
      </c>
      <c r="B32" s="139" t="s">
        <v>235</v>
      </c>
      <c r="C32" s="134" t="s">
        <v>10</v>
      </c>
      <c r="D32" s="140">
        <f t="shared" si="8"/>
        <v>0.35</v>
      </c>
      <c r="E32" s="193" t="s">
        <v>79</v>
      </c>
      <c r="F32" s="156">
        <f t="shared" si="3"/>
        <v>1</v>
      </c>
      <c r="G32" s="140">
        <f t="shared" si="4"/>
        <v>0.35</v>
      </c>
      <c r="H32" s="201" t="s">
        <v>421</v>
      </c>
    </row>
    <row r="33" spans="1:8" ht="110.25" customHeight="1" x14ac:dyDescent="0.25">
      <c r="A33" s="157">
        <v>7</v>
      </c>
      <c r="B33" s="158" t="s">
        <v>236</v>
      </c>
      <c r="C33" s="159" t="s">
        <v>9</v>
      </c>
      <c r="D33" s="160">
        <f>$D$6</f>
        <v>0.3</v>
      </c>
      <c r="E33" s="193" t="s">
        <v>79</v>
      </c>
      <c r="F33" s="161">
        <f t="shared" si="3"/>
        <v>1</v>
      </c>
      <c r="G33" s="160">
        <f t="shared" si="4"/>
        <v>0.3</v>
      </c>
      <c r="H33" s="201" t="s">
        <v>422</v>
      </c>
    </row>
    <row r="34" spans="1:8" ht="45" x14ac:dyDescent="0.25">
      <c r="A34" s="146" t="s">
        <v>237</v>
      </c>
      <c r="B34" s="133" t="s">
        <v>233</v>
      </c>
      <c r="C34" s="134" t="s">
        <v>10</v>
      </c>
      <c r="D34" s="135">
        <f>$D$7/2</f>
        <v>0.35</v>
      </c>
      <c r="E34" s="193" t="s">
        <v>79</v>
      </c>
      <c r="F34" s="148">
        <f t="shared" si="3"/>
        <v>1</v>
      </c>
      <c r="G34" s="135">
        <f t="shared" si="4"/>
        <v>0.35</v>
      </c>
      <c r="H34" s="201" t="s">
        <v>415</v>
      </c>
    </row>
    <row r="35" spans="1:8" ht="87" customHeight="1" x14ac:dyDescent="0.25">
      <c r="A35" s="146" t="s">
        <v>238</v>
      </c>
      <c r="B35" s="133" t="s">
        <v>239</v>
      </c>
      <c r="C35" s="134" t="s">
        <v>10</v>
      </c>
      <c r="D35" s="135">
        <f>$D$7/2</f>
        <v>0.35</v>
      </c>
      <c r="E35" s="193" t="s">
        <v>79</v>
      </c>
      <c r="F35" s="148">
        <f t="shared" si="3"/>
        <v>1</v>
      </c>
      <c r="G35" s="135">
        <f t="shared" si="4"/>
        <v>0.35</v>
      </c>
      <c r="H35" s="201" t="s">
        <v>423</v>
      </c>
    </row>
    <row r="36" spans="1:8" ht="83.25" customHeight="1" x14ac:dyDescent="0.25">
      <c r="A36" s="150">
        <v>8</v>
      </c>
      <c r="B36" s="151" t="s">
        <v>240</v>
      </c>
      <c r="C36" s="134" t="s">
        <v>9</v>
      </c>
      <c r="D36" s="129">
        <f>$D$6</f>
        <v>0.3</v>
      </c>
      <c r="E36" s="193" t="s">
        <v>79</v>
      </c>
      <c r="F36" s="148">
        <f t="shared" si="3"/>
        <v>1</v>
      </c>
      <c r="G36" s="135">
        <f t="shared" si="4"/>
        <v>0.3</v>
      </c>
      <c r="H36" s="201" t="s">
        <v>424</v>
      </c>
    </row>
    <row r="37" spans="1:8" ht="30" x14ac:dyDescent="0.25">
      <c r="A37" s="154" t="s">
        <v>241</v>
      </c>
      <c r="B37" s="133" t="s">
        <v>242</v>
      </c>
      <c r="C37" s="134" t="s">
        <v>10</v>
      </c>
      <c r="D37" s="135">
        <f t="shared" ref="D37:D38" si="9">$D$7/2</f>
        <v>0.35</v>
      </c>
      <c r="E37" s="193" t="s">
        <v>79</v>
      </c>
      <c r="F37" s="148">
        <f t="shared" si="3"/>
        <v>1</v>
      </c>
      <c r="G37" s="135">
        <f t="shared" si="4"/>
        <v>0.35</v>
      </c>
      <c r="H37" s="201" t="s">
        <v>415</v>
      </c>
    </row>
    <row r="38" spans="1:8" ht="75" x14ac:dyDescent="0.25">
      <c r="A38" s="154" t="s">
        <v>243</v>
      </c>
      <c r="B38" s="223" t="s">
        <v>244</v>
      </c>
      <c r="C38" s="134" t="s">
        <v>10</v>
      </c>
      <c r="D38" s="135">
        <f t="shared" si="9"/>
        <v>0.35</v>
      </c>
      <c r="E38" s="193" t="s">
        <v>79</v>
      </c>
      <c r="F38" s="148">
        <f t="shared" si="3"/>
        <v>1</v>
      </c>
      <c r="G38" s="135">
        <f t="shared" si="4"/>
        <v>0.35</v>
      </c>
      <c r="H38" s="201" t="s">
        <v>245</v>
      </c>
    </row>
    <row r="39" spans="1:8" ht="96" customHeight="1" x14ac:dyDescent="0.25">
      <c r="A39" s="126">
        <v>9</v>
      </c>
      <c r="B39" s="127" t="s">
        <v>246</v>
      </c>
      <c r="C39" s="128" t="s">
        <v>9</v>
      </c>
      <c r="D39" s="129">
        <f>$D$6</f>
        <v>0.3</v>
      </c>
      <c r="E39" s="195" t="s">
        <v>79</v>
      </c>
      <c r="F39" s="144">
        <f t="shared" si="3"/>
        <v>1</v>
      </c>
      <c r="G39" s="145">
        <f t="shared" si="4"/>
        <v>0.3</v>
      </c>
      <c r="H39" s="201" t="s">
        <v>364</v>
      </c>
    </row>
    <row r="40" spans="1:8" ht="45" x14ac:dyDescent="0.25">
      <c r="A40" s="146" t="s">
        <v>247</v>
      </c>
      <c r="B40" s="149" t="s">
        <v>248</v>
      </c>
      <c r="C40" s="134" t="s">
        <v>10</v>
      </c>
      <c r="D40" s="135">
        <f t="shared" ref="D40:D41" si="10">$D$7/2</f>
        <v>0.35</v>
      </c>
      <c r="E40" s="193" t="s">
        <v>79</v>
      </c>
      <c r="F40" s="148">
        <f t="shared" si="3"/>
        <v>1</v>
      </c>
      <c r="G40" s="135">
        <f t="shared" si="4"/>
        <v>0.35</v>
      </c>
      <c r="H40" s="201" t="s">
        <v>415</v>
      </c>
    </row>
    <row r="41" spans="1:8" ht="45" x14ac:dyDescent="0.25">
      <c r="A41" s="146" t="s">
        <v>249</v>
      </c>
      <c r="B41" s="224" t="s">
        <v>250</v>
      </c>
      <c r="C41" s="134" t="s">
        <v>10</v>
      </c>
      <c r="D41" s="135">
        <f t="shared" si="10"/>
        <v>0.35</v>
      </c>
      <c r="E41" s="193" t="s">
        <v>79</v>
      </c>
      <c r="F41" s="148">
        <f t="shared" si="3"/>
        <v>1</v>
      </c>
      <c r="G41" s="135">
        <f t="shared" si="4"/>
        <v>0.35</v>
      </c>
      <c r="H41" s="201" t="s">
        <v>365</v>
      </c>
    </row>
    <row r="42" spans="1:8" ht="96.75" customHeight="1" x14ac:dyDescent="0.25">
      <c r="A42" s="150">
        <v>10</v>
      </c>
      <c r="B42" s="151" t="s">
        <v>251</v>
      </c>
      <c r="C42" s="134" t="s">
        <v>9</v>
      </c>
      <c r="D42" s="129">
        <f>$D$6</f>
        <v>0.3</v>
      </c>
      <c r="E42" s="193" t="s">
        <v>79</v>
      </c>
      <c r="F42" s="148">
        <f t="shared" si="3"/>
        <v>1</v>
      </c>
      <c r="G42" s="135">
        <f t="shared" si="4"/>
        <v>0.3</v>
      </c>
      <c r="H42" s="201" t="s">
        <v>413</v>
      </c>
    </row>
    <row r="43" spans="1:8" ht="45" x14ac:dyDescent="0.25">
      <c r="A43" s="146" t="s">
        <v>252</v>
      </c>
      <c r="B43" s="133" t="s">
        <v>253</v>
      </c>
      <c r="C43" s="134" t="s">
        <v>10</v>
      </c>
      <c r="D43" s="135">
        <f t="shared" ref="D43:D45" si="11">$D$7/3</f>
        <v>0.23333333333333331</v>
      </c>
      <c r="E43" s="193" t="s">
        <v>79</v>
      </c>
      <c r="F43" s="148">
        <f t="shared" si="3"/>
        <v>1</v>
      </c>
      <c r="G43" s="135">
        <f t="shared" si="4"/>
        <v>0.23333333333333331</v>
      </c>
      <c r="H43" s="201" t="s">
        <v>425</v>
      </c>
    </row>
    <row r="44" spans="1:8" ht="45" x14ac:dyDescent="0.25">
      <c r="A44" s="146" t="s">
        <v>254</v>
      </c>
      <c r="B44" s="133" t="s">
        <v>255</v>
      </c>
      <c r="C44" s="134" t="s">
        <v>10</v>
      </c>
      <c r="D44" s="135">
        <f t="shared" si="11"/>
        <v>0.23333333333333331</v>
      </c>
      <c r="E44" s="193" t="s">
        <v>79</v>
      </c>
      <c r="F44" s="148">
        <f t="shared" si="3"/>
        <v>1</v>
      </c>
      <c r="G44" s="135">
        <f t="shared" si="4"/>
        <v>0.23333333333333331</v>
      </c>
      <c r="H44" s="201" t="s">
        <v>398</v>
      </c>
    </row>
    <row r="45" spans="1:8" ht="55.5" customHeight="1" thickBot="1" x14ac:dyDescent="0.3">
      <c r="A45" s="155" t="s">
        <v>256</v>
      </c>
      <c r="B45" s="139" t="s">
        <v>257</v>
      </c>
      <c r="C45" s="134" t="s">
        <v>10</v>
      </c>
      <c r="D45" s="140">
        <f t="shared" si="11"/>
        <v>0.23333333333333331</v>
      </c>
      <c r="E45" s="193" t="s">
        <v>79</v>
      </c>
      <c r="F45" s="156">
        <f t="shared" si="3"/>
        <v>1</v>
      </c>
      <c r="G45" s="140">
        <f t="shared" si="4"/>
        <v>0.23333333333333331</v>
      </c>
      <c r="H45" s="201" t="s">
        <v>426</v>
      </c>
    </row>
    <row r="46" spans="1:8" ht="21" customHeight="1" thickBot="1" x14ac:dyDescent="0.3">
      <c r="A46" s="124"/>
      <c r="B46" s="237" t="s">
        <v>105</v>
      </c>
      <c r="C46" s="238"/>
      <c r="D46" s="239"/>
      <c r="E46" s="196"/>
      <c r="F46" s="162"/>
      <c r="G46" s="162"/>
      <c r="H46" s="206"/>
    </row>
    <row r="47" spans="1:8" ht="21" customHeight="1" thickBot="1" x14ac:dyDescent="0.3">
      <c r="A47" s="124"/>
      <c r="B47" s="237" t="s">
        <v>106</v>
      </c>
      <c r="C47" s="238"/>
      <c r="D47" s="239"/>
      <c r="E47" s="196"/>
      <c r="F47" s="162"/>
      <c r="G47" s="162"/>
      <c r="H47" s="206"/>
    </row>
    <row r="48" spans="1:8" ht="39.950000000000003" customHeight="1" thickBot="1" x14ac:dyDescent="0.3">
      <c r="A48" s="163"/>
      <c r="B48" s="164" t="s">
        <v>107</v>
      </c>
      <c r="C48" s="164" t="s">
        <v>73</v>
      </c>
      <c r="D48" s="164" t="s">
        <v>198</v>
      </c>
      <c r="E48" s="197" t="s">
        <v>6</v>
      </c>
      <c r="F48" s="164" t="s">
        <v>199</v>
      </c>
      <c r="G48" s="164" t="s">
        <v>200</v>
      </c>
      <c r="H48" s="207" t="s">
        <v>8</v>
      </c>
    </row>
    <row r="49" spans="1:8" ht="73.5" customHeight="1" x14ac:dyDescent="0.25">
      <c r="A49" s="165">
        <v>11</v>
      </c>
      <c r="B49" s="166" t="s">
        <v>258</v>
      </c>
      <c r="C49" s="128" t="s">
        <v>9</v>
      </c>
      <c r="D49" s="129">
        <f>$D$6</f>
        <v>0.3</v>
      </c>
      <c r="E49" s="193" t="s">
        <v>79</v>
      </c>
      <c r="F49" s="144">
        <f t="shared" ref="F49:F56" si="12">+IF(E49="SI",1,IF(E49="PARCIALMENTE",0.6,IF(E49="NO",0.2,0)))</f>
        <v>1</v>
      </c>
      <c r="G49" s="145">
        <f t="shared" ref="G49:G56" si="13">D49*F49</f>
        <v>0.3</v>
      </c>
      <c r="H49" s="205" t="s">
        <v>399</v>
      </c>
    </row>
    <row r="50" spans="1:8" ht="93.75" customHeight="1" x14ac:dyDescent="0.25">
      <c r="A50" s="132" t="s">
        <v>259</v>
      </c>
      <c r="B50" s="133" t="s">
        <v>260</v>
      </c>
      <c r="C50" s="134" t="s">
        <v>10</v>
      </c>
      <c r="D50" s="135">
        <f t="shared" ref="D50:D51" si="14">$D$7/2</f>
        <v>0.35</v>
      </c>
      <c r="E50" s="193" t="s">
        <v>79</v>
      </c>
      <c r="F50" s="148">
        <f t="shared" si="12"/>
        <v>1</v>
      </c>
      <c r="G50" s="135">
        <f t="shared" si="13"/>
        <v>0.35</v>
      </c>
      <c r="H50" s="203" t="s">
        <v>427</v>
      </c>
    </row>
    <row r="51" spans="1:8" ht="109.5" customHeight="1" x14ac:dyDescent="0.25">
      <c r="A51" s="132" t="s">
        <v>261</v>
      </c>
      <c r="B51" s="133" t="s">
        <v>110</v>
      </c>
      <c r="C51" s="134" t="s">
        <v>10</v>
      </c>
      <c r="D51" s="135">
        <f t="shared" si="14"/>
        <v>0.35</v>
      </c>
      <c r="E51" s="193" t="s">
        <v>79</v>
      </c>
      <c r="F51" s="148">
        <f t="shared" si="12"/>
        <v>1</v>
      </c>
      <c r="G51" s="135">
        <f t="shared" si="13"/>
        <v>0.35</v>
      </c>
      <c r="H51" s="203" t="s">
        <v>400</v>
      </c>
    </row>
    <row r="52" spans="1:8" ht="82.5" customHeight="1" x14ac:dyDescent="0.25">
      <c r="A52" s="150">
        <v>12</v>
      </c>
      <c r="B52" s="151" t="s">
        <v>262</v>
      </c>
      <c r="C52" s="134" t="s">
        <v>9</v>
      </c>
      <c r="D52" s="129">
        <f>$D$6</f>
        <v>0.3</v>
      </c>
      <c r="E52" s="193" t="s">
        <v>79</v>
      </c>
      <c r="F52" s="148">
        <f t="shared" si="12"/>
        <v>1</v>
      </c>
      <c r="G52" s="135">
        <f t="shared" si="13"/>
        <v>0.3</v>
      </c>
      <c r="H52" s="203" t="s">
        <v>366</v>
      </c>
    </row>
    <row r="53" spans="1:8" ht="30" x14ac:dyDescent="0.25">
      <c r="A53" s="132" t="s">
        <v>263</v>
      </c>
      <c r="B53" s="133" t="s">
        <v>264</v>
      </c>
      <c r="C53" s="134" t="s">
        <v>10</v>
      </c>
      <c r="D53" s="135">
        <f t="shared" ref="D53:D54" si="15">$D$7/2</f>
        <v>0.35</v>
      </c>
      <c r="E53" s="193" t="s">
        <v>79</v>
      </c>
      <c r="F53" s="148">
        <f t="shared" si="12"/>
        <v>1</v>
      </c>
      <c r="G53" s="135">
        <f t="shared" si="13"/>
        <v>0.35</v>
      </c>
      <c r="H53" s="203" t="s">
        <v>428</v>
      </c>
    </row>
    <row r="54" spans="1:8" ht="30" x14ac:dyDescent="0.25">
      <c r="A54" s="167" t="s">
        <v>265</v>
      </c>
      <c r="B54" s="168" t="s">
        <v>266</v>
      </c>
      <c r="C54" s="134" t="s">
        <v>10</v>
      </c>
      <c r="D54" s="169">
        <f t="shared" si="15"/>
        <v>0.35</v>
      </c>
      <c r="E54" s="193" t="s">
        <v>79</v>
      </c>
      <c r="F54" s="170">
        <f t="shared" si="12"/>
        <v>1</v>
      </c>
      <c r="G54" s="169">
        <f t="shared" si="13"/>
        <v>0.35</v>
      </c>
      <c r="H54" s="203" t="s">
        <v>428</v>
      </c>
    </row>
    <row r="55" spans="1:8" ht="78" customHeight="1" x14ac:dyDescent="0.25">
      <c r="A55" s="150">
        <v>13</v>
      </c>
      <c r="B55" s="151" t="s">
        <v>267</v>
      </c>
      <c r="C55" s="134" t="s">
        <v>9</v>
      </c>
      <c r="D55" s="169">
        <f>$D$6</f>
        <v>0.3</v>
      </c>
      <c r="E55" s="193" t="s">
        <v>79</v>
      </c>
      <c r="F55" s="148">
        <f t="shared" si="12"/>
        <v>1</v>
      </c>
      <c r="G55" s="135">
        <f t="shared" si="13"/>
        <v>0.3</v>
      </c>
      <c r="H55" s="203" t="s">
        <v>367</v>
      </c>
    </row>
    <row r="56" spans="1:8" ht="69.75" customHeight="1" thickBot="1" x14ac:dyDescent="0.3">
      <c r="A56" s="171" t="s">
        <v>268</v>
      </c>
      <c r="B56" s="139" t="s">
        <v>269</v>
      </c>
      <c r="C56" s="134" t="s">
        <v>10</v>
      </c>
      <c r="D56" s="140">
        <f>$D$7</f>
        <v>0.7</v>
      </c>
      <c r="E56" s="198" t="s">
        <v>79</v>
      </c>
      <c r="F56" s="156">
        <f t="shared" si="12"/>
        <v>1</v>
      </c>
      <c r="G56" s="140">
        <f t="shared" si="13"/>
        <v>0.7</v>
      </c>
      <c r="H56" s="204" t="s">
        <v>411</v>
      </c>
    </row>
    <row r="57" spans="1:8" ht="39.950000000000003" customHeight="1" thickBot="1" x14ac:dyDescent="0.3">
      <c r="A57" s="124"/>
      <c r="B57" s="125" t="s">
        <v>118</v>
      </c>
      <c r="C57" s="125" t="s">
        <v>73</v>
      </c>
      <c r="D57" s="125" t="s">
        <v>198</v>
      </c>
      <c r="E57" s="194" t="s">
        <v>6</v>
      </c>
      <c r="F57" s="125" t="s">
        <v>199</v>
      </c>
      <c r="G57" s="125" t="s">
        <v>200</v>
      </c>
      <c r="H57" s="202" t="s">
        <v>8</v>
      </c>
    </row>
    <row r="58" spans="1:8" s="35" customFormat="1" ht="96.75" customHeight="1" x14ac:dyDescent="0.25">
      <c r="A58" s="126">
        <v>14</v>
      </c>
      <c r="B58" s="127" t="s">
        <v>119</v>
      </c>
      <c r="C58" s="128" t="s">
        <v>9</v>
      </c>
      <c r="D58" s="129">
        <f>$D$6</f>
        <v>0.3</v>
      </c>
      <c r="E58" s="193" t="s">
        <v>79</v>
      </c>
      <c r="F58" s="161">
        <f t="shared" ref="F58:F61" si="16">+IF(E58="SI",1,IF(E58="PARCIALMENTE",0.6,IF(E58="NO",0.2,0)))</f>
        <v>1</v>
      </c>
      <c r="G58" s="160">
        <f t="shared" ref="G58:G61" si="17">D58*F58</f>
        <v>0.3</v>
      </c>
      <c r="H58" s="205" t="s">
        <v>429</v>
      </c>
    </row>
    <row r="59" spans="1:8" s="35" customFormat="1" ht="64.5" customHeight="1" x14ac:dyDescent="0.25">
      <c r="A59" s="172" t="s">
        <v>270</v>
      </c>
      <c r="B59" s="133" t="s">
        <v>120</v>
      </c>
      <c r="C59" s="134" t="s">
        <v>10</v>
      </c>
      <c r="D59" s="169">
        <f>$D$7</f>
        <v>0.7</v>
      </c>
      <c r="E59" s="193" t="s">
        <v>79</v>
      </c>
      <c r="F59" s="148">
        <f t="shared" si="16"/>
        <v>1</v>
      </c>
      <c r="G59" s="135">
        <f t="shared" si="17"/>
        <v>0.7</v>
      </c>
      <c r="H59" s="203" t="s">
        <v>430</v>
      </c>
    </row>
    <row r="60" spans="1:8" ht="45" customHeight="1" x14ac:dyDescent="0.25">
      <c r="A60" s="150">
        <v>15</v>
      </c>
      <c r="B60" s="151" t="s">
        <v>121</v>
      </c>
      <c r="C60" s="134" t="s">
        <v>9</v>
      </c>
      <c r="D60" s="135">
        <f>$D$6</f>
        <v>0.3</v>
      </c>
      <c r="E60" s="193" t="s">
        <v>79</v>
      </c>
      <c r="F60" s="148">
        <f t="shared" si="16"/>
        <v>1</v>
      </c>
      <c r="G60" s="135">
        <f t="shared" si="17"/>
        <v>0.3</v>
      </c>
      <c r="H60" s="203" t="s">
        <v>431</v>
      </c>
    </row>
    <row r="61" spans="1:8" ht="106.5" customHeight="1" thickBot="1" x14ac:dyDescent="0.3">
      <c r="A61" s="138" t="s">
        <v>271</v>
      </c>
      <c r="B61" s="173" t="s">
        <v>272</v>
      </c>
      <c r="C61" s="134" t="s">
        <v>10</v>
      </c>
      <c r="D61" s="140">
        <f>$D$7</f>
        <v>0.7</v>
      </c>
      <c r="E61" s="193" t="s">
        <v>79</v>
      </c>
      <c r="F61" s="156">
        <f t="shared" si="16"/>
        <v>1</v>
      </c>
      <c r="G61" s="140">
        <f t="shared" si="17"/>
        <v>0.7</v>
      </c>
      <c r="H61" s="204" t="s">
        <v>432</v>
      </c>
    </row>
    <row r="62" spans="1:8" ht="39.950000000000003" customHeight="1" thickBot="1" x14ac:dyDescent="0.3">
      <c r="A62" s="124"/>
      <c r="B62" s="125" t="s">
        <v>123</v>
      </c>
      <c r="C62" s="125" t="s">
        <v>73</v>
      </c>
      <c r="D62" s="125" t="s">
        <v>198</v>
      </c>
      <c r="E62" s="194" t="s">
        <v>6</v>
      </c>
      <c r="F62" s="125" t="s">
        <v>199</v>
      </c>
      <c r="G62" s="125" t="s">
        <v>200</v>
      </c>
      <c r="H62" s="202" t="s">
        <v>8</v>
      </c>
    </row>
    <row r="63" spans="1:8" ht="47.25" customHeight="1" x14ac:dyDescent="0.25">
      <c r="A63" s="126">
        <v>16</v>
      </c>
      <c r="B63" s="127" t="s">
        <v>273</v>
      </c>
      <c r="C63" s="128" t="s">
        <v>9</v>
      </c>
      <c r="D63" s="129">
        <f>$D$6</f>
        <v>0.3</v>
      </c>
      <c r="E63" s="193" t="s">
        <v>79</v>
      </c>
      <c r="F63" s="161">
        <f t="shared" ref="F63:F77" si="18">+IF(E63="SI",1,IF(E63="PARCIALMENTE",0.6,IF(E63="NO",0.2,0)))</f>
        <v>1</v>
      </c>
      <c r="G63" s="160">
        <f t="shared" ref="G63:G77" si="19">D63*F63</f>
        <v>0.3</v>
      </c>
      <c r="H63" s="205" t="s">
        <v>368</v>
      </c>
    </row>
    <row r="64" spans="1:8" ht="56.25" customHeight="1" x14ac:dyDescent="0.25">
      <c r="A64" s="132" t="s">
        <v>274</v>
      </c>
      <c r="B64" s="133" t="s">
        <v>275</v>
      </c>
      <c r="C64" s="134" t="s">
        <v>10</v>
      </c>
      <c r="D64" s="135">
        <f t="shared" ref="D64:D65" si="20">$D$7/2</f>
        <v>0.35</v>
      </c>
      <c r="E64" s="193" t="s">
        <v>79</v>
      </c>
      <c r="F64" s="148">
        <f t="shared" si="18"/>
        <v>1</v>
      </c>
      <c r="G64" s="135">
        <f t="shared" si="19"/>
        <v>0.35</v>
      </c>
      <c r="H64" s="203" t="s">
        <v>369</v>
      </c>
    </row>
    <row r="65" spans="1:8" ht="49.5" customHeight="1" x14ac:dyDescent="0.25">
      <c r="A65" s="132" t="s">
        <v>276</v>
      </c>
      <c r="B65" s="133" t="s">
        <v>277</v>
      </c>
      <c r="C65" s="134" t="s">
        <v>10</v>
      </c>
      <c r="D65" s="135">
        <f t="shared" si="20"/>
        <v>0.35</v>
      </c>
      <c r="E65" s="193" t="s">
        <v>79</v>
      </c>
      <c r="F65" s="148">
        <f t="shared" si="18"/>
        <v>1</v>
      </c>
      <c r="G65" s="135">
        <f t="shared" si="19"/>
        <v>0.35</v>
      </c>
      <c r="H65" s="203" t="s">
        <v>401</v>
      </c>
    </row>
    <row r="66" spans="1:8" ht="49.5" customHeight="1" x14ac:dyDescent="0.25">
      <c r="A66" s="126">
        <v>17</v>
      </c>
      <c r="B66" s="127" t="s">
        <v>126</v>
      </c>
      <c r="C66" s="128" t="s">
        <v>9</v>
      </c>
      <c r="D66" s="129">
        <f>$D$6</f>
        <v>0.3</v>
      </c>
      <c r="E66" s="195" t="s">
        <v>79</v>
      </c>
      <c r="F66" s="144">
        <f t="shared" si="18"/>
        <v>1</v>
      </c>
      <c r="G66" s="145">
        <f t="shared" si="19"/>
        <v>0.3</v>
      </c>
      <c r="H66" s="203" t="s">
        <v>370</v>
      </c>
    </row>
    <row r="67" spans="1:8" ht="60" x14ac:dyDescent="0.25">
      <c r="A67" s="132" t="s">
        <v>278</v>
      </c>
      <c r="B67" s="223" t="s">
        <v>279</v>
      </c>
      <c r="C67" s="134" t="s">
        <v>10</v>
      </c>
      <c r="D67" s="135">
        <f t="shared" ref="D67:D68" si="21">$D$7/2</f>
        <v>0.35</v>
      </c>
      <c r="E67" s="193" t="s">
        <v>79</v>
      </c>
      <c r="F67" s="148">
        <f t="shared" si="18"/>
        <v>1</v>
      </c>
      <c r="G67" s="135">
        <f t="shared" si="19"/>
        <v>0.35</v>
      </c>
      <c r="H67" s="203" t="s">
        <v>371</v>
      </c>
    </row>
    <row r="68" spans="1:8" ht="53.25" customHeight="1" x14ac:dyDescent="0.25">
      <c r="A68" s="132" t="s">
        <v>280</v>
      </c>
      <c r="B68" s="133" t="s">
        <v>281</v>
      </c>
      <c r="C68" s="134" t="s">
        <v>10</v>
      </c>
      <c r="D68" s="135">
        <f t="shared" si="21"/>
        <v>0.35</v>
      </c>
      <c r="E68" s="193" t="s">
        <v>79</v>
      </c>
      <c r="F68" s="148">
        <f t="shared" si="18"/>
        <v>1</v>
      </c>
      <c r="G68" s="135">
        <f t="shared" si="19"/>
        <v>0.35</v>
      </c>
      <c r="H68" s="203" t="s">
        <v>372</v>
      </c>
    </row>
    <row r="69" spans="1:8" ht="61.5" customHeight="1" x14ac:dyDescent="0.25">
      <c r="A69" s="150">
        <v>18</v>
      </c>
      <c r="B69" s="151" t="s">
        <v>129</v>
      </c>
      <c r="C69" s="134" t="s">
        <v>9</v>
      </c>
      <c r="D69" s="129">
        <f>$D$6</f>
        <v>0.3</v>
      </c>
      <c r="E69" s="193" t="s">
        <v>79</v>
      </c>
      <c r="F69" s="148">
        <f t="shared" si="18"/>
        <v>1</v>
      </c>
      <c r="G69" s="135">
        <f t="shared" si="19"/>
        <v>0.3</v>
      </c>
      <c r="H69" s="203" t="s">
        <v>370</v>
      </c>
    </row>
    <row r="70" spans="1:8" ht="51" customHeight="1" x14ac:dyDescent="0.25">
      <c r="A70" s="154" t="s">
        <v>282</v>
      </c>
      <c r="B70" s="133" t="s">
        <v>130</v>
      </c>
      <c r="C70" s="134" t="s">
        <v>10</v>
      </c>
      <c r="D70" s="135">
        <f t="shared" ref="D70:D71" si="22">$D$7/2</f>
        <v>0.35</v>
      </c>
      <c r="E70" s="193" t="s">
        <v>79</v>
      </c>
      <c r="F70" s="148">
        <f t="shared" si="18"/>
        <v>1</v>
      </c>
      <c r="G70" s="135">
        <f t="shared" si="19"/>
        <v>0.35</v>
      </c>
      <c r="H70" s="203" t="s">
        <v>402</v>
      </c>
    </row>
    <row r="71" spans="1:8" ht="57" customHeight="1" x14ac:dyDescent="0.25">
      <c r="A71" s="154" t="s">
        <v>283</v>
      </c>
      <c r="B71" s="133" t="s">
        <v>131</v>
      </c>
      <c r="C71" s="134" t="s">
        <v>10</v>
      </c>
      <c r="D71" s="135">
        <f t="shared" si="22"/>
        <v>0.35</v>
      </c>
      <c r="E71" s="193" t="s">
        <v>79</v>
      </c>
      <c r="F71" s="148">
        <f t="shared" si="18"/>
        <v>1</v>
      </c>
      <c r="G71" s="135">
        <f t="shared" si="19"/>
        <v>0.35</v>
      </c>
      <c r="H71" s="203" t="s">
        <v>373</v>
      </c>
    </row>
    <row r="72" spans="1:8" ht="87.75" customHeight="1" x14ac:dyDescent="0.25">
      <c r="A72" s="150">
        <v>19</v>
      </c>
      <c r="B72" s="151" t="s">
        <v>284</v>
      </c>
      <c r="C72" s="134" t="s">
        <v>9</v>
      </c>
      <c r="D72" s="129">
        <f>$D$6</f>
        <v>0.3</v>
      </c>
      <c r="E72" s="193" t="s">
        <v>79</v>
      </c>
      <c r="F72" s="148">
        <f t="shared" si="18"/>
        <v>1</v>
      </c>
      <c r="G72" s="135">
        <f t="shared" si="19"/>
        <v>0.3</v>
      </c>
      <c r="H72" s="203" t="s">
        <v>371</v>
      </c>
    </row>
    <row r="73" spans="1:8" ht="45" x14ac:dyDescent="0.25">
      <c r="A73" s="154" t="s">
        <v>285</v>
      </c>
      <c r="B73" s="223" t="s">
        <v>133</v>
      </c>
      <c r="C73" s="134" t="s">
        <v>10</v>
      </c>
      <c r="D73" s="135">
        <f t="shared" ref="D73:D74" si="23">$D$7/2</f>
        <v>0.35</v>
      </c>
      <c r="E73" s="193" t="s">
        <v>79</v>
      </c>
      <c r="F73" s="148">
        <f t="shared" si="18"/>
        <v>1</v>
      </c>
      <c r="G73" s="135">
        <f t="shared" si="19"/>
        <v>0.35</v>
      </c>
      <c r="H73" s="203" t="s">
        <v>433</v>
      </c>
    </row>
    <row r="74" spans="1:8" ht="60" customHeight="1" x14ac:dyDescent="0.25">
      <c r="A74" s="154" t="s">
        <v>286</v>
      </c>
      <c r="B74" s="223" t="s">
        <v>287</v>
      </c>
      <c r="C74" s="134" t="s">
        <v>10</v>
      </c>
      <c r="D74" s="135">
        <f t="shared" si="23"/>
        <v>0.35</v>
      </c>
      <c r="E74" s="193" t="s">
        <v>79</v>
      </c>
      <c r="F74" s="148">
        <f t="shared" si="18"/>
        <v>1</v>
      </c>
      <c r="G74" s="135">
        <f t="shared" si="19"/>
        <v>0.35</v>
      </c>
      <c r="H74" s="203" t="s">
        <v>374</v>
      </c>
    </row>
    <row r="75" spans="1:8" ht="111.75" customHeight="1" x14ac:dyDescent="0.25">
      <c r="A75" s="150">
        <v>20</v>
      </c>
      <c r="B75" s="151" t="s">
        <v>135</v>
      </c>
      <c r="C75" s="134" t="s">
        <v>9</v>
      </c>
      <c r="D75" s="129">
        <f>$D$6</f>
        <v>0.3</v>
      </c>
      <c r="E75" s="193" t="s">
        <v>79</v>
      </c>
      <c r="F75" s="148">
        <f t="shared" si="18"/>
        <v>1</v>
      </c>
      <c r="G75" s="135">
        <f t="shared" si="19"/>
        <v>0.3</v>
      </c>
      <c r="H75" s="203" t="s">
        <v>375</v>
      </c>
    </row>
    <row r="76" spans="1:8" ht="94.5" customHeight="1" x14ac:dyDescent="0.25">
      <c r="A76" s="154" t="s">
        <v>288</v>
      </c>
      <c r="B76" s="223" t="s">
        <v>136</v>
      </c>
      <c r="C76" s="134" t="s">
        <v>10</v>
      </c>
      <c r="D76" s="135">
        <f t="shared" ref="D76:D77" si="24">$D$7/2</f>
        <v>0.35</v>
      </c>
      <c r="E76" s="193" t="s">
        <v>79</v>
      </c>
      <c r="F76" s="148">
        <f t="shared" si="18"/>
        <v>1</v>
      </c>
      <c r="G76" s="135">
        <f t="shared" si="19"/>
        <v>0.35</v>
      </c>
      <c r="H76" s="203" t="s">
        <v>434</v>
      </c>
    </row>
    <row r="77" spans="1:8" ht="60.75" thickBot="1" x14ac:dyDescent="0.3">
      <c r="A77" s="171" t="s">
        <v>289</v>
      </c>
      <c r="B77" s="173" t="s">
        <v>137</v>
      </c>
      <c r="C77" s="134" t="s">
        <v>10</v>
      </c>
      <c r="D77" s="140">
        <f t="shared" si="24"/>
        <v>0.35</v>
      </c>
      <c r="E77" s="198" t="s">
        <v>79</v>
      </c>
      <c r="F77" s="156">
        <f t="shared" si="18"/>
        <v>1</v>
      </c>
      <c r="G77" s="140">
        <f t="shared" si="19"/>
        <v>0.35</v>
      </c>
      <c r="H77" s="204" t="s">
        <v>435</v>
      </c>
    </row>
    <row r="78" spans="1:8" ht="39.950000000000003" customHeight="1" thickBot="1" x14ac:dyDescent="0.3">
      <c r="A78" s="124"/>
      <c r="B78" s="125" t="s">
        <v>138</v>
      </c>
      <c r="C78" s="125" t="s">
        <v>73</v>
      </c>
      <c r="D78" s="125" t="s">
        <v>198</v>
      </c>
      <c r="E78" s="194" t="s">
        <v>6</v>
      </c>
      <c r="F78" s="125" t="s">
        <v>199</v>
      </c>
      <c r="G78" s="125" t="s">
        <v>200</v>
      </c>
      <c r="H78" s="202" t="s">
        <v>8</v>
      </c>
    </row>
    <row r="79" spans="1:8" ht="68.25" customHeight="1" x14ac:dyDescent="0.25">
      <c r="A79" s="157">
        <v>21</v>
      </c>
      <c r="B79" s="158" t="s">
        <v>290</v>
      </c>
      <c r="C79" s="159" t="s">
        <v>9</v>
      </c>
      <c r="D79" s="160">
        <f>$D$6</f>
        <v>0.3</v>
      </c>
      <c r="E79" s="193" t="s">
        <v>79</v>
      </c>
      <c r="F79" s="161">
        <f t="shared" ref="F79:F81" si="25">+IF(E79="SI",1,IF(E79="PARCIALMENTE",0.6,IF(E79="NO",0.2,0)))</f>
        <v>1</v>
      </c>
      <c r="G79" s="160">
        <f t="shared" ref="G79:G81" si="26">D79*F79</f>
        <v>0.3</v>
      </c>
      <c r="H79" s="205" t="s">
        <v>403</v>
      </c>
    </row>
    <row r="80" spans="1:8" ht="75" x14ac:dyDescent="0.25">
      <c r="A80" s="132" t="s">
        <v>291</v>
      </c>
      <c r="B80" s="223" t="s">
        <v>292</v>
      </c>
      <c r="C80" s="134" t="s">
        <v>10</v>
      </c>
      <c r="D80" s="135">
        <f t="shared" ref="D80:D81" si="27">$D$7/2</f>
        <v>0.35</v>
      </c>
      <c r="E80" s="193" t="s">
        <v>79</v>
      </c>
      <c r="F80" s="148">
        <f t="shared" si="25"/>
        <v>1</v>
      </c>
      <c r="G80" s="135">
        <f t="shared" si="26"/>
        <v>0.35</v>
      </c>
      <c r="H80" s="203" t="s">
        <v>436</v>
      </c>
    </row>
    <row r="81" spans="1:8" ht="101.25" customHeight="1" thickBot="1" x14ac:dyDescent="0.3">
      <c r="A81" s="138" t="s">
        <v>293</v>
      </c>
      <c r="B81" s="139" t="s">
        <v>294</v>
      </c>
      <c r="C81" s="134" t="s">
        <v>10</v>
      </c>
      <c r="D81" s="140">
        <f t="shared" si="27"/>
        <v>0.35</v>
      </c>
      <c r="E81" s="193" t="s">
        <v>79</v>
      </c>
      <c r="F81" s="156">
        <f t="shared" si="25"/>
        <v>1</v>
      </c>
      <c r="G81" s="140">
        <f t="shared" si="26"/>
        <v>0.35</v>
      </c>
      <c r="H81" s="204" t="s">
        <v>437</v>
      </c>
    </row>
    <row r="82" spans="1:8" ht="50.1" customHeight="1" thickBot="1" x14ac:dyDescent="0.3">
      <c r="A82" s="124"/>
      <c r="B82" s="125" t="s">
        <v>145</v>
      </c>
      <c r="C82" s="125" t="s">
        <v>73</v>
      </c>
      <c r="D82" s="125" t="s">
        <v>198</v>
      </c>
      <c r="E82" s="194" t="s">
        <v>6</v>
      </c>
      <c r="F82" s="125" t="s">
        <v>199</v>
      </c>
      <c r="G82" s="125" t="s">
        <v>200</v>
      </c>
      <c r="H82" s="202" t="s">
        <v>8</v>
      </c>
    </row>
    <row r="83" spans="1:8" ht="80.25" customHeight="1" x14ac:dyDescent="0.25">
      <c r="A83" s="126">
        <v>22</v>
      </c>
      <c r="B83" s="127" t="s">
        <v>146</v>
      </c>
      <c r="C83" s="128" t="s">
        <v>9</v>
      </c>
      <c r="D83" s="129">
        <f>$D$6</f>
        <v>0.3</v>
      </c>
      <c r="E83" s="193" t="s">
        <v>79</v>
      </c>
      <c r="F83" s="161">
        <f t="shared" ref="F83:F92" si="28">+IF(E83="SI",1,IF(E83="PARCIALMENTE",0.6,IF(E83="NO",0.2,0)))</f>
        <v>1</v>
      </c>
      <c r="G83" s="160">
        <f t="shared" ref="G83:G92" si="29">D83*F83</f>
        <v>0.3</v>
      </c>
      <c r="H83" s="205" t="s">
        <v>438</v>
      </c>
    </row>
    <row r="84" spans="1:8" ht="45" x14ac:dyDescent="0.25">
      <c r="A84" s="154" t="s">
        <v>295</v>
      </c>
      <c r="B84" s="133" t="s">
        <v>147</v>
      </c>
      <c r="C84" s="134" t="s">
        <v>10</v>
      </c>
      <c r="D84" s="135">
        <f>$D$7/3</f>
        <v>0.23333333333333331</v>
      </c>
      <c r="E84" s="193" t="s">
        <v>79</v>
      </c>
      <c r="F84" s="148">
        <f t="shared" si="28"/>
        <v>1</v>
      </c>
      <c r="G84" s="135">
        <f t="shared" si="29"/>
        <v>0.23333333333333331</v>
      </c>
      <c r="H84" s="203" t="s">
        <v>439</v>
      </c>
    </row>
    <row r="85" spans="1:8" ht="81.75" customHeight="1" x14ac:dyDescent="0.25">
      <c r="A85" s="154" t="s">
        <v>296</v>
      </c>
      <c r="B85" s="223" t="s">
        <v>297</v>
      </c>
      <c r="C85" s="134" t="s">
        <v>10</v>
      </c>
      <c r="D85" s="135">
        <f t="shared" ref="D85:D86" si="30">$D$7/3</f>
        <v>0.23333333333333331</v>
      </c>
      <c r="E85" s="193" t="s">
        <v>79</v>
      </c>
      <c r="F85" s="148">
        <f t="shared" si="28"/>
        <v>1</v>
      </c>
      <c r="G85" s="135">
        <f t="shared" si="29"/>
        <v>0.23333333333333331</v>
      </c>
      <c r="H85" s="203" t="s">
        <v>376</v>
      </c>
    </row>
    <row r="86" spans="1:8" ht="93" customHeight="1" x14ac:dyDescent="0.25">
      <c r="A86" s="154" t="s">
        <v>298</v>
      </c>
      <c r="B86" s="223" t="s">
        <v>299</v>
      </c>
      <c r="C86" s="134" t="s">
        <v>10</v>
      </c>
      <c r="D86" s="135">
        <f t="shared" si="30"/>
        <v>0.23333333333333331</v>
      </c>
      <c r="E86" s="193" t="s">
        <v>79</v>
      </c>
      <c r="F86" s="148">
        <f t="shared" si="28"/>
        <v>1</v>
      </c>
      <c r="G86" s="135">
        <f t="shared" si="29"/>
        <v>0.23333333333333331</v>
      </c>
      <c r="H86" s="203" t="s">
        <v>440</v>
      </c>
    </row>
    <row r="87" spans="1:8" ht="67.5" customHeight="1" x14ac:dyDescent="0.25">
      <c r="A87" s="150">
        <v>23</v>
      </c>
      <c r="B87" s="174" t="s">
        <v>300</v>
      </c>
      <c r="C87" s="134" t="s">
        <v>9</v>
      </c>
      <c r="D87" s="129">
        <f>$D$6</f>
        <v>0.3</v>
      </c>
      <c r="E87" s="193" t="s">
        <v>79</v>
      </c>
      <c r="F87" s="148">
        <f t="shared" si="28"/>
        <v>1</v>
      </c>
      <c r="G87" s="135">
        <f t="shared" si="29"/>
        <v>0.3</v>
      </c>
      <c r="H87" s="203" t="s">
        <v>441</v>
      </c>
    </row>
    <row r="88" spans="1:8" ht="75.75" customHeight="1" x14ac:dyDescent="0.25">
      <c r="A88" s="154" t="s">
        <v>301</v>
      </c>
      <c r="B88" s="133" t="s">
        <v>151</v>
      </c>
      <c r="C88" s="134" t="s">
        <v>10</v>
      </c>
      <c r="D88" s="135">
        <f>$D$7/5</f>
        <v>0.13999999999999999</v>
      </c>
      <c r="E88" s="193" t="s">
        <v>79</v>
      </c>
      <c r="F88" s="148">
        <f t="shared" si="28"/>
        <v>1</v>
      </c>
      <c r="G88" s="135">
        <f t="shared" si="29"/>
        <v>0.13999999999999999</v>
      </c>
      <c r="H88" s="203" t="s">
        <v>442</v>
      </c>
    </row>
    <row r="89" spans="1:8" ht="69.75" customHeight="1" x14ac:dyDescent="0.25">
      <c r="A89" s="154" t="s">
        <v>302</v>
      </c>
      <c r="B89" s="133" t="s">
        <v>303</v>
      </c>
      <c r="C89" s="134" t="s">
        <v>10</v>
      </c>
      <c r="D89" s="135">
        <f t="shared" ref="D89:D92" si="31">$D$7/5</f>
        <v>0.13999999999999999</v>
      </c>
      <c r="E89" s="193" t="s">
        <v>79</v>
      </c>
      <c r="F89" s="148">
        <f t="shared" si="28"/>
        <v>1</v>
      </c>
      <c r="G89" s="135">
        <f t="shared" si="29"/>
        <v>0.13999999999999999</v>
      </c>
      <c r="H89" s="203" t="s">
        <v>443</v>
      </c>
    </row>
    <row r="90" spans="1:8" ht="55.5" customHeight="1" x14ac:dyDescent="0.25">
      <c r="A90" s="154" t="s">
        <v>304</v>
      </c>
      <c r="B90" s="133" t="s">
        <v>305</v>
      </c>
      <c r="C90" s="134" t="s">
        <v>10</v>
      </c>
      <c r="D90" s="135">
        <f t="shared" si="31"/>
        <v>0.13999999999999999</v>
      </c>
      <c r="E90" s="193" t="s">
        <v>79</v>
      </c>
      <c r="F90" s="148">
        <f t="shared" si="28"/>
        <v>1</v>
      </c>
      <c r="G90" s="135">
        <f t="shared" si="29"/>
        <v>0.13999999999999999</v>
      </c>
      <c r="H90" s="203" t="s">
        <v>377</v>
      </c>
    </row>
    <row r="91" spans="1:8" ht="49.5" customHeight="1" x14ac:dyDescent="0.25">
      <c r="A91" s="154" t="s">
        <v>306</v>
      </c>
      <c r="B91" s="133" t="s">
        <v>307</v>
      </c>
      <c r="C91" s="134" t="s">
        <v>10</v>
      </c>
      <c r="D91" s="135">
        <f t="shared" si="31"/>
        <v>0.13999999999999999</v>
      </c>
      <c r="E91" s="193" t="s">
        <v>79</v>
      </c>
      <c r="F91" s="148">
        <f t="shared" si="28"/>
        <v>1</v>
      </c>
      <c r="G91" s="135">
        <f t="shared" si="29"/>
        <v>0.13999999999999999</v>
      </c>
      <c r="H91" s="203" t="s">
        <v>378</v>
      </c>
    </row>
    <row r="92" spans="1:8" ht="91.5" customHeight="1" thickBot="1" x14ac:dyDescent="0.3">
      <c r="A92" s="175" t="s">
        <v>308</v>
      </c>
      <c r="B92" s="168" t="s">
        <v>155</v>
      </c>
      <c r="C92" s="134" t="s">
        <v>10</v>
      </c>
      <c r="D92" s="169">
        <f t="shared" si="31"/>
        <v>0.13999999999999999</v>
      </c>
      <c r="E92" s="193" t="s">
        <v>360</v>
      </c>
      <c r="F92" s="156">
        <f t="shared" si="28"/>
        <v>0.2</v>
      </c>
      <c r="G92" s="140">
        <f t="shared" si="29"/>
        <v>2.7999999999999997E-2</v>
      </c>
      <c r="H92" s="204" t="s">
        <v>404</v>
      </c>
    </row>
    <row r="93" spans="1:8" ht="39.950000000000003" customHeight="1" thickBot="1" x14ac:dyDescent="0.3">
      <c r="A93" s="176"/>
      <c r="B93" s="177" t="s">
        <v>157</v>
      </c>
      <c r="C93" s="177" t="s">
        <v>73</v>
      </c>
      <c r="D93" s="177" t="s">
        <v>198</v>
      </c>
      <c r="E93" s="199" t="s">
        <v>6</v>
      </c>
      <c r="F93" s="177" t="s">
        <v>199</v>
      </c>
      <c r="G93" s="177" t="s">
        <v>200</v>
      </c>
      <c r="H93" s="202" t="s">
        <v>8</v>
      </c>
    </row>
    <row r="94" spans="1:8" ht="68.25" customHeight="1" x14ac:dyDescent="0.25">
      <c r="A94" s="126">
        <v>24</v>
      </c>
      <c r="B94" s="127" t="s">
        <v>309</v>
      </c>
      <c r="C94" s="159" t="s">
        <v>9</v>
      </c>
      <c r="D94" s="160">
        <f>$D$6</f>
        <v>0.3</v>
      </c>
      <c r="E94" s="193" t="s">
        <v>79</v>
      </c>
      <c r="F94" s="161">
        <f t="shared" ref="F94:F109" si="32">+IF(E94="SI",1,IF(E94="PARCIALMENTE",0.6,IF(E94="NO",0.2,0)))</f>
        <v>1</v>
      </c>
      <c r="G94" s="160">
        <f t="shared" ref="G94:G109" si="33">D94*F94</f>
        <v>0.3</v>
      </c>
      <c r="H94" s="205" t="s">
        <v>379</v>
      </c>
    </row>
    <row r="95" spans="1:8" ht="79.5" customHeight="1" x14ac:dyDescent="0.25">
      <c r="A95" s="146" t="s">
        <v>310</v>
      </c>
      <c r="B95" s="133" t="s">
        <v>311</v>
      </c>
      <c r="C95" s="134" t="s">
        <v>10</v>
      </c>
      <c r="D95" s="135">
        <f>$D$7/4</f>
        <v>0.17499999999999999</v>
      </c>
      <c r="E95" s="193" t="s">
        <v>79</v>
      </c>
      <c r="F95" s="148">
        <f t="shared" si="32"/>
        <v>1</v>
      </c>
      <c r="G95" s="135">
        <f t="shared" si="33"/>
        <v>0.17499999999999999</v>
      </c>
      <c r="H95" s="203" t="s">
        <v>380</v>
      </c>
    </row>
    <row r="96" spans="1:8" ht="45" x14ac:dyDescent="0.25">
      <c r="A96" s="146" t="s">
        <v>312</v>
      </c>
      <c r="B96" s="133" t="s">
        <v>313</v>
      </c>
      <c r="C96" s="134" t="s">
        <v>10</v>
      </c>
      <c r="D96" s="135">
        <f t="shared" ref="D96:D98" si="34">$D$7/4</f>
        <v>0.17499999999999999</v>
      </c>
      <c r="E96" s="193" t="s">
        <v>79</v>
      </c>
      <c r="F96" s="148">
        <f t="shared" si="32"/>
        <v>1</v>
      </c>
      <c r="G96" s="135">
        <f t="shared" si="33"/>
        <v>0.17499999999999999</v>
      </c>
      <c r="H96" s="203" t="s">
        <v>380</v>
      </c>
    </row>
    <row r="97" spans="1:8" ht="46.5" customHeight="1" x14ac:dyDescent="0.25">
      <c r="A97" s="154" t="s">
        <v>314</v>
      </c>
      <c r="B97" s="133" t="s">
        <v>315</v>
      </c>
      <c r="C97" s="134" t="s">
        <v>10</v>
      </c>
      <c r="D97" s="135">
        <f t="shared" si="34"/>
        <v>0.17499999999999999</v>
      </c>
      <c r="E97" s="193" t="s">
        <v>79</v>
      </c>
      <c r="F97" s="148">
        <f t="shared" si="32"/>
        <v>1</v>
      </c>
      <c r="G97" s="135">
        <f t="shared" si="33"/>
        <v>0.17499999999999999</v>
      </c>
      <c r="H97" s="203" t="s">
        <v>381</v>
      </c>
    </row>
    <row r="98" spans="1:8" ht="126" customHeight="1" x14ac:dyDescent="0.25">
      <c r="A98" s="175" t="s">
        <v>316</v>
      </c>
      <c r="B98" s="168" t="s">
        <v>161</v>
      </c>
      <c r="C98" s="134" t="s">
        <v>10</v>
      </c>
      <c r="D98" s="169">
        <f t="shared" si="34"/>
        <v>0.17499999999999999</v>
      </c>
      <c r="E98" s="193" t="s">
        <v>79</v>
      </c>
      <c r="F98" s="170">
        <f t="shared" si="32"/>
        <v>1</v>
      </c>
      <c r="G98" s="169">
        <f t="shared" si="33"/>
        <v>0.17499999999999999</v>
      </c>
      <c r="H98" s="203" t="s">
        <v>382</v>
      </c>
    </row>
    <row r="99" spans="1:8" ht="54" customHeight="1" x14ac:dyDescent="0.25">
      <c r="A99" s="150">
        <v>25</v>
      </c>
      <c r="B99" s="151" t="s">
        <v>317</v>
      </c>
      <c r="C99" s="134" t="s">
        <v>9</v>
      </c>
      <c r="D99" s="135">
        <f>$D$6</f>
        <v>0.3</v>
      </c>
      <c r="E99" s="193" t="s">
        <v>79</v>
      </c>
      <c r="F99" s="148">
        <f t="shared" si="32"/>
        <v>1</v>
      </c>
      <c r="G99" s="135">
        <f t="shared" si="33"/>
        <v>0.3</v>
      </c>
      <c r="H99" s="203" t="s">
        <v>405</v>
      </c>
    </row>
    <row r="100" spans="1:8" ht="45" x14ac:dyDescent="0.25">
      <c r="A100" s="154" t="s">
        <v>318</v>
      </c>
      <c r="B100" s="223" t="s">
        <v>319</v>
      </c>
      <c r="C100" s="134" t="s">
        <v>10</v>
      </c>
      <c r="D100" s="135">
        <f>$D$7</f>
        <v>0.7</v>
      </c>
      <c r="E100" s="193" t="s">
        <v>79</v>
      </c>
      <c r="F100" s="148">
        <f t="shared" si="32"/>
        <v>1</v>
      </c>
      <c r="G100" s="135">
        <f t="shared" si="33"/>
        <v>0.7</v>
      </c>
      <c r="H100" s="203" t="s">
        <v>406</v>
      </c>
    </row>
    <row r="101" spans="1:8" ht="59.25" customHeight="1" x14ac:dyDescent="0.25">
      <c r="A101" s="150">
        <v>26</v>
      </c>
      <c r="B101" s="151" t="s">
        <v>164</v>
      </c>
      <c r="C101" s="134" t="s">
        <v>9</v>
      </c>
      <c r="D101" s="135">
        <f>$D$6</f>
        <v>0.3</v>
      </c>
      <c r="E101" s="193" t="s">
        <v>79</v>
      </c>
      <c r="F101" s="148">
        <f t="shared" si="32"/>
        <v>1</v>
      </c>
      <c r="G101" s="135">
        <f t="shared" si="33"/>
        <v>0.3</v>
      </c>
      <c r="H101" s="203" t="s">
        <v>444</v>
      </c>
    </row>
    <row r="102" spans="1:8" ht="75" x14ac:dyDescent="0.25">
      <c r="A102" s="132" t="s">
        <v>320</v>
      </c>
      <c r="B102" s="133" t="s">
        <v>165</v>
      </c>
      <c r="C102" s="134" t="s">
        <v>10</v>
      </c>
      <c r="D102" s="135">
        <f t="shared" ref="D102:D103" si="35">$D$7/2</f>
        <v>0.35</v>
      </c>
      <c r="E102" s="193" t="s">
        <v>97</v>
      </c>
      <c r="F102" s="148">
        <f t="shared" si="32"/>
        <v>0.6</v>
      </c>
      <c r="G102" s="135">
        <f t="shared" si="33"/>
        <v>0.21</v>
      </c>
      <c r="H102" s="203" t="s">
        <v>383</v>
      </c>
    </row>
    <row r="103" spans="1:8" ht="47.25" customHeight="1" thickBot="1" x14ac:dyDescent="0.3">
      <c r="A103" s="138" t="s">
        <v>321</v>
      </c>
      <c r="B103" s="139" t="s">
        <v>166</v>
      </c>
      <c r="C103" s="134" t="s">
        <v>10</v>
      </c>
      <c r="D103" s="140">
        <f t="shared" si="35"/>
        <v>0.35</v>
      </c>
      <c r="E103" s="193" t="s">
        <v>79</v>
      </c>
      <c r="F103" s="156">
        <f t="shared" si="32"/>
        <v>1</v>
      </c>
      <c r="G103" s="140">
        <f t="shared" si="33"/>
        <v>0.35</v>
      </c>
      <c r="H103" s="204" t="s">
        <v>384</v>
      </c>
    </row>
    <row r="104" spans="1:8" ht="63.75" customHeight="1" thickBot="1" x14ac:dyDescent="0.3">
      <c r="A104" s="157">
        <v>27</v>
      </c>
      <c r="B104" s="158" t="s">
        <v>322</v>
      </c>
      <c r="C104" s="159" t="s">
        <v>9</v>
      </c>
      <c r="D104" s="160">
        <f>$D$6</f>
        <v>0.3</v>
      </c>
      <c r="E104" s="193" t="s">
        <v>79</v>
      </c>
      <c r="F104" s="161">
        <f t="shared" si="32"/>
        <v>1</v>
      </c>
      <c r="G104" s="160">
        <f t="shared" si="33"/>
        <v>0.3</v>
      </c>
      <c r="H104" s="205" t="s">
        <v>412</v>
      </c>
    </row>
    <row r="105" spans="1:8" ht="75.75" thickBot="1" x14ac:dyDescent="0.3">
      <c r="A105" s="132" t="s">
        <v>323</v>
      </c>
      <c r="B105" s="133" t="s">
        <v>324</v>
      </c>
      <c r="C105" s="134" t="s">
        <v>10</v>
      </c>
      <c r="D105" s="135">
        <f t="shared" ref="D105:D109" si="36">$D$7/5</f>
        <v>0.13999999999999999</v>
      </c>
      <c r="E105" s="193" t="s">
        <v>79</v>
      </c>
      <c r="F105" s="148">
        <f t="shared" si="32"/>
        <v>1</v>
      </c>
      <c r="G105" s="135">
        <f t="shared" si="33"/>
        <v>0.13999999999999999</v>
      </c>
      <c r="H105" s="205" t="s">
        <v>412</v>
      </c>
    </row>
    <row r="106" spans="1:8" ht="60.75" thickBot="1" x14ac:dyDescent="0.3">
      <c r="A106" s="132" t="s">
        <v>325</v>
      </c>
      <c r="B106" s="133" t="s">
        <v>326</v>
      </c>
      <c r="C106" s="134" t="s">
        <v>10</v>
      </c>
      <c r="D106" s="135">
        <f t="shared" si="36"/>
        <v>0.13999999999999999</v>
      </c>
      <c r="E106" s="193" t="s">
        <v>79</v>
      </c>
      <c r="F106" s="148">
        <f t="shared" si="32"/>
        <v>1</v>
      </c>
      <c r="G106" s="135">
        <f t="shared" si="33"/>
        <v>0.13999999999999999</v>
      </c>
      <c r="H106" s="205" t="s">
        <v>412</v>
      </c>
    </row>
    <row r="107" spans="1:8" ht="83.25" customHeight="1" x14ac:dyDescent="0.25">
      <c r="A107" s="132" t="s">
        <v>327</v>
      </c>
      <c r="B107" s="133" t="s">
        <v>328</v>
      </c>
      <c r="C107" s="134" t="s">
        <v>10</v>
      </c>
      <c r="D107" s="135">
        <f t="shared" si="36"/>
        <v>0.13999999999999999</v>
      </c>
      <c r="E107" s="193" t="s">
        <v>79</v>
      </c>
      <c r="F107" s="148">
        <f t="shared" si="32"/>
        <v>1</v>
      </c>
      <c r="G107" s="135">
        <f t="shared" si="33"/>
        <v>0.13999999999999999</v>
      </c>
      <c r="H107" s="205" t="s">
        <v>407</v>
      </c>
    </row>
    <row r="108" spans="1:8" ht="60" x14ac:dyDescent="0.25">
      <c r="A108" s="132" t="s">
        <v>329</v>
      </c>
      <c r="B108" s="133" t="s">
        <v>172</v>
      </c>
      <c r="C108" s="134" t="s">
        <v>10</v>
      </c>
      <c r="D108" s="135">
        <f t="shared" si="36"/>
        <v>0.13999999999999999</v>
      </c>
      <c r="E108" s="193" t="s">
        <v>79</v>
      </c>
      <c r="F108" s="148">
        <f t="shared" si="32"/>
        <v>1</v>
      </c>
      <c r="G108" s="135">
        <f t="shared" si="33"/>
        <v>0.13999999999999999</v>
      </c>
      <c r="H108" s="203" t="s">
        <v>385</v>
      </c>
    </row>
    <row r="109" spans="1:8" ht="113.25" customHeight="1" thickBot="1" x14ac:dyDescent="0.3">
      <c r="A109" s="138" t="s">
        <v>330</v>
      </c>
      <c r="B109" s="139" t="s">
        <v>173</v>
      </c>
      <c r="C109" s="134" t="s">
        <v>10</v>
      </c>
      <c r="D109" s="140">
        <f t="shared" si="36"/>
        <v>0.13999999999999999</v>
      </c>
      <c r="E109" s="193" t="s">
        <v>79</v>
      </c>
      <c r="F109" s="156">
        <f t="shared" si="32"/>
        <v>1</v>
      </c>
      <c r="G109" s="140">
        <f t="shared" si="33"/>
        <v>0.13999999999999999</v>
      </c>
      <c r="H109" s="204" t="s">
        <v>386</v>
      </c>
    </row>
    <row r="110" spans="1:8" ht="21" customHeight="1" thickBot="1" x14ac:dyDescent="0.3">
      <c r="A110" s="176"/>
      <c r="B110" s="250" t="s">
        <v>175</v>
      </c>
      <c r="C110" s="251"/>
      <c r="D110" s="252"/>
      <c r="E110" s="200"/>
      <c r="F110" s="192"/>
      <c r="G110" s="192"/>
      <c r="H110" s="208"/>
    </row>
    <row r="111" spans="1:8" ht="39.950000000000003" customHeight="1" thickBot="1" x14ac:dyDescent="0.3">
      <c r="A111" s="176"/>
      <c r="B111" s="177" t="s">
        <v>175</v>
      </c>
      <c r="C111" s="177" t="s">
        <v>73</v>
      </c>
      <c r="D111" s="177" t="s">
        <v>198</v>
      </c>
      <c r="E111" s="199" t="s">
        <v>6</v>
      </c>
      <c r="F111" s="177" t="s">
        <v>199</v>
      </c>
      <c r="G111" s="177" t="s">
        <v>200</v>
      </c>
      <c r="H111" s="209" t="s">
        <v>8</v>
      </c>
    </row>
    <row r="112" spans="1:8" ht="123" customHeight="1" thickBot="1" x14ac:dyDescent="0.3">
      <c r="A112" s="178">
        <v>28</v>
      </c>
      <c r="B112" s="127" t="s">
        <v>331</v>
      </c>
      <c r="C112" s="128" t="s">
        <v>9</v>
      </c>
      <c r="D112" s="129">
        <f>$D$6</f>
        <v>0.3</v>
      </c>
      <c r="E112" s="193" t="s">
        <v>97</v>
      </c>
      <c r="F112" s="144">
        <f t="shared" ref="F112:F114" si="37">+IF(E112="SI",1,IF(E112="PARCIALMENTE",0.6,IF(E112="NO",0.2,0)))</f>
        <v>0.6</v>
      </c>
      <c r="G112" s="145">
        <f t="shared" ref="G112:G114" si="38">D112*F112</f>
        <v>0.18</v>
      </c>
      <c r="H112" s="205" t="s">
        <v>445</v>
      </c>
    </row>
    <row r="113" spans="1:8" ht="60.75" thickBot="1" x14ac:dyDescent="0.3">
      <c r="A113" s="179" t="s">
        <v>332</v>
      </c>
      <c r="B113" s="133" t="s">
        <v>333</v>
      </c>
      <c r="C113" s="134" t="s">
        <v>10</v>
      </c>
      <c r="D113" s="135">
        <f t="shared" ref="D113:D114" si="39">$D$7/2</f>
        <v>0.35</v>
      </c>
      <c r="E113" s="193" t="s">
        <v>97</v>
      </c>
      <c r="F113" s="148">
        <f t="shared" si="37"/>
        <v>0.6</v>
      </c>
      <c r="G113" s="135">
        <f t="shared" si="38"/>
        <v>0.21</v>
      </c>
      <c r="H113" s="205" t="s">
        <v>445</v>
      </c>
    </row>
    <row r="114" spans="1:8" ht="90" customHeight="1" thickBot="1" x14ac:dyDescent="0.3">
      <c r="A114" s="180" t="s">
        <v>334</v>
      </c>
      <c r="B114" s="168" t="s">
        <v>335</v>
      </c>
      <c r="C114" s="134" t="s">
        <v>10</v>
      </c>
      <c r="D114" s="169">
        <f t="shared" si="39"/>
        <v>0.35</v>
      </c>
      <c r="E114" s="193" t="s">
        <v>97</v>
      </c>
      <c r="F114" s="170">
        <f t="shared" si="37"/>
        <v>0.6</v>
      </c>
      <c r="G114" s="169">
        <f t="shared" si="38"/>
        <v>0.21</v>
      </c>
      <c r="H114" s="205" t="s">
        <v>445</v>
      </c>
    </row>
    <row r="115" spans="1:8" ht="21" customHeight="1" thickBot="1" x14ac:dyDescent="0.3">
      <c r="A115" s="176"/>
      <c r="B115" s="250" t="s">
        <v>178</v>
      </c>
      <c r="C115" s="251"/>
      <c r="D115" s="252"/>
      <c r="E115" s="200"/>
      <c r="F115" s="192"/>
      <c r="G115" s="192"/>
      <c r="H115" s="208"/>
    </row>
    <row r="116" spans="1:8" ht="50.1" customHeight="1" thickBot="1" x14ac:dyDescent="0.3">
      <c r="A116" s="176"/>
      <c r="B116" s="177" t="s">
        <v>178</v>
      </c>
      <c r="C116" s="177" t="s">
        <v>73</v>
      </c>
      <c r="D116" s="177" t="s">
        <v>198</v>
      </c>
      <c r="E116" s="199" t="s">
        <v>6</v>
      </c>
      <c r="F116" s="177" t="s">
        <v>199</v>
      </c>
      <c r="G116" s="177" t="s">
        <v>200</v>
      </c>
      <c r="H116" s="209" t="s">
        <v>8</v>
      </c>
    </row>
    <row r="117" spans="1:8" ht="84.75" customHeight="1" x14ac:dyDescent="0.25">
      <c r="A117" s="181">
        <v>29</v>
      </c>
      <c r="B117" s="127" t="s">
        <v>336</v>
      </c>
      <c r="C117" s="128" t="s">
        <v>9</v>
      </c>
      <c r="D117" s="145">
        <f>$D$6</f>
        <v>0.3</v>
      </c>
      <c r="E117" s="193" t="s">
        <v>79</v>
      </c>
      <c r="F117" s="144">
        <f t="shared" ref="F117:F128" si="40">+IF(E117="SI",1,IF(E117="PARCIALMENTE",0.6,IF(E117="NO",0.2,0)))</f>
        <v>1</v>
      </c>
      <c r="G117" s="145">
        <f t="shared" ref="G117:G128" si="41">D117*F117</f>
        <v>0.3</v>
      </c>
      <c r="H117" s="205" t="s">
        <v>387</v>
      </c>
    </row>
    <row r="118" spans="1:8" ht="30" x14ac:dyDescent="0.25">
      <c r="A118" s="179" t="s">
        <v>337</v>
      </c>
      <c r="B118" s="133" t="s">
        <v>338</v>
      </c>
      <c r="C118" s="134" t="s">
        <v>10</v>
      </c>
      <c r="D118" s="135">
        <f>$D$7</f>
        <v>0.7</v>
      </c>
      <c r="E118" s="193" t="s">
        <v>79</v>
      </c>
      <c r="F118" s="148">
        <f t="shared" si="40"/>
        <v>1</v>
      </c>
      <c r="G118" s="135">
        <f t="shared" si="41"/>
        <v>0.7</v>
      </c>
      <c r="H118" s="203" t="s">
        <v>388</v>
      </c>
    </row>
    <row r="119" spans="1:8" ht="123.75" customHeight="1" x14ac:dyDescent="0.25">
      <c r="A119" s="172">
        <v>30</v>
      </c>
      <c r="B119" s="151" t="s">
        <v>181</v>
      </c>
      <c r="C119" s="134" t="s">
        <v>9</v>
      </c>
      <c r="D119" s="135">
        <f>$D$6</f>
        <v>0.3</v>
      </c>
      <c r="E119" s="193" t="s">
        <v>79</v>
      </c>
      <c r="F119" s="148">
        <f t="shared" si="40"/>
        <v>1</v>
      </c>
      <c r="G119" s="135">
        <f t="shared" si="41"/>
        <v>0.3</v>
      </c>
      <c r="H119" s="203" t="s">
        <v>446</v>
      </c>
    </row>
    <row r="120" spans="1:8" ht="30" x14ac:dyDescent="0.25">
      <c r="A120" s="179" t="s">
        <v>339</v>
      </c>
      <c r="B120" s="133" t="s">
        <v>340</v>
      </c>
      <c r="C120" s="134" t="s">
        <v>10</v>
      </c>
      <c r="D120" s="135">
        <f t="shared" ref="D120:D123" si="42">$D$7/4</f>
        <v>0.17499999999999999</v>
      </c>
      <c r="E120" s="193" t="s">
        <v>79</v>
      </c>
      <c r="F120" s="148">
        <f t="shared" si="40"/>
        <v>1</v>
      </c>
      <c r="G120" s="135">
        <f t="shared" si="41"/>
        <v>0.17499999999999999</v>
      </c>
      <c r="H120" s="203" t="s">
        <v>389</v>
      </c>
    </row>
    <row r="121" spans="1:8" ht="30" x14ac:dyDescent="0.25">
      <c r="A121" s="179" t="s">
        <v>341</v>
      </c>
      <c r="B121" s="133" t="s">
        <v>183</v>
      </c>
      <c r="C121" s="134" t="s">
        <v>10</v>
      </c>
      <c r="D121" s="135">
        <f t="shared" si="42"/>
        <v>0.17499999999999999</v>
      </c>
      <c r="E121" s="193" t="s">
        <v>79</v>
      </c>
      <c r="F121" s="148">
        <f t="shared" si="40"/>
        <v>1</v>
      </c>
      <c r="G121" s="135">
        <f t="shared" si="41"/>
        <v>0.17499999999999999</v>
      </c>
      <c r="H121" s="203" t="s">
        <v>390</v>
      </c>
    </row>
    <row r="122" spans="1:8" ht="45" x14ac:dyDescent="0.25">
      <c r="A122" s="179" t="s">
        <v>342</v>
      </c>
      <c r="B122" s="133" t="s">
        <v>184</v>
      </c>
      <c r="C122" s="134" t="s">
        <v>10</v>
      </c>
      <c r="D122" s="135">
        <f t="shared" si="42"/>
        <v>0.17499999999999999</v>
      </c>
      <c r="E122" s="193" t="s">
        <v>79</v>
      </c>
      <c r="F122" s="148">
        <f t="shared" si="40"/>
        <v>1</v>
      </c>
      <c r="G122" s="135">
        <f t="shared" si="41"/>
        <v>0.17499999999999999</v>
      </c>
      <c r="H122" s="203" t="s">
        <v>391</v>
      </c>
    </row>
    <row r="123" spans="1:8" ht="100.5" customHeight="1" thickBot="1" x14ac:dyDescent="0.3">
      <c r="A123" s="182" t="s">
        <v>343</v>
      </c>
      <c r="B123" s="139" t="s">
        <v>344</v>
      </c>
      <c r="C123" s="134" t="s">
        <v>10</v>
      </c>
      <c r="D123" s="140">
        <f t="shared" si="42"/>
        <v>0.17499999999999999</v>
      </c>
      <c r="E123" s="193" t="s">
        <v>79</v>
      </c>
      <c r="F123" s="156">
        <f t="shared" si="40"/>
        <v>1</v>
      </c>
      <c r="G123" s="140">
        <f t="shared" si="41"/>
        <v>0.17499999999999999</v>
      </c>
      <c r="H123" s="204" t="s">
        <v>392</v>
      </c>
    </row>
    <row r="124" spans="1:8" ht="89.25" customHeight="1" x14ac:dyDescent="0.25">
      <c r="A124" s="183">
        <v>31</v>
      </c>
      <c r="B124" s="158" t="s">
        <v>345</v>
      </c>
      <c r="C124" s="159" t="s">
        <v>9</v>
      </c>
      <c r="D124" s="160">
        <f>$D$6</f>
        <v>0.3</v>
      </c>
      <c r="E124" s="193" t="s">
        <v>79</v>
      </c>
      <c r="F124" s="161">
        <f t="shared" si="40"/>
        <v>1</v>
      </c>
      <c r="G124" s="160">
        <f t="shared" si="41"/>
        <v>0.3</v>
      </c>
      <c r="H124" s="205" t="s">
        <v>447</v>
      </c>
    </row>
    <row r="125" spans="1:8" ht="72" customHeight="1" x14ac:dyDescent="0.25">
      <c r="A125" s="179" t="s">
        <v>346</v>
      </c>
      <c r="B125" s="133" t="s">
        <v>347</v>
      </c>
      <c r="C125" s="134" t="s">
        <v>10</v>
      </c>
      <c r="D125" s="135">
        <f>$D$7</f>
        <v>0.7</v>
      </c>
      <c r="E125" s="193" t="s">
        <v>79</v>
      </c>
      <c r="F125" s="148">
        <f t="shared" si="40"/>
        <v>1</v>
      </c>
      <c r="G125" s="135">
        <f t="shared" si="41"/>
        <v>0.7</v>
      </c>
      <c r="H125" s="203" t="s">
        <v>408</v>
      </c>
    </row>
    <row r="126" spans="1:8" ht="84" customHeight="1" x14ac:dyDescent="0.25">
      <c r="A126" s="172">
        <v>32</v>
      </c>
      <c r="B126" s="151" t="s">
        <v>348</v>
      </c>
      <c r="C126" s="134" t="s">
        <v>9</v>
      </c>
      <c r="D126" s="135">
        <f>$D$6</f>
        <v>0.3</v>
      </c>
      <c r="E126" s="193" t="s">
        <v>79</v>
      </c>
      <c r="F126" s="148">
        <f t="shared" si="40"/>
        <v>1</v>
      </c>
      <c r="G126" s="135">
        <f t="shared" si="41"/>
        <v>0.3</v>
      </c>
      <c r="H126" s="203" t="s">
        <v>448</v>
      </c>
    </row>
    <row r="127" spans="1:8" ht="33.75" customHeight="1" x14ac:dyDescent="0.25">
      <c r="A127" s="179" t="s">
        <v>349</v>
      </c>
      <c r="B127" s="223" t="s">
        <v>350</v>
      </c>
      <c r="C127" s="134" t="s">
        <v>10</v>
      </c>
      <c r="D127" s="135">
        <f t="shared" ref="D127:D128" si="43">$D$7/2</f>
        <v>0.35</v>
      </c>
      <c r="E127" s="193" t="s">
        <v>79</v>
      </c>
      <c r="F127" s="148">
        <f t="shared" si="40"/>
        <v>1</v>
      </c>
      <c r="G127" s="135">
        <f t="shared" si="41"/>
        <v>0.35</v>
      </c>
      <c r="H127" s="203" t="s">
        <v>409</v>
      </c>
    </row>
    <row r="128" spans="1:8" ht="51" customHeight="1" thickBot="1" x14ac:dyDescent="0.3">
      <c r="A128" s="182" t="s">
        <v>351</v>
      </c>
      <c r="B128" s="139" t="s">
        <v>352</v>
      </c>
      <c r="C128" s="134" t="s">
        <v>10</v>
      </c>
      <c r="D128" s="140">
        <f t="shared" si="43"/>
        <v>0.35</v>
      </c>
      <c r="E128" s="198" t="s">
        <v>79</v>
      </c>
      <c r="F128" s="156">
        <f t="shared" si="40"/>
        <v>1</v>
      </c>
      <c r="G128" s="140">
        <f t="shared" si="41"/>
        <v>0.35</v>
      </c>
      <c r="H128" s="204" t="s">
        <v>449</v>
      </c>
    </row>
    <row r="129" spans="1:8" ht="30.75" customHeight="1" thickBot="1" x14ac:dyDescent="0.3">
      <c r="A129" s="114"/>
      <c r="B129" s="115"/>
      <c r="C129" s="116"/>
      <c r="D129" s="210">
        <f>SUM(D11:D128)</f>
        <v>32.000000000000036</v>
      </c>
      <c r="E129" s="184" t="s">
        <v>74</v>
      </c>
      <c r="F129" s="185"/>
      <c r="G129" s="210">
        <f>SUM(G11:G128)</f>
        <v>31.348000000000035</v>
      </c>
      <c r="H129" s="186"/>
    </row>
    <row r="130" spans="1:8" x14ac:dyDescent="0.25">
      <c r="A130" s="114"/>
      <c r="B130" s="115"/>
      <c r="C130" s="116"/>
      <c r="D130" s="116"/>
      <c r="E130" s="117"/>
      <c r="F130" s="116"/>
      <c r="G130" s="116"/>
      <c r="H130" s="186"/>
    </row>
    <row r="131" spans="1:8" x14ac:dyDescent="0.25">
      <c r="A131" s="114"/>
      <c r="B131" s="115"/>
      <c r="C131" s="116"/>
      <c r="D131" s="116"/>
      <c r="E131" s="117"/>
      <c r="F131" s="116"/>
      <c r="G131" s="116"/>
      <c r="H131" s="186"/>
    </row>
    <row r="132" spans="1:8" ht="21" x14ac:dyDescent="0.25">
      <c r="A132" s="241" t="s">
        <v>353</v>
      </c>
      <c r="B132" s="241"/>
      <c r="C132" s="241"/>
      <c r="D132" s="241"/>
      <c r="E132" s="241"/>
      <c r="F132" s="241"/>
      <c r="G132" s="241"/>
      <c r="H132" s="241"/>
    </row>
    <row r="133" spans="1:8" x14ac:dyDescent="0.25">
      <c r="A133" s="114"/>
      <c r="B133" s="115"/>
      <c r="C133" s="116"/>
      <c r="D133" s="116"/>
      <c r="E133" s="117"/>
      <c r="F133" s="116"/>
      <c r="G133" s="116"/>
      <c r="H133" s="186"/>
    </row>
    <row r="134" spans="1:8" ht="23.25" x14ac:dyDescent="0.35">
      <c r="A134" s="114"/>
      <c r="B134" s="187" t="s">
        <v>354</v>
      </c>
      <c r="C134" s="243">
        <v>5</v>
      </c>
      <c r="D134" s="243"/>
      <c r="E134" s="243"/>
      <c r="F134" s="219"/>
      <c r="G134" s="116"/>
      <c r="H134" s="188"/>
    </row>
    <row r="135" spans="1:8" ht="23.25" x14ac:dyDescent="0.35">
      <c r="A135" s="114"/>
      <c r="B135" s="189" t="s">
        <v>194</v>
      </c>
      <c r="C135" s="244">
        <f>G129/D129</f>
        <v>0.97962499999999997</v>
      </c>
      <c r="D135" s="244"/>
      <c r="E135" s="244"/>
      <c r="F135" s="220"/>
      <c r="G135" s="116"/>
      <c r="H135" s="188"/>
    </row>
    <row r="136" spans="1:8" ht="23.25" x14ac:dyDescent="0.35">
      <c r="A136" s="114"/>
      <c r="B136" s="190" t="s">
        <v>195</v>
      </c>
      <c r="C136" s="245">
        <f>+C134*C135</f>
        <v>4.8981250000000003</v>
      </c>
      <c r="D136" s="245"/>
      <c r="E136" s="245"/>
      <c r="F136" s="221"/>
      <c r="G136" s="116"/>
      <c r="H136" s="191"/>
    </row>
    <row r="137" spans="1:8" x14ac:dyDescent="0.25">
      <c r="A137" s="114"/>
      <c r="B137" s="115"/>
      <c r="C137" s="116"/>
      <c r="D137" s="116"/>
      <c r="E137" s="117"/>
      <c r="F137" s="116"/>
      <c r="G137" s="116"/>
      <c r="H137" s="186"/>
    </row>
    <row r="138" spans="1:8" x14ac:dyDescent="0.25">
      <c r="A138" s="114"/>
      <c r="B138" s="115"/>
      <c r="C138" s="116"/>
      <c r="D138" s="116"/>
      <c r="E138" s="117"/>
      <c r="F138" s="116"/>
      <c r="G138" s="116"/>
      <c r="H138" s="186"/>
    </row>
    <row r="139" spans="1:8" ht="64.5" customHeight="1" x14ac:dyDescent="0.25">
      <c r="A139" s="242" t="s">
        <v>355</v>
      </c>
      <c r="B139" s="242"/>
      <c r="C139" s="242"/>
      <c r="D139" s="242"/>
      <c r="E139" s="242"/>
      <c r="F139" s="242"/>
      <c r="G139" s="242"/>
      <c r="H139" s="242"/>
    </row>
    <row r="143" spans="1:8" ht="30" customHeight="1" thickBot="1" x14ac:dyDescent="0.3">
      <c r="B143" s="113" t="s">
        <v>356</v>
      </c>
      <c r="C143" s="246"/>
      <c r="D143" s="246"/>
      <c r="E143" s="246"/>
      <c r="F143" s="246"/>
      <c r="G143" s="246"/>
    </row>
    <row r="144" spans="1:8" ht="30" customHeight="1" x14ac:dyDescent="0.25">
      <c r="B144" s="113" t="s">
        <v>357</v>
      </c>
      <c r="C144" s="247" t="s">
        <v>394</v>
      </c>
      <c r="D144" s="247"/>
      <c r="E144" s="247"/>
      <c r="F144" s="247"/>
      <c r="G144" s="247"/>
    </row>
    <row r="145" spans="2:7" ht="30" customHeight="1" x14ac:dyDescent="0.25">
      <c r="B145" s="113" t="s">
        <v>358</v>
      </c>
      <c r="C145" s="240" t="s">
        <v>359</v>
      </c>
      <c r="D145" s="240"/>
      <c r="E145" s="240"/>
      <c r="F145" s="240"/>
      <c r="G145" s="240"/>
    </row>
    <row r="146" spans="2:7" ht="30" customHeight="1" x14ac:dyDescent="0.25">
      <c r="B146" s="113"/>
      <c r="C146" s="218"/>
      <c r="D146" s="218"/>
      <c r="F146" s="218"/>
      <c r="G146" s="218"/>
    </row>
    <row r="147" spans="2:7" ht="30" customHeight="1" x14ac:dyDescent="0.25">
      <c r="B147" s="113"/>
      <c r="C147" s="218"/>
      <c r="D147" s="218"/>
      <c r="F147" s="218"/>
      <c r="G147" s="218"/>
    </row>
    <row r="148" spans="2:7" ht="30" customHeight="1" x14ac:dyDescent="0.25">
      <c r="B148" s="113"/>
      <c r="C148" s="218"/>
      <c r="D148" s="218"/>
      <c r="F148" s="218"/>
      <c r="G148" s="218"/>
    </row>
    <row r="149" spans="2:7" ht="30" customHeight="1" x14ac:dyDescent="0.25">
      <c r="B149" s="113"/>
      <c r="C149" s="218"/>
      <c r="D149" s="218"/>
      <c r="F149" s="218"/>
      <c r="G149" s="218"/>
    </row>
    <row r="150" spans="2:7" ht="30" customHeight="1" thickBot="1" x14ac:dyDescent="0.3">
      <c r="B150" s="113" t="s">
        <v>356</v>
      </c>
      <c r="C150" s="246"/>
      <c r="D150" s="246"/>
      <c r="E150" s="246"/>
      <c r="F150" s="246"/>
      <c r="G150" s="246"/>
    </row>
    <row r="151" spans="2:7" ht="30" customHeight="1" x14ac:dyDescent="0.25">
      <c r="B151" s="113" t="s">
        <v>357</v>
      </c>
      <c r="C151" s="247" t="s">
        <v>395</v>
      </c>
      <c r="D151" s="247"/>
      <c r="E151" s="247"/>
      <c r="F151" s="247"/>
      <c r="G151" s="247"/>
    </row>
    <row r="152" spans="2:7" ht="30" customHeight="1" x14ac:dyDescent="0.25">
      <c r="B152" s="113" t="s">
        <v>358</v>
      </c>
      <c r="C152" s="240" t="s">
        <v>396</v>
      </c>
      <c r="D152" s="240"/>
      <c r="E152" s="240"/>
      <c r="F152" s="240"/>
      <c r="G152" s="240"/>
    </row>
  </sheetData>
  <autoFilter ref="A10:H129"/>
  <mergeCells count="23">
    <mergeCell ref="B47:D47"/>
    <mergeCell ref="B8:D8"/>
    <mergeCell ref="B9:D9"/>
    <mergeCell ref="B46:D46"/>
    <mergeCell ref="C152:G152"/>
    <mergeCell ref="A132:H132"/>
    <mergeCell ref="A139:H139"/>
    <mergeCell ref="C134:E134"/>
    <mergeCell ref="C135:E135"/>
    <mergeCell ref="C136:E136"/>
    <mergeCell ref="C150:G150"/>
    <mergeCell ref="C151:G151"/>
    <mergeCell ref="B110:D110"/>
    <mergeCell ref="B115:D115"/>
    <mergeCell ref="C145:G145"/>
    <mergeCell ref="C143:G143"/>
    <mergeCell ref="C144:G144"/>
    <mergeCell ref="G3:H3"/>
    <mergeCell ref="G4:H4"/>
    <mergeCell ref="A2:H2"/>
    <mergeCell ref="B6:C6"/>
    <mergeCell ref="B7:C7"/>
    <mergeCell ref="G7:H7"/>
  </mergeCells>
  <conditionalFormatting sqref="E11">
    <cfRule type="containsText" dxfId="38" priority="37" operator="containsText" text="NO">
      <formula>NOT(ISERROR(SEARCH("NO",E11)))</formula>
    </cfRule>
    <cfRule type="containsText" dxfId="37" priority="38" operator="containsText" text="PARCIALMENTE">
      <formula>NOT(ISERROR(SEARCH("PARCIALMENTE",E11)))</formula>
    </cfRule>
    <cfRule type="containsText" dxfId="36" priority="39" operator="containsText" text="SI">
      <formula>NOT(ISERROR(SEARCH("SI",E11)))</formula>
    </cfRule>
  </conditionalFormatting>
  <conditionalFormatting sqref="E12:E15">
    <cfRule type="containsText" dxfId="35" priority="34" operator="containsText" text="NO">
      <formula>NOT(ISERROR(SEARCH("NO",E12)))</formula>
    </cfRule>
    <cfRule type="containsText" dxfId="34" priority="35" operator="containsText" text="PARCIALMENTE">
      <formula>NOT(ISERROR(SEARCH("PARCIALMENTE",E12)))</formula>
    </cfRule>
    <cfRule type="containsText" dxfId="33" priority="36" operator="containsText" text="SI">
      <formula>NOT(ISERROR(SEARCH("SI",E12)))</formula>
    </cfRule>
  </conditionalFormatting>
  <conditionalFormatting sqref="E17:E30">
    <cfRule type="containsText" dxfId="32" priority="31" operator="containsText" text="NO">
      <formula>NOT(ISERROR(SEARCH("NO",E17)))</formula>
    </cfRule>
    <cfRule type="containsText" dxfId="31" priority="32" operator="containsText" text="PARCIALMENTE">
      <formula>NOT(ISERROR(SEARCH("PARCIALMENTE",E17)))</formula>
    </cfRule>
    <cfRule type="containsText" dxfId="30" priority="33" operator="containsText" text="SI">
      <formula>NOT(ISERROR(SEARCH("SI",E17)))</formula>
    </cfRule>
  </conditionalFormatting>
  <conditionalFormatting sqref="E31:E45">
    <cfRule type="containsText" dxfId="29" priority="28" operator="containsText" text="NO">
      <formula>NOT(ISERROR(SEARCH("NO",E31)))</formula>
    </cfRule>
    <cfRule type="containsText" dxfId="28" priority="29" operator="containsText" text="PARCIALMENTE">
      <formula>NOT(ISERROR(SEARCH("PARCIALMENTE",E31)))</formula>
    </cfRule>
    <cfRule type="containsText" dxfId="27" priority="30" operator="containsText" text="SI">
      <formula>NOT(ISERROR(SEARCH("SI",E31)))</formula>
    </cfRule>
  </conditionalFormatting>
  <conditionalFormatting sqref="E49:E56">
    <cfRule type="containsText" dxfId="26" priority="25" operator="containsText" text="NO">
      <formula>NOT(ISERROR(SEARCH("NO",E49)))</formula>
    </cfRule>
    <cfRule type="containsText" dxfId="25" priority="26" operator="containsText" text="PARCIALMENTE">
      <formula>NOT(ISERROR(SEARCH("PARCIALMENTE",E49)))</formula>
    </cfRule>
    <cfRule type="containsText" dxfId="24" priority="27" operator="containsText" text="SI">
      <formula>NOT(ISERROR(SEARCH("SI",E49)))</formula>
    </cfRule>
  </conditionalFormatting>
  <conditionalFormatting sqref="E58:E61">
    <cfRule type="containsText" dxfId="23" priority="22" operator="containsText" text="NO">
      <formula>NOT(ISERROR(SEARCH("NO",E58)))</formula>
    </cfRule>
    <cfRule type="containsText" dxfId="22" priority="23" operator="containsText" text="PARCIALMENTE">
      <formula>NOT(ISERROR(SEARCH("PARCIALMENTE",E58)))</formula>
    </cfRule>
    <cfRule type="containsText" dxfId="21" priority="24" operator="containsText" text="SI">
      <formula>NOT(ISERROR(SEARCH("SI",E58)))</formula>
    </cfRule>
  </conditionalFormatting>
  <conditionalFormatting sqref="E63:E77">
    <cfRule type="containsText" dxfId="20" priority="19" operator="containsText" text="NO">
      <formula>NOT(ISERROR(SEARCH("NO",E63)))</formula>
    </cfRule>
    <cfRule type="containsText" dxfId="19" priority="20" operator="containsText" text="PARCIALMENTE">
      <formula>NOT(ISERROR(SEARCH("PARCIALMENTE",E63)))</formula>
    </cfRule>
    <cfRule type="containsText" dxfId="18" priority="21" operator="containsText" text="SI">
      <formula>NOT(ISERROR(SEARCH("SI",E63)))</formula>
    </cfRule>
  </conditionalFormatting>
  <conditionalFormatting sqref="E79:E81">
    <cfRule type="containsText" dxfId="17" priority="16" operator="containsText" text="NO">
      <formula>NOT(ISERROR(SEARCH("NO",E79)))</formula>
    </cfRule>
    <cfRule type="containsText" dxfId="16" priority="17" operator="containsText" text="PARCIALMENTE">
      <formula>NOT(ISERROR(SEARCH("PARCIALMENTE",E79)))</formula>
    </cfRule>
    <cfRule type="containsText" dxfId="15" priority="18" operator="containsText" text="SI">
      <formula>NOT(ISERROR(SEARCH("SI",E79)))</formula>
    </cfRule>
  </conditionalFormatting>
  <conditionalFormatting sqref="E83:E92">
    <cfRule type="containsText" dxfId="14" priority="13" operator="containsText" text="NO">
      <formula>NOT(ISERROR(SEARCH("NO",E83)))</formula>
    </cfRule>
    <cfRule type="containsText" dxfId="13" priority="14" operator="containsText" text="PARCIALMENTE">
      <formula>NOT(ISERROR(SEARCH("PARCIALMENTE",E83)))</formula>
    </cfRule>
    <cfRule type="containsText" dxfId="12" priority="15" operator="containsText" text="SI">
      <formula>NOT(ISERROR(SEARCH("SI",E83)))</formula>
    </cfRule>
  </conditionalFormatting>
  <conditionalFormatting sqref="E94:E103">
    <cfRule type="containsText" dxfId="11" priority="10" operator="containsText" text="NO">
      <formula>NOT(ISERROR(SEARCH("NO",E94)))</formula>
    </cfRule>
    <cfRule type="containsText" dxfId="10" priority="11" operator="containsText" text="PARCIALMENTE">
      <formula>NOT(ISERROR(SEARCH("PARCIALMENTE",E94)))</formula>
    </cfRule>
    <cfRule type="containsText" dxfId="9" priority="12" operator="containsText" text="SI">
      <formula>NOT(ISERROR(SEARCH("SI",E94)))</formula>
    </cfRule>
  </conditionalFormatting>
  <conditionalFormatting sqref="E104:E109">
    <cfRule type="containsText" dxfId="8" priority="7" operator="containsText" text="NO">
      <formula>NOT(ISERROR(SEARCH("NO",E104)))</formula>
    </cfRule>
    <cfRule type="containsText" dxfId="7" priority="8" operator="containsText" text="PARCIALMENTE">
      <formula>NOT(ISERROR(SEARCH("PARCIALMENTE",E104)))</formula>
    </cfRule>
    <cfRule type="containsText" dxfId="6" priority="9" operator="containsText" text="SI">
      <formula>NOT(ISERROR(SEARCH("SI",E104)))</formula>
    </cfRule>
  </conditionalFormatting>
  <conditionalFormatting sqref="E112:E114">
    <cfRule type="containsText" dxfId="5" priority="4" operator="containsText" text="NO">
      <formula>NOT(ISERROR(SEARCH("NO",E112)))</formula>
    </cfRule>
    <cfRule type="containsText" dxfId="4" priority="5" operator="containsText" text="PARCIALMENTE">
      <formula>NOT(ISERROR(SEARCH("PARCIALMENTE",E112)))</formula>
    </cfRule>
    <cfRule type="containsText" dxfId="3" priority="6" operator="containsText" text="SI">
      <formula>NOT(ISERROR(SEARCH("SI",E112)))</formula>
    </cfRule>
  </conditionalFormatting>
  <conditionalFormatting sqref="E117:E128">
    <cfRule type="containsText" dxfId="2" priority="1" operator="containsText" text="NO">
      <formula>NOT(ISERROR(SEARCH("NO",E117)))</formula>
    </cfRule>
    <cfRule type="containsText" dxfId="1" priority="2" operator="containsText" text="PARCIALMENTE">
      <formula>NOT(ISERROR(SEARCH("PARCIALMENTE",E117)))</formula>
    </cfRule>
    <cfRule type="containsText" dxfId="0" priority="3" operator="containsText" text="SI">
      <formula>NOT(ISERROR(SEARCH("SI",E117)))</formula>
    </cfRule>
  </conditionalFormatting>
  <dataValidations count="1">
    <dataValidation type="textLength" errorStyle="warning" allowBlank="1" showInputMessage="1" showErrorMessage="1" errorTitle="Supera caracteres" error="Supera el número de caracteres establecido para el campo" promptTitle="Validación Observaciones" prompt="El campo permite entre 0 y 250 caracteres." sqref="H17:H45 H63:H77 H58:H61 H49:H56 H79:H81 H83:H92 H117:H128 H94:H109 H112:H114 H11:H15">
      <formula1>0</formula1>
      <formula2>250</formula2>
    </dataValidation>
  </dataValidations>
  <printOptions horizontalCentered="1"/>
  <pageMargins left="0" right="0" top="0.59055118110236227" bottom="0" header="0.31496062992125984" footer="0.31496062992125984"/>
  <pageSetup scale="54" orientation="portrait" r:id="rId1"/>
  <headerFooter>
    <oddHeader>&amp;C&amp;16EVALUACIÓN DEL SISTEMA DE CONTROL INTERNO CONTABLE VIGENCIA 2020</oddHeader>
  </headerFooter>
  <rowBreaks count="6" manualBreakCount="6">
    <brk id="26" max="9" man="1"/>
    <brk id="45" max="9" man="1"/>
    <brk id="68" max="9" man="1"/>
    <brk id="86" max="9" man="1"/>
    <brk id="103" max="9" man="1"/>
    <brk id="123"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Hoja3!$A$1:$A$3</xm:f>
          </x14:formula1>
          <xm:sqref>E11:E15 E83:E92 E117:E128 E63:E77 E79:E81 E94:E109 E58:E61 E112:E114 E17:E45 E49:E56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F5" sqref="F5"/>
    </sheetView>
  </sheetViews>
  <sheetFormatPr baseColWidth="10" defaultColWidth="11.42578125" defaultRowHeight="15" x14ac:dyDescent="0.25"/>
  <cols>
    <col min="1" max="1" width="14.5703125" bestFit="1" customWidth="1"/>
    <col min="5" max="5" width="14.5703125" bestFit="1" customWidth="1"/>
  </cols>
  <sheetData>
    <row r="1" spans="1:6" ht="15.75" thickBot="1" x14ac:dyDescent="0.3">
      <c r="A1" s="2" t="s">
        <v>79</v>
      </c>
    </row>
    <row r="2" spans="1:6" ht="15.75" thickBot="1" x14ac:dyDescent="0.3">
      <c r="A2" s="2" t="s">
        <v>360</v>
      </c>
      <c r="E2" s="95" t="s">
        <v>201</v>
      </c>
      <c r="F2" s="96" t="s">
        <v>361</v>
      </c>
    </row>
    <row r="3" spans="1:6" x14ac:dyDescent="0.25">
      <c r="A3" s="2" t="s">
        <v>97</v>
      </c>
      <c r="E3" s="93" t="s">
        <v>79</v>
      </c>
      <c r="F3" s="94">
        <v>1</v>
      </c>
    </row>
    <row r="4" spans="1:6" x14ac:dyDescent="0.25">
      <c r="E4" s="89" t="s">
        <v>97</v>
      </c>
      <c r="F4" s="90">
        <v>0.6</v>
      </c>
    </row>
    <row r="5" spans="1:6" ht="15.75" thickBot="1" x14ac:dyDescent="0.3">
      <c r="E5" s="91" t="s">
        <v>360</v>
      </c>
      <c r="F5" s="92">
        <v>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5"/>
  <sheetViews>
    <sheetView workbookViewId="0">
      <selection activeCell="F10" sqref="F10"/>
    </sheetView>
  </sheetViews>
  <sheetFormatPr baseColWidth="10" defaultColWidth="11.42578125" defaultRowHeight="15" x14ac:dyDescent="0.25"/>
  <cols>
    <col min="3" max="3" width="14.5703125" style="24" bestFit="1" customWidth="1"/>
    <col min="4" max="4" width="7" style="24" bestFit="1" customWidth="1"/>
    <col min="5" max="5" width="4.140625" style="24" customWidth="1"/>
    <col min="6" max="6" width="14.5703125" style="24" bestFit="1" customWidth="1"/>
    <col min="7" max="7" width="7" style="24" customWidth="1"/>
  </cols>
  <sheetData>
    <row r="1" spans="3:9" ht="15.75" thickBot="1" x14ac:dyDescent="0.3">
      <c r="C1" s="253" t="s">
        <v>362</v>
      </c>
      <c r="D1" s="254"/>
      <c r="F1" s="253" t="s">
        <v>363</v>
      </c>
      <c r="G1" s="254"/>
    </row>
    <row r="2" spans="3:9" ht="15.75" thickBot="1" x14ac:dyDescent="0.3">
      <c r="C2" s="104" t="s">
        <v>201</v>
      </c>
      <c r="D2" s="100" t="s">
        <v>361</v>
      </c>
      <c r="F2" s="104" t="s">
        <v>201</v>
      </c>
      <c r="G2" s="100" t="s">
        <v>361</v>
      </c>
    </row>
    <row r="3" spans="3:9" x14ac:dyDescent="0.25">
      <c r="C3" s="105" t="s">
        <v>79</v>
      </c>
      <c r="D3" s="101">
        <v>0.3</v>
      </c>
      <c r="F3" s="105" t="s">
        <v>79</v>
      </c>
      <c r="G3" s="108">
        <v>0.7</v>
      </c>
      <c r="I3">
        <f>+D3+G3</f>
        <v>1</v>
      </c>
    </row>
    <row r="4" spans="3:9" x14ac:dyDescent="0.25">
      <c r="C4" s="106" t="s">
        <v>97</v>
      </c>
      <c r="D4" s="102">
        <v>0.18</v>
      </c>
      <c r="F4" s="106" t="s">
        <v>97</v>
      </c>
      <c r="G4" s="109">
        <v>0.42</v>
      </c>
      <c r="I4">
        <f t="shared" ref="I4:I5" si="0">+D4+G4</f>
        <v>0.6</v>
      </c>
    </row>
    <row r="5" spans="3:9" ht="15.75" thickBot="1" x14ac:dyDescent="0.3">
      <c r="C5" s="107" t="s">
        <v>360</v>
      </c>
      <c r="D5" s="103">
        <v>0.06</v>
      </c>
      <c r="F5" s="107" t="s">
        <v>360</v>
      </c>
      <c r="G5" s="103">
        <v>0.14000000000000001</v>
      </c>
      <c r="I5">
        <f t="shared" si="0"/>
        <v>0.2</v>
      </c>
    </row>
  </sheetData>
  <mergeCells count="2">
    <mergeCell ref="C1:D1"/>
    <mergeCell ref="F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Hoja1</vt:lpstr>
      <vt:lpstr>Hoja2</vt:lpstr>
      <vt:lpstr>CON CAMBIOS 1</vt:lpstr>
      <vt:lpstr>MATRIZINFORMECUANTITATIVOSCIC</vt:lpstr>
      <vt:lpstr>Hoja3</vt:lpstr>
      <vt:lpstr>Hoja4</vt:lpstr>
      <vt:lpstr>MATRIZINFORMECUANTITATIVOSCIC!Área_de_impresión</vt:lpstr>
      <vt:lpstr>No_se_aplica</vt:lpstr>
      <vt:lpstr>Si</vt:lpstr>
      <vt:lpstr>MATRIZINFORMECUANTITATIVOSCIC!Títulos_a_imprimir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Eduardo Mancipe Saavedra</dc:creator>
  <cp:keywords/>
  <dc:description/>
  <cp:lastModifiedBy>Carolina Lozano Ardila</cp:lastModifiedBy>
  <cp:revision/>
  <cp:lastPrinted>2021-02-11T21:33:47Z</cp:lastPrinted>
  <dcterms:created xsi:type="dcterms:W3CDTF">2016-02-24T20:32:39Z</dcterms:created>
  <dcterms:modified xsi:type="dcterms:W3CDTF">2021-02-11T23:33:12Z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